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4FF3804-EE6F-4406-9CBE-CC2F84E502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6" r:id="rId1"/>
    <sheet name="Graphs 1" sheetId="7" r:id="rId2"/>
    <sheet name="A (3)" sheetId="3" r:id="rId3"/>
    <sheet name="Q_fit" sheetId="4" r:id="rId4"/>
    <sheet name="BAV" sheetId="5" r:id="rId5"/>
    <sheet name="A (old)" sheetId="1" r:id="rId6"/>
  </sheets>
  <definedNames>
    <definedName name="solver_adj" localSheetId="2" hidden="1">'A (3)'!$E$11:$E$13</definedName>
    <definedName name="solver_adj" localSheetId="5" hidden="1">'A (old)'!$E$11:$E$13</definedName>
    <definedName name="solver_adj" localSheetId="0" hidden="1">'Active 1'!$AC$3:$AC$10</definedName>
    <definedName name="solver_cvg" localSheetId="2" hidden="1">0.0001</definedName>
    <definedName name="solver_cvg" localSheetId="5" hidden="1">0.0001</definedName>
    <definedName name="solver_cvg" localSheetId="0" hidden="1">0.0001</definedName>
    <definedName name="solver_drv" localSheetId="2" hidden="1">1</definedName>
    <definedName name="solver_drv" localSheetId="5" hidden="1">1</definedName>
    <definedName name="solver_drv" localSheetId="0" hidden="1">1</definedName>
    <definedName name="solver_est" localSheetId="2" hidden="1">1</definedName>
    <definedName name="solver_est" localSheetId="5" hidden="1">1</definedName>
    <definedName name="solver_est" localSheetId="0" hidden="1">1</definedName>
    <definedName name="solver_itr" localSheetId="2" hidden="1">100</definedName>
    <definedName name="solver_itr" localSheetId="5" hidden="1">100</definedName>
    <definedName name="solver_itr" localSheetId="0" hidden="1">100</definedName>
    <definedName name="solver_lin" localSheetId="2" hidden="1">2</definedName>
    <definedName name="solver_lin" localSheetId="5" hidden="1">2</definedName>
    <definedName name="solver_lin" localSheetId="0" hidden="1">2</definedName>
    <definedName name="solver_neg" localSheetId="2" hidden="1">2</definedName>
    <definedName name="solver_neg" localSheetId="5" hidden="1">2</definedName>
    <definedName name="solver_neg" localSheetId="0" hidden="1">2</definedName>
    <definedName name="solver_num" localSheetId="2" hidden="1">0</definedName>
    <definedName name="solver_num" localSheetId="5" hidden="1">0</definedName>
    <definedName name="solver_num" localSheetId="0" hidden="1">0</definedName>
    <definedName name="solver_nwt" localSheetId="2" hidden="1">1</definedName>
    <definedName name="solver_nwt" localSheetId="5" hidden="1">1</definedName>
    <definedName name="solver_nwt" localSheetId="0" hidden="1">1</definedName>
    <definedName name="solver_opt" localSheetId="2" hidden="1">'A (3)'!$E$14</definedName>
    <definedName name="solver_opt" localSheetId="5" hidden="1">'A (old)'!$E$14</definedName>
    <definedName name="solver_opt" localSheetId="0" hidden="1">'Active 1'!$AC$11</definedName>
    <definedName name="solver_pre" localSheetId="2" hidden="1">0.000001</definedName>
    <definedName name="solver_pre" localSheetId="5" hidden="1">0.000001</definedName>
    <definedName name="solver_pre" localSheetId="0" hidden="1">0.000001</definedName>
    <definedName name="solver_scl" localSheetId="2" hidden="1">2</definedName>
    <definedName name="solver_scl" localSheetId="5" hidden="1">2</definedName>
    <definedName name="solver_scl" localSheetId="0" hidden="1">1</definedName>
    <definedName name="solver_sho" localSheetId="2" hidden="1">2</definedName>
    <definedName name="solver_sho" localSheetId="5" hidden="1">2</definedName>
    <definedName name="solver_sho" localSheetId="0" hidden="1">2</definedName>
    <definedName name="solver_tim" localSheetId="2" hidden="1">100</definedName>
    <definedName name="solver_tim" localSheetId="5" hidden="1">100</definedName>
    <definedName name="solver_tim" localSheetId="0" hidden="1">100</definedName>
    <definedName name="solver_tol" localSheetId="2" hidden="1">0.05</definedName>
    <definedName name="solver_tol" localSheetId="5" hidden="1">0.05</definedName>
    <definedName name="solver_tol" localSheetId="0" hidden="1">0.05</definedName>
    <definedName name="solver_typ" localSheetId="2" hidden="1">2</definedName>
    <definedName name="solver_typ" localSheetId="5" hidden="1">2</definedName>
    <definedName name="solver_typ" localSheetId="0" hidden="1">2</definedName>
    <definedName name="solver_val" localSheetId="2" hidden="1">0</definedName>
    <definedName name="solver_val" localSheetId="5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455" i="6" l="1"/>
  <c r="F455" i="6" s="1"/>
  <c r="P455" i="6"/>
  <c r="E456" i="6"/>
  <c r="F456" i="6" s="1"/>
  <c r="P456" i="6"/>
  <c r="E457" i="6"/>
  <c r="F457" i="6" s="1"/>
  <c r="P457" i="6"/>
  <c r="E458" i="6"/>
  <c r="F458" i="6" s="1"/>
  <c r="P458" i="6"/>
  <c r="E459" i="6"/>
  <c r="F459" i="6" s="1"/>
  <c r="P459" i="6"/>
  <c r="E460" i="6"/>
  <c r="F460" i="6" s="1"/>
  <c r="P460" i="6"/>
  <c r="E461" i="6"/>
  <c r="F461" i="6" s="1"/>
  <c r="P461" i="6"/>
  <c r="E462" i="6"/>
  <c r="F462" i="6" s="1"/>
  <c r="P462" i="6"/>
  <c r="E453" i="6"/>
  <c r="F453" i="6" s="1"/>
  <c r="P453" i="6"/>
  <c r="E454" i="6"/>
  <c r="F454" i="6" s="1"/>
  <c r="P454" i="6"/>
  <c r="E447" i="6"/>
  <c r="F447" i="6"/>
  <c r="G447" i="6" s="1"/>
  <c r="P447" i="6"/>
  <c r="E448" i="6"/>
  <c r="F448" i="6" s="1"/>
  <c r="G448" i="6" s="1"/>
  <c r="P448" i="6"/>
  <c r="E449" i="6"/>
  <c r="F449" i="6"/>
  <c r="G449" i="6" s="1"/>
  <c r="P449" i="6"/>
  <c r="E450" i="6"/>
  <c r="F450" i="6" s="1"/>
  <c r="G450" i="6" s="1"/>
  <c r="P450" i="6"/>
  <c r="E451" i="6"/>
  <c r="F451" i="6"/>
  <c r="G451" i="6" s="1"/>
  <c r="P451" i="6"/>
  <c r="E452" i="6"/>
  <c r="F452" i="6" s="1"/>
  <c r="G452" i="6" s="1"/>
  <c r="P452" i="6"/>
  <c r="E428" i="6"/>
  <c r="F428" i="6" s="1"/>
  <c r="P428" i="6"/>
  <c r="E444" i="6"/>
  <c r="F444" i="6" s="1"/>
  <c r="P444" i="6"/>
  <c r="E446" i="6"/>
  <c r="F446" i="6" s="1"/>
  <c r="P446" i="6"/>
  <c r="E436" i="6"/>
  <c r="F436" i="6" s="1"/>
  <c r="P436" i="6"/>
  <c r="E437" i="6"/>
  <c r="F437" i="6" s="1"/>
  <c r="P437" i="6"/>
  <c r="E438" i="6"/>
  <c r="F438" i="6" s="1"/>
  <c r="P438" i="6"/>
  <c r="E439" i="6"/>
  <c r="F439" i="6" s="1"/>
  <c r="P439" i="6"/>
  <c r="E440" i="6"/>
  <c r="F440" i="6" s="1"/>
  <c r="P440" i="6"/>
  <c r="E441" i="6"/>
  <c r="F441" i="6" s="1"/>
  <c r="P441" i="6"/>
  <c r="E442" i="6"/>
  <c r="F442" i="6" s="1"/>
  <c r="P442" i="6"/>
  <c r="E443" i="6"/>
  <c r="F443" i="6" s="1"/>
  <c r="P443" i="6"/>
  <c r="E445" i="6"/>
  <c r="F445" i="6" s="1"/>
  <c r="P445" i="6"/>
  <c r="E396" i="6"/>
  <c r="F396" i="6" s="1"/>
  <c r="P396" i="6"/>
  <c r="S396" i="6"/>
  <c r="E397" i="6"/>
  <c r="F397" i="6" s="1"/>
  <c r="Z397" i="6" s="1"/>
  <c r="P397" i="6"/>
  <c r="S397" i="6"/>
  <c r="E398" i="6"/>
  <c r="F398" i="6" s="1"/>
  <c r="P398" i="6"/>
  <c r="S398" i="6"/>
  <c r="E399" i="6"/>
  <c r="F399" i="6" s="1"/>
  <c r="G399" i="6" s="1"/>
  <c r="P399" i="6"/>
  <c r="S399" i="6"/>
  <c r="E400" i="6"/>
  <c r="F400" i="6" s="1"/>
  <c r="P400" i="6"/>
  <c r="S400" i="6"/>
  <c r="E402" i="6"/>
  <c r="F402" i="6" s="1"/>
  <c r="Z402" i="6" s="1"/>
  <c r="P402" i="6"/>
  <c r="E404" i="6"/>
  <c r="F404" i="6" s="1"/>
  <c r="P404" i="6"/>
  <c r="S404" i="6"/>
  <c r="E405" i="6"/>
  <c r="F405" i="6" s="1"/>
  <c r="P405" i="6"/>
  <c r="S405" i="6"/>
  <c r="E406" i="6"/>
  <c r="F406" i="6" s="1"/>
  <c r="Z406" i="6" s="1"/>
  <c r="P406" i="6"/>
  <c r="S406" i="6"/>
  <c r="E407" i="6"/>
  <c r="F407" i="6" s="1"/>
  <c r="P407" i="6"/>
  <c r="S407" i="6"/>
  <c r="E408" i="6"/>
  <c r="F408" i="6" s="1"/>
  <c r="P408" i="6"/>
  <c r="S408" i="6"/>
  <c r="E409" i="6"/>
  <c r="F409" i="6" s="1"/>
  <c r="Z409" i="6" s="1"/>
  <c r="P409" i="6"/>
  <c r="E410" i="6"/>
  <c r="F410" i="6" s="1"/>
  <c r="P410" i="6"/>
  <c r="S410" i="6"/>
  <c r="E411" i="6"/>
  <c r="F411" i="6" s="1"/>
  <c r="Z411" i="6" s="1"/>
  <c r="P411" i="6"/>
  <c r="S411" i="6"/>
  <c r="E412" i="6"/>
  <c r="F412" i="6" s="1"/>
  <c r="Z412" i="6" s="1"/>
  <c r="P412" i="6"/>
  <c r="E413" i="6"/>
  <c r="F413" i="6" s="1"/>
  <c r="Z413" i="6" s="1"/>
  <c r="P413" i="6"/>
  <c r="E414" i="6"/>
  <c r="F414" i="6" s="1"/>
  <c r="P414" i="6"/>
  <c r="E415" i="6"/>
  <c r="F415" i="6" s="1"/>
  <c r="P415" i="6"/>
  <c r="S415" i="6"/>
  <c r="E416" i="6"/>
  <c r="F416" i="6" s="1"/>
  <c r="P416" i="6"/>
  <c r="S416" i="6"/>
  <c r="E417" i="6"/>
  <c r="F417" i="6" s="1"/>
  <c r="P417" i="6"/>
  <c r="E418" i="6"/>
  <c r="F418" i="6" s="1"/>
  <c r="P418" i="6"/>
  <c r="E419" i="6"/>
  <c r="F419" i="6" s="1"/>
  <c r="Z419" i="6" s="1"/>
  <c r="P419" i="6"/>
  <c r="E420" i="6"/>
  <c r="F420" i="6" s="1"/>
  <c r="Z420" i="6" s="1"/>
  <c r="P420" i="6"/>
  <c r="E421" i="6"/>
  <c r="F421" i="6" s="1"/>
  <c r="P421" i="6"/>
  <c r="E422" i="6"/>
  <c r="F422" i="6" s="1"/>
  <c r="G422" i="6" s="1"/>
  <c r="P422" i="6"/>
  <c r="E423" i="6"/>
  <c r="F423" i="6" s="1"/>
  <c r="P423" i="6"/>
  <c r="E424" i="6"/>
  <c r="F424" i="6" s="1"/>
  <c r="Z424" i="6" s="1"/>
  <c r="P424" i="6"/>
  <c r="E425" i="6"/>
  <c r="F425" i="6" s="1"/>
  <c r="P425" i="6"/>
  <c r="E426" i="6"/>
  <c r="F426" i="6" s="1"/>
  <c r="G426" i="6" s="1"/>
  <c r="P426" i="6"/>
  <c r="E427" i="6"/>
  <c r="F427" i="6" s="1"/>
  <c r="P427" i="6"/>
  <c r="E429" i="6"/>
  <c r="F429" i="6" s="1"/>
  <c r="Z429" i="6" s="1"/>
  <c r="P429" i="6"/>
  <c r="E430" i="6"/>
  <c r="F430" i="6" s="1"/>
  <c r="P430" i="6"/>
  <c r="E431" i="6"/>
  <c r="F431" i="6" s="1"/>
  <c r="G431" i="6" s="1"/>
  <c r="P431" i="6"/>
  <c r="E432" i="6"/>
  <c r="F432" i="6" s="1"/>
  <c r="P432" i="6"/>
  <c r="E433" i="6"/>
  <c r="F433" i="6" s="1"/>
  <c r="Z433" i="6" s="1"/>
  <c r="P433" i="6"/>
  <c r="E434" i="6"/>
  <c r="F434" i="6" s="1"/>
  <c r="Z434" i="6" s="1"/>
  <c r="P434" i="6"/>
  <c r="E435" i="6"/>
  <c r="F435" i="6" s="1"/>
  <c r="P435" i="6"/>
  <c r="E401" i="6"/>
  <c r="F401" i="6" s="1"/>
  <c r="Z401" i="6" s="1"/>
  <c r="P401" i="6"/>
  <c r="E403" i="6"/>
  <c r="F403" i="6" s="1"/>
  <c r="Z403" i="6" s="1"/>
  <c r="P403" i="6"/>
  <c r="E320" i="6"/>
  <c r="F320" i="6" s="1"/>
  <c r="E321" i="6"/>
  <c r="F321" i="6" s="1"/>
  <c r="G321" i="6" s="1"/>
  <c r="K321" i="6" s="1"/>
  <c r="E322" i="6"/>
  <c r="F322" i="6" s="1"/>
  <c r="G322" i="6" s="1"/>
  <c r="E323" i="6"/>
  <c r="F323" i="6" s="1"/>
  <c r="E324" i="6"/>
  <c r="F324" i="6" s="1"/>
  <c r="G324" i="6" s="1"/>
  <c r="E325" i="6"/>
  <c r="F325" i="6" s="1"/>
  <c r="E326" i="6"/>
  <c r="F326" i="6" s="1"/>
  <c r="G326" i="6" s="1"/>
  <c r="E327" i="6"/>
  <c r="F327" i="6" s="1"/>
  <c r="E328" i="6"/>
  <c r="F328" i="6" s="1"/>
  <c r="E329" i="6"/>
  <c r="F329" i="6" s="1"/>
  <c r="G329" i="6" s="1"/>
  <c r="K329" i="6" s="1"/>
  <c r="E330" i="6"/>
  <c r="F330" i="6" s="1"/>
  <c r="G330" i="6" s="1"/>
  <c r="E331" i="6"/>
  <c r="F331" i="6" s="1"/>
  <c r="G331" i="6" s="1"/>
  <c r="K331" i="6" s="1"/>
  <c r="E332" i="6"/>
  <c r="F332" i="6" s="1"/>
  <c r="G332" i="6" s="1"/>
  <c r="E333" i="6"/>
  <c r="F333" i="6" s="1"/>
  <c r="E334" i="6"/>
  <c r="F334" i="6" s="1"/>
  <c r="E335" i="6"/>
  <c r="F335" i="6" s="1"/>
  <c r="E336" i="6"/>
  <c r="F336" i="6" s="1"/>
  <c r="E337" i="6"/>
  <c r="F337" i="6" s="1"/>
  <c r="E338" i="6"/>
  <c r="F338" i="6" s="1"/>
  <c r="G338" i="6" s="1"/>
  <c r="K338" i="6" s="1"/>
  <c r="E339" i="6"/>
  <c r="F339" i="6" s="1"/>
  <c r="E340" i="6"/>
  <c r="F340" i="6" s="1"/>
  <c r="E341" i="6"/>
  <c r="F341" i="6" s="1"/>
  <c r="E342" i="6"/>
  <c r="F342" i="6" s="1"/>
  <c r="G342" i="6" s="1"/>
  <c r="E343" i="6"/>
  <c r="F343" i="6" s="1"/>
  <c r="E344" i="6"/>
  <c r="F344" i="6" s="1"/>
  <c r="E345" i="6"/>
  <c r="F345" i="6" s="1"/>
  <c r="E346" i="6"/>
  <c r="F346" i="6" s="1"/>
  <c r="E347" i="6"/>
  <c r="F347" i="6" s="1"/>
  <c r="G347" i="6" s="1"/>
  <c r="E348" i="6"/>
  <c r="F348" i="6" s="1"/>
  <c r="E349" i="6"/>
  <c r="F349" i="6" s="1"/>
  <c r="E350" i="6"/>
  <c r="F350" i="6" s="1"/>
  <c r="G350" i="6" s="1"/>
  <c r="E351" i="6"/>
  <c r="F351" i="6" s="1"/>
  <c r="E352" i="6"/>
  <c r="F352" i="6" s="1"/>
  <c r="E353" i="6"/>
  <c r="F353" i="6" s="1"/>
  <c r="E354" i="6"/>
  <c r="F354" i="6" s="1"/>
  <c r="E355" i="6"/>
  <c r="F355" i="6" s="1"/>
  <c r="G355" i="6" s="1"/>
  <c r="E356" i="6"/>
  <c r="F356" i="6" s="1"/>
  <c r="G356" i="6" s="1"/>
  <c r="E357" i="6"/>
  <c r="F357" i="6" s="1"/>
  <c r="E358" i="6"/>
  <c r="F358" i="6" s="1"/>
  <c r="G358" i="6" s="1"/>
  <c r="E359" i="6"/>
  <c r="F359" i="6" s="1"/>
  <c r="E360" i="6"/>
  <c r="F360" i="6" s="1"/>
  <c r="E361" i="6"/>
  <c r="F361" i="6" s="1"/>
  <c r="E362" i="6"/>
  <c r="F362" i="6" s="1"/>
  <c r="E363" i="6"/>
  <c r="F363" i="6" s="1"/>
  <c r="G363" i="6" s="1"/>
  <c r="E364" i="6"/>
  <c r="F364" i="6" s="1"/>
  <c r="E365" i="6"/>
  <c r="F365" i="6" s="1"/>
  <c r="E366" i="6"/>
  <c r="F366" i="6" s="1"/>
  <c r="G366" i="6" s="1"/>
  <c r="E367" i="6"/>
  <c r="F367" i="6" s="1"/>
  <c r="E368" i="6"/>
  <c r="F368" i="6" s="1"/>
  <c r="E369" i="6"/>
  <c r="F369" i="6" s="1"/>
  <c r="E370" i="6"/>
  <c r="F370" i="6" s="1"/>
  <c r="G370" i="6" s="1"/>
  <c r="E371" i="6"/>
  <c r="F371" i="6" s="1"/>
  <c r="G371" i="6" s="1"/>
  <c r="E372" i="6"/>
  <c r="F372" i="6" s="1"/>
  <c r="G372" i="6" s="1"/>
  <c r="E373" i="6"/>
  <c r="F373" i="6" s="1"/>
  <c r="E374" i="6"/>
  <c r="F374" i="6" s="1"/>
  <c r="G374" i="6" s="1"/>
  <c r="E375" i="6"/>
  <c r="F375" i="6"/>
  <c r="E376" i="6"/>
  <c r="F376" i="6" s="1"/>
  <c r="E377" i="6"/>
  <c r="F377" i="6" s="1"/>
  <c r="E378" i="6"/>
  <c r="F378" i="6" s="1"/>
  <c r="E379" i="6"/>
  <c r="F379" i="6" s="1"/>
  <c r="G379" i="6" s="1"/>
  <c r="E380" i="6"/>
  <c r="F380" i="6" s="1"/>
  <c r="G380" i="6" s="1"/>
  <c r="E381" i="6"/>
  <c r="F381" i="6" s="1"/>
  <c r="E382" i="6"/>
  <c r="F382" i="6" s="1"/>
  <c r="E383" i="6"/>
  <c r="F383" i="6" s="1"/>
  <c r="E384" i="6"/>
  <c r="F384" i="6" s="1"/>
  <c r="E385" i="6"/>
  <c r="F385" i="6" s="1"/>
  <c r="E386" i="6"/>
  <c r="F386" i="6" s="1"/>
  <c r="G386" i="6" s="1"/>
  <c r="E387" i="6"/>
  <c r="F387" i="6" s="1"/>
  <c r="E388" i="6"/>
  <c r="F388" i="6" s="1"/>
  <c r="E389" i="6"/>
  <c r="F389" i="6" s="1"/>
  <c r="E390" i="6"/>
  <c r="F390" i="6" s="1"/>
  <c r="Z390" i="6" s="1"/>
  <c r="E391" i="6"/>
  <c r="F391" i="6" s="1"/>
  <c r="E392" i="6"/>
  <c r="F392" i="6" s="1"/>
  <c r="E393" i="6"/>
  <c r="F393" i="6" s="1"/>
  <c r="Z393" i="6" s="1"/>
  <c r="E394" i="6"/>
  <c r="F394" i="6" s="1"/>
  <c r="E395" i="6"/>
  <c r="F395" i="6" s="1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P142" i="6"/>
  <c r="P143" i="6"/>
  <c r="P144" i="6"/>
  <c r="P145" i="6"/>
  <c r="P146" i="6"/>
  <c r="P147" i="6"/>
  <c r="P148" i="6"/>
  <c r="P149" i="6"/>
  <c r="P150" i="6"/>
  <c r="P151" i="6"/>
  <c r="P152" i="6"/>
  <c r="P153" i="6"/>
  <c r="P154" i="6"/>
  <c r="P155" i="6"/>
  <c r="P156" i="6"/>
  <c r="P157" i="6"/>
  <c r="P158" i="6"/>
  <c r="P159" i="6"/>
  <c r="P160" i="6"/>
  <c r="P161" i="6"/>
  <c r="P162" i="6"/>
  <c r="P163" i="6"/>
  <c r="P164" i="6"/>
  <c r="P165" i="6"/>
  <c r="P166" i="6"/>
  <c r="P167" i="6"/>
  <c r="P168" i="6"/>
  <c r="P169" i="6"/>
  <c r="P170" i="6"/>
  <c r="P171" i="6"/>
  <c r="P172" i="6"/>
  <c r="P173" i="6"/>
  <c r="P174" i="6"/>
  <c r="P175" i="6"/>
  <c r="P176" i="6"/>
  <c r="P177" i="6"/>
  <c r="P178" i="6"/>
  <c r="P179" i="6"/>
  <c r="P180" i="6"/>
  <c r="P181" i="6"/>
  <c r="P182" i="6"/>
  <c r="P183" i="6"/>
  <c r="P184" i="6"/>
  <c r="P185" i="6"/>
  <c r="P186" i="6"/>
  <c r="P187" i="6"/>
  <c r="P188" i="6"/>
  <c r="P189" i="6"/>
  <c r="P190" i="6"/>
  <c r="P191" i="6"/>
  <c r="P192" i="6"/>
  <c r="P193" i="6"/>
  <c r="P194" i="6"/>
  <c r="P195" i="6"/>
  <c r="P196" i="6"/>
  <c r="P197" i="6"/>
  <c r="P198" i="6"/>
  <c r="P199" i="6"/>
  <c r="P200" i="6"/>
  <c r="P201" i="6"/>
  <c r="P202" i="6"/>
  <c r="P203" i="6"/>
  <c r="P204" i="6"/>
  <c r="P205" i="6"/>
  <c r="P206" i="6"/>
  <c r="P207" i="6"/>
  <c r="P208" i="6"/>
  <c r="P209" i="6"/>
  <c r="P210" i="6"/>
  <c r="P211" i="6"/>
  <c r="P212" i="6"/>
  <c r="P213" i="6"/>
  <c r="P214" i="6"/>
  <c r="P215" i="6"/>
  <c r="P216" i="6"/>
  <c r="P217" i="6"/>
  <c r="P218" i="6"/>
  <c r="P219" i="6"/>
  <c r="P220" i="6"/>
  <c r="P221" i="6"/>
  <c r="P222" i="6"/>
  <c r="P223" i="6"/>
  <c r="P224" i="6"/>
  <c r="P225" i="6"/>
  <c r="P226" i="6"/>
  <c r="P227" i="6"/>
  <c r="P228" i="6"/>
  <c r="P229" i="6"/>
  <c r="P230" i="6"/>
  <c r="P231" i="6"/>
  <c r="P232" i="6"/>
  <c r="P233" i="6"/>
  <c r="P234" i="6"/>
  <c r="P235" i="6"/>
  <c r="P236" i="6"/>
  <c r="P237" i="6"/>
  <c r="P238" i="6"/>
  <c r="P239" i="6"/>
  <c r="P240" i="6"/>
  <c r="P241" i="6"/>
  <c r="P242" i="6"/>
  <c r="P243" i="6"/>
  <c r="P244" i="6"/>
  <c r="P245" i="6"/>
  <c r="P246" i="6"/>
  <c r="P247" i="6"/>
  <c r="P248" i="6"/>
  <c r="P249" i="6"/>
  <c r="P250" i="6"/>
  <c r="P251" i="6"/>
  <c r="P252" i="6"/>
  <c r="P253" i="6"/>
  <c r="P254" i="6"/>
  <c r="P255" i="6"/>
  <c r="P256" i="6"/>
  <c r="P257" i="6"/>
  <c r="P258" i="6"/>
  <c r="P259" i="6"/>
  <c r="P260" i="6"/>
  <c r="P261" i="6"/>
  <c r="P262" i="6"/>
  <c r="P263" i="6"/>
  <c r="P264" i="6"/>
  <c r="P265" i="6"/>
  <c r="P266" i="6"/>
  <c r="P267" i="6"/>
  <c r="P268" i="6"/>
  <c r="P269" i="6"/>
  <c r="P270" i="6"/>
  <c r="P271" i="6"/>
  <c r="P272" i="6"/>
  <c r="P273" i="6"/>
  <c r="P274" i="6"/>
  <c r="P275" i="6"/>
  <c r="P276" i="6"/>
  <c r="P277" i="6"/>
  <c r="P278" i="6"/>
  <c r="P279" i="6"/>
  <c r="P280" i="6"/>
  <c r="P281" i="6"/>
  <c r="P282" i="6"/>
  <c r="P283" i="6"/>
  <c r="P284" i="6"/>
  <c r="P285" i="6"/>
  <c r="P286" i="6"/>
  <c r="P287" i="6"/>
  <c r="P288" i="6"/>
  <c r="P289" i="6"/>
  <c r="P290" i="6"/>
  <c r="P291" i="6"/>
  <c r="P292" i="6"/>
  <c r="P293" i="6"/>
  <c r="P294" i="6"/>
  <c r="P295" i="6"/>
  <c r="P296" i="6"/>
  <c r="P297" i="6"/>
  <c r="P298" i="6"/>
  <c r="P299" i="6"/>
  <c r="P300" i="6"/>
  <c r="P301" i="6"/>
  <c r="P302" i="6"/>
  <c r="P303" i="6"/>
  <c r="P304" i="6"/>
  <c r="P305" i="6"/>
  <c r="P306" i="6"/>
  <c r="P307" i="6"/>
  <c r="P308" i="6"/>
  <c r="P309" i="6"/>
  <c r="P310" i="6"/>
  <c r="P311" i="6"/>
  <c r="P312" i="6"/>
  <c r="P313" i="6"/>
  <c r="P314" i="6"/>
  <c r="P315" i="6"/>
  <c r="P316" i="6"/>
  <c r="P317" i="6"/>
  <c r="P318" i="6"/>
  <c r="P319" i="6"/>
  <c r="P320" i="6"/>
  <c r="P321" i="6"/>
  <c r="P322" i="6"/>
  <c r="P323" i="6"/>
  <c r="P324" i="6"/>
  <c r="P325" i="6"/>
  <c r="P326" i="6"/>
  <c r="P327" i="6"/>
  <c r="P328" i="6"/>
  <c r="P329" i="6"/>
  <c r="P330" i="6"/>
  <c r="P331" i="6"/>
  <c r="P332" i="6"/>
  <c r="P333" i="6"/>
  <c r="P334" i="6"/>
  <c r="P335" i="6"/>
  <c r="P336" i="6"/>
  <c r="P337" i="6"/>
  <c r="P338" i="6"/>
  <c r="P339" i="6"/>
  <c r="P340" i="6"/>
  <c r="P341" i="6"/>
  <c r="P342" i="6"/>
  <c r="P343" i="6"/>
  <c r="P344" i="6"/>
  <c r="P345" i="6"/>
  <c r="P346" i="6"/>
  <c r="P347" i="6"/>
  <c r="P348" i="6"/>
  <c r="P349" i="6"/>
  <c r="P350" i="6"/>
  <c r="P351" i="6"/>
  <c r="P352" i="6"/>
  <c r="P353" i="6"/>
  <c r="P354" i="6"/>
  <c r="P355" i="6"/>
  <c r="P356" i="6"/>
  <c r="P357" i="6"/>
  <c r="P358" i="6"/>
  <c r="P359" i="6"/>
  <c r="P360" i="6"/>
  <c r="P361" i="6"/>
  <c r="P362" i="6"/>
  <c r="P363" i="6"/>
  <c r="P364" i="6"/>
  <c r="P365" i="6"/>
  <c r="P366" i="6"/>
  <c r="P367" i="6"/>
  <c r="P368" i="6"/>
  <c r="P369" i="6"/>
  <c r="P370" i="6"/>
  <c r="P371" i="6"/>
  <c r="P372" i="6"/>
  <c r="P373" i="6"/>
  <c r="P374" i="6"/>
  <c r="P375" i="6"/>
  <c r="P376" i="6"/>
  <c r="P377" i="6"/>
  <c r="P378" i="6"/>
  <c r="P379" i="6"/>
  <c r="P380" i="6"/>
  <c r="P381" i="6"/>
  <c r="P382" i="6"/>
  <c r="P383" i="6"/>
  <c r="P384" i="6"/>
  <c r="P385" i="6"/>
  <c r="P386" i="6"/>
  <c r="P387" i="6"/>
  <c r="P388" i="6"/>
  <c r="P389" i="6"/>
  <c r="P390" i="6"/>
  <c r="P391" i="6"/>
  <c r="P392" i="6"/>
  <c r="P393" i="6"/>
  <c r="P394" i="6"/>
  <c r="P395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AT14" i="6"/>
  <c r="AS14" i="6"/>
  <c r="AB9" i="6"/>
  <c r="AB8" i="6"/>
  <c r="AB10" i="6"/>
  <c r="AB7" i="6"/>
  <c r="AB12" i="6" s="1"/>
  <c r="AB6" i="6"/>
  <c r="AB13" i="6" s="1"/>
  <c r="AB4" i="6"/>
  <c r="D12" i="6" s="1"/>
  <c r="AB5" i="6"/>
  <c r="AY99" i="6" s="1"/>
  <c r="AB3" i="6"/>
  <c r="E31" i="6"/>
  <c r="F31" i="6" s="1"/>
  <c r="G31" i="6" s="1"/>
  <c r="K31" i="6" s="1"/>
  <c r="E151" i="6"/>
  <c r="F151" i="6" s="1"/>
  <c r="E193" i="6"/>
  <c r="F193" i="6" s="1"/>
  <c r="G193" i="6" s="1"/>
  <c r="K193" i="6" s="1"/>
  <c r="E199" i="6"/>
  <c r="F199" i="6" s="1"/>
  <c r="E196" i="6"/>
  <c r="F196" i="6" s="1"/>
  <c r="G196" i="6" s="1"/>
  <c r="K196" i="6" s="1"/>
  <c r="E197" i="6"/>
  <c r="F197" i="6" s="1"/>
  <c r="E194" i="6"/>
  <c r="F194" i="6" s="1"/>
  <c r="E202" i="6"/>
  <c r="F202" i="6" s="1"/>
  <c r="D9" i="6"/>
  <c r="C9" i="6"/>
  <c r="AS4" i="6"/>
  <c r="AT4" i="6"/>
  <c r="AS5" i="6"/>
  <c r="AT5" i="6"/>
  <c r="AS6" i="6"/>
  <c r="AT6" i="6"/>
  <c r="AS7" i="6"/>
  <c r="AT7" i="6"/>
  <c r="AS8" i="6"/>
  <c r="AT8" i="6"/>
  <c r="AS9" i="6"/>
  <c r="AT9" i="6"/>
  <c r="AS10" i="6"/>
  <c r="AT10" i="6"/>
  <c r="AT3" i="6"/>
  <c r="AS3" i="6"/>
  <c r="D11" i="1"/>
  <c r="O21" i="1"/>
  <c r="D12" i="1"/>
  <c r="D13" i="1"/>
  <c r="C18" i="1"/>
  <c r="C19" i="1"/>
  <c r="E21" i="1"/>
  <c r="F21" i="1"/>
  <c r="G21" i="1"/>
  <c r="M21" i="1"/>
  <c r="P21" i="1"/>
  <c r="E22" i="1"/>
  <c r="F22" i="1"/>
  <c r="G22" i="1"/>
  <c r="M22" i="1"/>
  <c r="O22" i="1"/>
  <c r="P22" i="1"/>
  <c r="E23" i="1"/>
  <c r="F23" i="1"/>
  <c r="G23" i="1"/>
  <c r="M23" i="1"/>
  <c r="P23" i="1"/>
  <c r="E24" i="1"/>
  <c r="F24" i="1"/>
  <c r="G24" i="1"/>
  <c r="M24" i="1"/>
  <c r="P24" i="1"/>
  <c r="E25" i="1"/>
  <c r="F25" i="1"/>
  <c r="G25" i="1"/>
  <c r="M25" i="1"/>
  <c r="P25" i="1"/>
  <c r="E26" i="1"/>
  <c r="F26" i="1"/>
  <c r="G26" i="1"/>
  <c r="M26" i="1"/>
  <c r="O26" i="1"/>
  <c r="P26" i="1"/>
  <c r="E27" i="1"/>
  <c r="F27" i="1"/>
  <c r="G27" i="1"/>
  <c r="M27" i="1"/>
  <c r="O27" i="1"/>
  <c r="P27" i="1"/>
  <c r="E28" i="1"/>
  <c r="F28" i="1"/>
  <c r="G28" i="1"/>
  <c r="M28" i="1"/>
  <c r="P28" i="1"/>
  <c r="E29" i="1"/>
  <c r="F29" i="1"/>
  <c r="G29" i="1"/>
  <c r="M29" i="1"/>
  <c r="P29" i="1"/>
  <c r="E30" i="1"/>
  <c r="F30" i="1"/>
  <c r="P30" i="1"/>
  <c r="E31" i="1"/>
  <c r="F31" i="1"/>
  <c r="G31" i="1"/>
  <c r="M31" i="1"/>
  <c r="P31" i="1"/>
  <c r="E32" i="1"/>
  <c r="F32" i="1"/>
  <c r="G32" i="1"/>
  <c r="M32" i="1"/>
  <c r="P32" i="1"/>
  <c r="E33" i="1"/>
  <c r="F33" i="1"/>
  <c r="G33" i="1"/>
  <c r="M33" i="1"/>
  <c r="P33" i="1"/>
  <c r="E34" i="1"/>
  <c r="F34" i="1"/>
  <c r="G34" i="1"/>
  <c r="M34" i="1"/>
  <c r="O34" i="1"/>
  <c r="P34" i="1"/>
  <c r="E35" i="1"/>
  <c r="F35" i="1"/>
  <c r="O35" i="1"/>
  <c r="G35" i="1"/>
  <c r="M35" i="1"/>
  <c r="P35" i="1"/>
  <c r="E36" i="1"/>
  <c r="F36" i="1"/>
  <c r="G36" i="1"/>
  <c r="M36" i="1"/>
  <c r="P36" i="1"/>
  <c r="E37" i="1"/>
  <c r="F37" i="1"/>
  <c r="G37" i="1"/>
  <c r="M37" i="1"/>
  <c r="P37" i="1"/>
  <c r="E38" i="1"/>
  <c r="F38" i="1"/>
  <c r="P38" i="1"/>
  <c r="E39" i="1"/>
  <c r="F39" i="1"/>
  <c r="G39" i="1"/>
  <c r="M39" i="1"/>
  <c r="O39" i="1"/>
  <c r="P39" i="1"/>
  <c r="E40" i="1"/>
  <c r="F40" i="1"/>
  <c r="P40" i="1"/>
  <c r="E41" i="1"/>
  <c r="F41" i="1"/>
  <c r="O41" i="1"/>
  <c r="P41" i="1"/>
  <c r="E42" i="1"/>
  <c r="F42" i="1"/>
  <c r="G42" i="1"/>
  <c r="M42" i="1"/>
  <c r="O42" i="1"/>
  <c r="P42" i="1"/>
  <c r="E43" i="1"/>
  <c r="F43" i="1"/>
  <c r="G43" i="1"/>
  <c r="M43" i="1"/>
  <c r="O43" i="1"/>
  <c r="P43" i="1"/>
  <c r="E44" i="1"/>
  <c r="F44" i="1"/>
  <c r="P44" i="1"/>
  <c r="E45" i="1"/>
  <c r="F45" i="1"/>
  <c r="O45" i="1"/>
  <c r="G45" i="1"/>
  <c r="M45" i="1"/>
  <c r="P45" i="1"/>
  <c r="E46" i="1"/>
  <c r="F46" i="1"/>
  <c r="G46" i="1"/>
  <c r="M46" i="1"/>
  <c r="P46" i="1"/>
  <c r="E47" i="1"/>
  <c r="F47" i="1"/>
  <c r="G47" i="1"/>
  <c r="M47" i="1"/>
  <c r="O47" i="1"/>
  <c r="P47" i="1"/>
  <c r="E48" i="1"/>
  <c r="F48" i="1"/>
  <c r="P48" i="1"/>
  <c r="E49" i="1"/>
  <c r="F49" i="1"/>
  <c r="O49" i="1"/>
  <c r="G49" i="1"/>
  <c r="M49" i="1"/>
  <c r="P49" i="1"/>
  <c r="E50" i="1"/>
  <c r="F50" i="1"/>
  <c r="P50" i="1"/>
  <c r="E51" i="1"/>
  <c r="F51" i="1"/>
  <c r="G51" i="1"/>
  <c r="M51" i="1"/>
  <c r="O51" i="1"/>
  <c r="P51" i="1"/>
  <c r="E52" i="1"/>
  <c r="F52" i="1"/>
  <c r="P52" i="1"/>
  <c r="E53" i="1"/>
  <c r="F53" i="1"/>
  <c r="P53" i="1"/>
  <c r="E54" i="1"/>
  <c r="F54" i="1"/>
  <c r="G54" i="1"/>
  <c r="M54" i="1"/>
  <c r="O54" i="1"/>
  <c r="P54" i="1"/>
  <c r="E55" i="1"/>
  <c r="F55" i="1"/>
  <c r="G55" i="1"/>
  <c r="M55" i="1"/>
  <c r="O55" i="1"/>
  <c r="P55" i="1"/>
  <c r="E56" i="1"/>
  <c r="F56" i="1"/>
  <c r="P56" i="1"/>
  <c r="E57" i="1"/>
  <c r="F57" i="1"/>
  <c r="O57" i="1"/>
  <c r="G57" i="1"/>
  <c r="M57" i="1"/>
  <c r="P57" i="1"/>
  <c r="E58" i="1"/>
  <c r="F58" i="1"/>
  <c r="G58" i="1"/>
  <c r="M58" i="1"/>
  <c r="P58" i="1"/>
  <c r="E59" i="1"/>
  <c r="F59" i="1"/>
  <c r="G59" i="1"/>
  <c r="M59" i="1"/>
  <c r="O59" i="1"/>
  <c r="P59" i="1"/>
  <c r="E60" i="1"/>
  <c r="F60" i="1"/>
  <c r="P60" i="1"/>
  <c r="E61" i="1"/>
  <c r="F61" i="1"/>
  <c r="O61" i="1"/>
  <c r="P61" i="1"/>
  <c r="E62" i="1"/>
  <c r="F62" i="1"/>
  <c r="G62" i="1"/>
  <c r="M62" i="1"/>
  <c r="O62" i="1"/>
  <c r="P62" i="1"/>
  <c r="E63" i="1"/>
  <c r="F63" i="1"/>
  <c r="G63" i="1"/>
  <c r="M63" i="1"/>
  <c r="O63" i="1"/>
  <c r="P63" i="1"/>
  <c r="E64" i="1"/>
  <c r="F64" i="1"/>
  <c r="P64" i="1"/>
  <c r="E65" i="1"/>
  <c r="F65" i="1"/>
  <c r="P65" i="1"/>
  <c r="E66" i="1"/>
  <c r="F66" i="1"/>
  <c r="G66" i="1"/>
  <c r="J66" i="1"/>
  <c r="O66" i="1"/>
  <c r="P66" i="1"/>
  <c r="E67" i="1"/>
  <c r="F67" i="1"/>
  <c r="G67" i="1"/>
  <c r="J67" i="1"/>
  <c r="O67" i="1"/>
  <c r="P67" i="1"/>
  <c r="E68" i="1"/>
  <c r="F68" i="1"/>
  <c r="P68" i="1"/>
  <c r="E69" i="1"/>
  <c r="F69" i="1"/>
  <c r="O69" i="1"/>
  <c r="G69" i="1"/>
  <c r="I69" i="1"/>
  <c r="P69" i="1"/>
  <c r="E70" i="1"/>
  <c r="F70" i="1"/>
  <c r="P70" i="1"/>
  <c r="E71" i="1"/>
  <c r="F71" i="1"/>
  <c r="G71" i="1"/>
  <c r="J71" i="1"/>
  <c r="O71" i="1"/>
  <c r="P71" i="1"/>
  <c r="E72" i="1"/>
  <c r="F72" i="1"/>
  <c r="P72" i="1"/>
  <c r="E73" i="1"/>
  <c r="F73" i="1"/>
  <c r="O73" i="1"/>
  <c r="P73" i="1"/>
  <c r="E74" i="1"/>
  <c r="F74" i="1"/>
  <c r="G74" i="1"/>
  <c r="L74" i="1"/>
  <c r="O74" i="1"/>
  <c r="P74" i="1"/>
  <c r="E75" i="1"/>
  <c r="F75" i="1"/>
  <c r="G75" i="1"/>
  <c r="L75" i="1"/>
  <c r="O75" i="1"/>
  <c r="P75" i="1"/>
  <c r="E76" i="1"/>
  <c r="F76" i="1"/>
  <c r="P76" i="1"/>
  <c r="E77" i="1"/>
  <c r="F77" i="1"/>
  <c r="O77" i="1"/>
  <c r="G77" i="1"/>
  <c r="I77" i="1"/>
  <c r="P77" i="1"/>
  <c r="E78" i="1"/>
  <c r="F78" i="1"/>
  <c r="G78" i="1"/>
  <c r="I78" i="1"/>
  <c r="O78" i="1"/>
  <c r="P78" i="1"/>
  <c r="E79" i="1"/>
  <c r="F79" i="1"/>
  <c r="G79" i="1"/>
  <c r="I79" i="1"/>
  <c r="O79" i="1"/>
  <c r="P79" i="1"/>
  <c r="E80" i="1"/>
  <c r="F80" i="1"/>
  <c r="P80" i="1"/>
  <c r="E81" i="1"/>
  <c r="F81" i="1"/>
  <c r="O81" i="1"/>
  <c r="G81" i="1"/>
  <c r="L81" i="1"/>
  <c r="P81" i="1"/>
  <c r="E82" i="1"/>
  <c r="F82" i="1"/>
  <c r="G82" i="1"/>
  <c r="I82" i="1"/>
  <c r="O82" i="1"/>
  <c r="P82" i="1"/>
  <c r="E83" i="1"/>
  <c r="F83" i="1"/>
  <c r="O83" i="1"/>
  <c r="P83" i="1"/>
  <c r="E84" i="1"/>
  <c r="F84" i="1"/>
  <c r="O84" i="1"/>
  <c r="P84" i="1"/>
  <c r="E85" i="1"/>
  <c r="F85" i="1"/>
  <c r="O85" i="1"/>
  <c r="P85" i="1"/>
  <c r="E86" i="1"/>
  <c r="F86" i="1"/>
  <c r="P86" i="1"/>
  <c r="E87" i="1"/>
  <c r="F87" i="1"/>
  <c r="O87" i="1"/>
  <c r="P87" i="1"/>
  <c r="E88" i="1"/>
  <c r="F88" i="1"/>
  <c r="G88" i="1"/>
  <c r="L88" i="1"/>
  <c r="O88" i="1"/>
  <c r="P88" i="1"/>
  <c r="E89" i="1"/>
  <c r="F89" i="1"/>
  <c r="P89" i="1"/>
  <c r="E90" i="1"/>
  <c r="F90" i="1"/>
  <c r="O90" i="1"/>
  <c r="G90" i="1"/>
  <c r="I90" i="1"/>
  <c r="P90" i="1"/>
  <c r="E91" i="1"/>
  <c r="F91" i="1"/>
  <c r="G91" i="1"/>
  <c r="I91" i="1"/>
  <c r="O91" i="1"/>
  <c r="P91" i="1"/>
  <c r="E92" i="1"/>
  <c r="F92" i="1"/>
  <c r="G92" i="1"/>
  <c r="I92" i="1"/>
  <c r="O92" i="1"/>
  <c r="P92" i="1"/>
  <c r="E93" i="1"/>
  <c r="F93" i="1"/>
  <c r="P93" i="1"/>
  <c r="E94" i="1"/>
  <c r="F94" i="1"/>
  <c r="O94" i="1"/>
  <c r="G94" i="1"/>
  <c r="L94" i="1"/>
  <c r="P94" i="1"/>
  <c r="E95" i="1"/>
  <c r="F95" i="1"/>
  <c r="G95" i="1"/>
  <c r="L95" i="1"/>
  <c r="O95" i="1"/>
  <c r="P95" i="1"/>
  <c r="E96" i="1"/>
  <c r="F96" i="1"/>
  <c r="G96" i="1"/>
  <c r="L96" i="1"/>
  <c r="O96" i="1"/>
  <c r="P96" i="1"/>
  <c r="E97" i="1"/>
  <c r="F97" i="1"/>
  <c r="P97" i="1"/>
  <c r="E98" i="1"/>
  <c r="F98" i="1"/>
  <c r="O98" i="1"/>
  <c r="G98" i="1"/>
  <c r="L98" i="1"/>
  <c r="P98" i="1"/>
  <c r="E99" i="1"/>
  <c r="F99" i="1"/>
  <c r="G99" i="1"/>
  <c r="L99" i="1"/>
  <c r="O99" i="1"/>
  <c r="P99" i="1"/>
  <c r="E100" i="1"/>
  <c r="F100" i="1"/>
  <c r="G100" i="1"/>
  <c r="L100" i="1"/>
  <c r="O100" i="1"/>
  <c r="P100" i="1"/>
  <c r="E101" i="1"/>
  <c r="F101" i="1"/>
  <c r="P101" i="1"/>
  <c r="E102" i="1"/>
  <c r="F102" i="1"/>
  <c r="O102" i="1"/>
  <c r="G102" i="1"/>
  <c r="L102" i="1"/>
  <c r="P102" i="1"/>
  <c r="E103" i="1"/>
  <c r="F103" i="1"/>
  <c r="G103" i="1"/>
  <c r="L103" i="1"/>
  <c r="O103" i="1"/>
  <c r="P103" i="1"/>
  <c r="E104" i="1"/>
  <c r="F104" i="1"/>
  <c r="G104" i="1"/>
  <c r="L104" i="1"/>
  <c r="O104" i="1"/>
  <c r="P104" i="1"/>
  <c r="E105" i="1"/>
  <c r="F105" i="1"/>
  <c r="P105" i="1"/>
  <c r="E106" i="1"/>
  <c r="F106" i="1"/>
  <c r="O106" i="1"/>
  <c r="G106" i="1"/>
  <c r="L106" i="1"/>
  <c r="P106" i="1"/>
  <c r="E107" i="1"/>
  <c r="F107" i="1"/>
  <c r="G107" i="1"/>
  <c r="L107" i="1"/>
  <c r="O107" i="1"/>
  <c r="P107" i="1"/>
  <c r="E108" i="1"/>
  <c r="F108" i="1"/>
  <c r="G108" i="1"/>
  <c r="L108" i="1"/>
  <c r="O108" i="1"/>
  <c r="P108" i="1"/>
  <c r="E109" i="1"/>
  <c r="F109" i="1"/>
  <c r="P109" i="1"/>
  <c r="E110" i="1"/>
  <c r="F110" i="1"/>
  <c r="O110" i="1"/>
  <c r="G110" i="1"/>
  <c r="L110" i="1"/>
  <c r="P110" i="1"/>
  <c r="E111" i="1"/>
  <c r="F111" i="1"/>
  <c r="G111" i="1"/>
  <c r="L111" i="1"/>
  <c r="P111" i="1"/>
  <c r="E112" i="1"/>
  <c r="F112" i="1"/>
  <c r="G112" i="1"/>
  <c r="L112" i="1"/>
  <c r="O112" i="1"/>
  <c r="P112" i="1"/>
  <c r="E113" i="1"/>
  <c r="F113" i="1"/>
  <c r="P113" i="1"/>
  <c r="E114" i="1"/>
  <c r="F114" i="1"/>
  <c r="P114" i="1"/>
  <c r="E115" i="1"/>
  <c r="F115" i="1"/>
  <c r="O115" i="1"/>
  <c r="P115" i="1"/>
  <c r="E116" i="1"/>
  <c r="F116" i="1"/>
  <c r="G116" i="1"/>
  <c r="L116" i="1"/>
  <c r="O116" i="1"/>
  <c r="P116" i="1"/>
  <c r="E117" i="1"/>
  <c r="F117" i="1"/>
  <c r="G117" i="1"/>
  <c r="L117" i="1"/>
  <c r="O117" i="1"/>
  <c r="P117" i="1"/>
  <c r="E118" i="1"/>
  <c r="F118" i="1"/>
  <c r="O118" i="1"/>
  <c r="G118" i="1"/>
  <c r="L118" i="1"/>
  <c r="P118" i="1"/>
  <c r="E119" i="1"/>
  <c r="F119" i="1"/>
  <c r="P119" i="1"/>
  <c r="E120" i="1"/>
  <c r="F120" i="1"/>
  <c r="G120" i="1"/>
  <c r="M120" i="1"/>
  <c r="O120" i="1"/>
  <c r="P120" i="1"/>
  <c r="E121" i="1"/>
  <c r="F121" i="1"/>
  <c r="G121" i="1"/>
  <c r="M121" i="1"/>
  <c r="P121" i="1"/>
  <c r="E122" i="1"/>
  <c r="F122" i="1"/>
  <c r="O122" i="1"/>
  <c r="P122" i="1"/>
  <c r="E123" i="1"/>
  <c r="F123" i="1"/>
  <c r="O123" i="1"/>
  <c r="G123" i="1"/>
  <c r="I123" i="1"/>
  <c r="P123" i="1"/>
  <c r="E124" i="1"/>
  <c r="F124" i="1"/>
  <c r="G124" i="1"/>
  <c r="L124" i="1"/>
  <c r="O124" i="1"/>
  <c r="P124" i="1"/>
  <c r="E125" i="1"/>
  <c r="F125" i="1"/>
  <c r="G125" i="1"/>
  <c r="L125" i="1"/>
  <c r="O125" i="1"/>
  <c r="P125" i="1"/>
  <c r="E126" i="1"/>
  <c r="F126" i="1"/>
  <c r="P126" i="1"/>
  <c r="E127" i="1"/>
  <c r="F127" i="1"/>
  <c r="O127" i="1"/>
  <c r="G127" i="1"/>
  <c r="L127" i="1"/>
  <c r="P127" i="1"/>
  <c r="E128" i="1"/>
  <c r="F128" i="1"/>
  <c r="G128" i="1"/>
  <c r="I128" i="1"/>
  <c r="O128" i="1"/>
  <c r="P128" i="1"/>
  <c r="E129" i="1"/>
  <c r="F129" i="1"/>
  <c r="G129" i="1"/>
  <c r="L129" i="1"/>
  <c r="O129" i="1"/>
  <c r="P129" i="1"/>
  <c r="E130" i="1"/>
  <c r="F130" i="1"/>
  <c r="O130" i="1"/>
  <c r="G130" i="1"/>
  <c r="L130" i="1"/>
  <c r="P130" i="1"/>
  <c r="E131" i="1"/>
  <c r="F131" i="1"/>
  <c r="G131" i="1"/>
  <c r="L131" i="1"/>
  <c r="O131" i="1"/>
  <c r="P131" i="1"/>
  <c r="E132" i="1"/>
  <c r="F132" i="1"/>
  <c r="P132" i="1"/>
  <c r="E133" i="1"/>
  <c r="F133" i="1"/>
  <c r="P133" i="1"/>
  <c r="E134" i="1"/>
  <c r="F134" i="1"/>
  <c r="O134" i="1"/>
  <c r="G134" i="1"/>
  <c r="M134" i="1"/>
  <c r="P134" i="1"/>
  <c r="E135" i="1"/>
  <c r="F135" i="1"/>
  <c r="P135" i="1"/>
  <c r="E136" i="1"/>
  <c r="F136" i="1"/>
  <c r="G136" i="1"/>
  <c r="I136" i="1"/>
  <c r="O136" i="1"/>
  <c r="P136" i="1"/>
  <c r="E137" i="1"/>
  <c r="F137" i="1"/>
  <c r="G137" i="1"/>
  <c r="M137" i="1"/>
  <c r="P137" i="1"/>
  <c r="E138" i="1"/>
  <c r="F138" i="1"/>
  <c r="O138" i="1"/>
  <c r="P138" i="1"/>
  <c r="E139" i="1"/>
  <c r="F139" i="1"/>
  <c r="O139" i="1"/>
  <c r="G139" i="1"/>
  <c r="M139" i="1"/>
  <c r="P139" i="1"/>
  <c r="E140" i="1"/>
  <c r="F140" i="1"/>
  <c r="G140" i="1"/>
  <c r="L140" i="1"/>
  <c r="O140" i="1"/>
  <c r="P140" i="1"/>
  <c r="E141" i="1"/>
  <c r="F141" i="1"/>
  <c r="G141" i="1"/>
  <c r="L141" i="1"/>
  <c r="O141" i="1"/>
  <c r="P141" i="1"/>
  <c r="E142" i="1"/>
  <c r="F142" i="1"/>
  <c r="P142" i="1"/>
  <c r="E143" i="1"/>
  <c r="F143" i="1"/>
  <c r="O143" i="1"/>
  <c r="P143" i="1"/>
  <c r="E144" i="1"/>
  <c r="F144" i="1"/>
  <c r="G144" i="1"/>
  <c r="L144" i="1"/>
  <c r="O144" i="1"/>
  <c r="P144" i="1"/>
  <c r="E145" i="1"/>
  <c r="F145" i="1"/>
  <c r="G145" i="1"/>
  <c r="L145" i="1"/>
  <c r="O145" i="1"/>
  <c r="P145" i="1"/>
  <c r="E146" i="1"/>
  <c r="F146" i="1"/>
  <c r="O146" i="1"/>
  <c r="G146" i="1"/>
  <c r="M146" i="1"/>
  <c r="P146" i="1"/>
  <c r="E147" i="1"/>
  <c r="F147" i="1"/>
  <c r="G147" i="1"/>
  <c r="L147" i="1"/>
  <c r="O147" i="1"/>
  <c r="P147" i="1"/>
  <c r="E148" i="1"/>
  <c r="F148" i="1"/>
  <c r="P148" i="1"/>
  <c r="E149" i="1"/>
  <c r="F149" i="1"/>
  <c r="P149" i="1"/>
  <c r="E150" i="1"/>
  <c r="F150" i="1"/>
  <c r="O150" i="1"/>
  <c r="G150" i="1"/>
  <c r="L150" i="1"/>
  <c r="P150" i="1"/>
  <c r="E151" i="1"/>
  <c r="F151" i="1"/>
  <c r="P151" i="1"/>
  <c r="E152" i="1"/>
  <c r="F152" i="1"/>
  <c r="G152" i="1"/>
  <c r="L152" i="1"/>
  <c r="O152" i="1"/>
  <c r="P152" i="1"/>
  <c r="E153" i="1"/>
  <c r="F153" i="1"/>
  <c r="G153" i="1"/>
  <c r="M153" i="1"/>
  <c r="P153" i="1"/>
  <c r="E154" i="1"/>
  <c r="F154" i="1"/>
  <c r="O154" i="1"/>
  <c r="P154" i="1"/>
  <c r="E155" i="1"/>
  <c r="F155" i="1"/>
  <c r="O155" i="1"/>
  <c r="G155" i="1"/>
  <c r="L155" i="1"/>
  <c r="P155" i="1"/>
  <c r="E156" i="1"/>
  <c r="F156" i="1"/>
  <c r="G156" i="1"/>
  <c r="O156" i="1"/>
  <c r="P156" i="1"/>
  <c r="E157" i="1"/>
  <c r="F157" i="1"/>
  <c r="P157" i="1"/>
  <c r="E158" i="1"/>
  <c r="F158" i="1"/>
  <c r="O158" i="1"/>
  <c r="G158" i="1"/>
  <c r="L158" i="1"/>
  <c r="P158" i="1"/>
  <c r="E159" i="1"/>
  <c r="F159" i="1"/>
  <c r="G159" i="1"/>
  <c r="L159" i="1"/>
  <c r="O159" i="1"/>
  <c r="P159" i="1"/>
  <c r="E160" i="1"/>
  <c r="F160" i="1"/>
  <c r="P160" i="1"/>
  <c r="E161" i="1"/>
  <c r="F161" i="1"/>
  <c r="P161" i="1"/>
  <c r="E162" i="1"/>
  <c r="F162" i="1"/>
  <c r="O162" i="1"/>
  <c r="P162" i="1"/>
  <c r="E163" i="1"/>
  <c r="F163" i="1"/>
  <c r="O163" i="1"/>
  <c r="G163" i="1"/>
  <c r="L163" i="1"/>
  <c r="P163" i="1"/>
  <c r="E164" i="1"/>
  <c r="F164" i="1"/>
  <c r="G164" i="1"/>
  <c r="L164" i="1"/>
  <c r="O164" i="1"/>
  <c r="P164" i="1"/>
  <c r="E165" i="1"/>
  <c r="F165" i="1"/>
  <c r="P165" i="1"/>
  <c r="E166" i="1"/>
  <c r="F166" i="1"/>
  <c r="P166" i="1"/>
  <c r="E167" i="1"/>
  <c r="F167" i="1"/>
  <c r="O167" i="1"/>
  <c r="P167" i="1"/>
  <c r="E168" i="1"/>
  <c r="F168" i="1"/>
  <c r="G168" i="1"/>
  <c r="M168" i="1"/>
  <c r="O168" i="1"/>
  <c r="P168" i="1"/>
  <c r="E169" i="1"/>
  <c r="F169" i="1"/>
  <c r="P169" i="1"/>
  <c r="E170" i="1"/>
  <c r="F170" i="1"/>
  <c r="G170" i="1"/>
  <c r="M170" i="1"/>
  <c r="O170" i="1"/>
  <c r="Q170" i="1"/>
  <c r="P170" i="1"/>
  <c r="E171" i="1"/>
  <c r="F171" i="1"/>
  <c r="O171" i="1"/>
  <c r="P171" i="1"/>
  <c r="E172" i="1"/>
  <c r="F172" i="1"/>
  <c r="P172" i="1"/>
  <c r="E173" i="1"/>
  <c r="F173" i="1"/>
  <c r="G173" i="1"/>
  <c r="M173" i="1"/>
  <c r="P173" i="1"/>
  <c r="E174" i="1"/>
  <c r="F174" i="1"/>
  <c r="O174" i="1"/>
  <c r="P174" i="1"/>
  <c r="E175" i="1"/>
  <c r="F175" i="1"/>
  <c r="P175" i="1"/>
  <c r="E176" i="1"/>
  <c r="F176" i="1"/>
  <c r="G176" i="1"/>
  <c r="J176" i="1"/>
  <c r="O176" i="1"/>
  <c r="P176" i="1"/>
  <c r="E177" i="1"/>
  <c r="F177" i="1"/>
  <c r="P177" i="1"/>
  <c r="E178" i="1"/>
  <c r="F178" i="1"/>
  <c r="G178" i="1"/>
  <c r="J178" i="1"/>
  <c r="O178" i="1"/>
  <c r="Q178" i="1"/>
  <c r="P178" i="1"/>
  <c r="E179" i="1"/>
  <c r="F179" i="1"/>
  <c r="O179" i="1"/>
  <c r="P179" i="1"/>
  <c r="E180" i="1"/>
  <c r="F180" i="1"/>
  <c r="P180" i="1"/>
  <c r="E181" i="1"/>
  <c r="F181" i="1"/>
  <c r="P181" i="1"/>
  <c r="E182" i="1"/>
  <c r="F182" i="1"/>
  <c r="P182" i="1"/>
  <c r="E183" i="1"/>
  <c r="F183" i="1"/>
  <c r="P183" i="1"/>
  <c r="E184" i="1"/>
  <c r="F184" i="1"/>
  <c r="P184" i="1"/>
  <c r="E185" i="1"/>
  <c r="F185" i="1"/>
  <c r="P185" i="1"/>
  <c r="E186" i="1"/>
  <c r="F186" i="1"/>
  <c r="P186" i="1"/>
  <c r="E187" i="1"/>
  <c r="F187" i="1"/>
  <c r="P187" i="1"/>
  <c r="E188" i="1"/>
  <c r="F188" i="1"/>
  <c r="P188" i="1"/>
  <c r="E189" i="1"/>
  <c r="F189" i="1"/>
  <c r="P189" i="1"/>
  <c r="A11" i="5"/>
  <c r="B11" i="5"/>
  <c r="C11" i="5"/>
  <c r="D11" i="5"/>
  <c r="G11" i="5"/>
  <c r="H11" i="5"/>
  <c r="A12" i="5"/>
  <c r="B12" i="5"/>
  <c r="C12" i="5"/>
  <c r="D12" i="5"/>
  <c r="G12" i="5"/>
  <c r="H12" i="5"/>
  <c r="A13" i="5"/>
  <c r="B13" i="5"/>
  <c r="D13" i="5"/>
  <c r="G13" i="5"/>
  <c r="C13" i="5"/>
  <c r="H13" i="5"/>
  <c r="A14" i="5"/>
  <c r="B14" i="5"/>
  <c r="C14" i="5"/>
  <c r="D14" i="5"/>
  <c r="G14" i="5"/>
  <c r="H14" i="5"/>
  <c r="A15" i="5"/>
  <c r="D15" i="5"/>
  <c r="G15" i="5"/>
  <c r="C15" i="5"/>
  <c r="H15" i="5"/>
  <c r="B15" i="5"/>
  <c r="A16" i="5"/>
  <c r="B16" i="5"/>
  <c r="D16" i="5"/>
  <c r="G16" i="5"/>
  <c r="C16" i="5"/>
  <c r="H16" i="5"/>
  <c r="A17" i="5"/>
  <c r="B17" i="5"/>
  <c r="C17" i="5"/>
  <c r="D17" i="5"/>
  <c r="G17" i="5"/>
  <c r="H17" i="5"/>
  <c r="A18" i="5"/>
  <c r="D18" i="5"/>
  <c r="G18" i="5"/>
  <c r="C18" i="5"/>
  <c r="H18" i="5"/>
  <c r="B18" i="5"/>
  <c r="A19" i="5"/>
  <c r="B19" i="5"/>
  <c r="C19" i="5"/>
  <c r="D19" i="5"/>
  <c r="G19" i="5"/>
  <c r="H19" i="5"/>
  <c r="A20" i="5"/>
  <c r="B20" i="5"/>
  <c r="D20" i="5"/>
  <c r="G20" i="5"/>
  <c r="C20" i="5"/>
  <c r="H20" i="5"/>
  <c r="A21" i="5"/>
  <c r="D21" i="5"/>
  <c r="G21" i="5"/>
  <c r="C21" i="5"/>
  <c r="H21" i="5"/>
  <c r="B21" i="5"/>
  <c r="A22" i="5"/>
  <c r="B22" i="5"/>
  <c r="C22" i="5"/>
  <c r="D22" i="5"/>
  <c r="G22" i="5"/>
  <c r="H22" i="5"/>
  <c r="A23" i="5"/>
  <c r="D23" i="5"/>
  <c r="G23" i="5"/>
  <c r="C23" i="5"/>
  <c r="H23" i="5"/>
  <c r="B23" i="5"/>
  <c r="A24" i="5"/>
  <c r="B24" i="5"/>
  <c r="D24" i="5"/>
  <c r="G24" i="5"/>
  <c r="C24" i="5"/>
  <c r="H24" i="5"/>
  <c r="A25" i="5"/>
  <c r="B25" i="5"/>
  <c r="D25" i="5"/>
  <c r="G25" i="5"/>
  <c r="C25" i="5"/>
  <c r="H25" i="5"/>
  <c r="A26" i="5"/>
  <c r="D26" i="5"/>
  <c r="G26" i="5"/>
  <c r="C26" i="5"/>
  <c r="H26" i="5"/>
  <c r="B26" i="5"/>
  <c r="A27" i="5"/>
  <c r="B27" i="5"/>
  <c r="C27" i="5"/>
  <c r="D27" i="5"/>
  <c r="G27" i="5"/>
  <c r="H27" i="5"/>
  <c r="A28" i="5"/>
  <c r="B28" i="5"/>
  <c r="D28" i="5"/>
  <c r="G28" i="5"/>
  <c r="C28" i="5"/>
  <c r="H28" i="5"/>
  <c r="A29" i="5"/>
  <c r="B29" i="5"/>
  <c r="D29" i="5"/>
  <c r="G29" i="5"/>
  <c r="C29" i="5"/>
  <c r="H29" i="5"/>
  <c r="A30" i="5"/>
  <c r="B30" i="5"/>
  <c r="C30" i="5"/>
  <c r="D30" i="5"/>
  <c r="G30" i="5"/>
  <c r="H30" i="5"/>
  <c r="A31" i="5"/>
  <c r="D31" i="5"/>
  <c r="G31" i="5"/>
  <c r="C31" i="5"/>
  <c r="H31" i="5"/>
  <c r="B31" i="5"/>
  <c r="A32" i="5"/>
  <c r="D32" i="5"/>
  <c r="G32" i="5"/>
  <c r="C32" i="5"/>
  <c r="H32" i="5"/>
  <c r="B32" i="5"/>
  <c r="A33" i="5"/>
  <c r="B33" i="5"/>
  <c r="C33" i="5"/>
  <c r="D33" i="5"/>
  <c r="G33" i="5"/>
  <c r="H33" i="5"/>
  <c r="A34" i="5"/>
  <c r="B34" i="5"/>
  <c r="D34" i="5"/>
  <c r="G34" i="5"/>
  <c r="C34" i="5"/>
  <c r="H34" i="5"/>
  <c r="A35" i="5"/>
  <c r="B35" i="5"/>
  <c r="C35" i="5"/>
  <c r="D35" i="5"/>
  <c r="G35" i="5"/>
  <c r="H35" i="5"/>
  <c r="A36" i="5"/>
  <c r="B36" i="5"/>
  <c r="D36" i="5"/>
  <c r="G36" i="5"/>
  <c r="C36" i="5"/>
  <c r="H36" i="5"/>
  <c r="A37" i="5"/>
  <c r="B37" i="5"/>
  <c r="D37" i="5"/>
  <c r="G37" i="5"/>
  <c r="C37" i="5"/>
  <c r="H37" i="5"/>
  <c r="A38" i="5"/>
  <c r="B38" i="5"/>
  <c r="C38" i="5"/>
  <c r="D38" i="5"/>
  <c r="G38" i="5"/>
  <c r="H38" i="5"/>
  <c r="A39" i="5"/>
  <c r="D39" i="5"/>
  <c r="G39" i="5"/>
  <c r="C39" i="5"/>
  <c r="H39" i="5"/>
  <c r="B39" i="5"/>
  <c r="A40" i="5"/>
  <c r="B40" i="5"/>
  <c r="D40" i="5"/>
  <c r="G40" i="5"/>
  <c r="C40" i="5"/>
  <c r="H40" i="5"/>
  <c r="A41" i="5"/>
  <c r="B41" i="5"/>
  <c r="C41" i="5"/>
  <c r="D41" i="5"/>
  <c r="G41" i="5"/>
  <c r="H41" i="5"/>
  <c r="A42" i="5"/>
  <c r="D42" i="5"/>
  <c r="G42" i="5"/>
  <c r="C42" i="5"/>
  <c r="H42" i="5"/>
  <c r="B42" i="5"/>
  <c r="A43" i="5"/>
  <c r="B43" i="5"/>
  <c r="C43" i="5"/>
  <c r="D43" i="5"/>
  <c r="G43" i="5"/>
  <c r="H43" i="5"/>
  <c r="A44" i="5"/>
  <c r="B44" i="5"/>
  <c r="D44" i="5"/>
  <c r="G44" i="5"/>
  <c r="C44" i="5"/>
  <c r="H44" i="5"/>
  <c r="A45" i="5"/>
  <c r="D45" i="5"/>
  <c r="G45" i="5"/>
  <c r="C45" i="5"/>
  <c r="H45" i="5"/>
  <c r="B45" i="5"/>
  <c r="A46" i="5"/>
  <c r="B46" i="5"/>
  <c r="C46" i="5"/>
  <c r="D46" i="5"/>
  <c r="G46" i="5"/>
  <c r="H46" i="5"/>
  <c r="A47" i="5"/>
  <c r="D47" i="5"/>
  <c r="G47" i="5"/>
  <c r="C47" i="5"/>
  <c r="H47" i="5"/>
  <c r="B47" i="5"/>
  <c r="A48" i="5"/>
  <c r="B48" i="5"/>
  <c r="D48" i="5"/>
  <c r="G48" i="5"/>
  <c r="C48" i="5"/>
  <c r="H48" i="5"/>
  <c r="A49" i="5"/>
  <c r="B49" i="5"/>
  <c r="D49" i="5"/>
  <c r="G49" i="5"/>
  <c r="C49" i="5"/>
  <c r="H49" i="5"/>
  <c r="A50" i="5"/>
  <c r="B50" i="5"/>
  <c r="D50" i="5"/>
  <c r="G50" i="5"/>
  <c r="C50" i="5"/>
  <c r="H50" i="5"/>
  <c r="A51" i="5"/>
  <c r="B51" i="5"/>
  <c r="C51" i="5"/>
  <c r="D51" i="5"/>
  <c r="G51" i="5"/>
  <c r="H51" i="5"/>
  <c r="A52" i="5"/>
  <c r="B52" i="5"/>
  <c r="C52" i="5"/>
  <c r="D52" i="5"/>
  <c r="G52" i="5"/>
  <c r="H52" i="5"/>
  <c r="A53" i="5"/>
  <c r="B53" i="5"/>
  <c r="D53" i="5"/>
  <c r="G53" i="5"/>
  <c r="C53" i="5"/>
  <c r="H53" i="5"/>
  <c r="A54" i="5"/>
  <c r="B54" i="5"/>
  <c r="D54" i="5"/>
  <c r="G54" i="5"/>
  <c r="C54" i="5"/>
  <c r="H54" i="5"/>
  <c r="A55" i="5"/>
  <c r="D55" i="5"/>
  <c r="G55" i="5"/>
  <c r="C55" i="5"/>
  <c r="H55" i="5"/>
  <c r="B55" i="5"/>
  <c r="A56" i="5"/>
  <c r="D56" i="5"/>
  <c r="G56" i="5"/>
  <c r="C56" i="5"/>
  <c r="H56" i="5"/>
  <c r="B56" i="5"/>
  <c r="A57" i="5"/>
  <c r="B57" i="5"/>
  <c r="D57" i="5"/>
  <c r="G57" i="5"/>
  <c r="C57" i="5"/>
  <c r="H57" i="5"/>
  <c r="A58" i="5"/>
  <c r="D58" i="5"/>
  <c r="G58" i="5"/>
  <c r="C58" i="5"/>
  <c r="H58" i="5"/>
  <c r="B58" i="5"/>
  <c r="A59" i="5"/>
  <c r="B59" i="5"/>
  <c r="C59" i="5"/>
  <c r="D59" i="5"/>
  <c r="G59" i="5"/>
  <c r="H59" i="5"/>
  <c r="A60" i="5"/>
  <c r="B60" i="5"/>
  <c r="C60" i="5"/>
  <c r="D60" i="5"/>
  <c r="G60" i="5"/>
  <c r="H60" i="5"/>
  <c r="A61" i="5"/>
  <c r="D61" i="5"/>
  <c r="G61" i="5"/>
  <c r="C61" i="5"/>
  <c r="H61" i="5"/>
  <c r="B61" i="5"/>
  <c r="A62" i="5"/>
  <c r="B62" i="5"/>
  <c r="C62" i="5"/>
  <c r="D62" i="5"/>
  <c r="G62" i="5"/>
  <c r="H62" i="5"/>
  <c r="A63" i="5"/>
  <c r="D63" i="5"/>
  <c r="G63" i="5"/>
  <c r="C63" i="5"/>
  <c r="H63" i="5"/>
  <c r="B63" i="5"/>
  <c r="A64" i="5"/>
  <c r="B64" i="5"/>
  <c r="D64" i="5"/>
  <c r="G64" i="5"/>
  <c r="C64" i="5"/>
  <c r="H64" i="5"/>
  <c r="A65" i="5"/>
  <c r="B65" i="5"/>
  <c r="C65" i="5"/>
  <c r="D65" i="5"/>
  <c r="G65" i="5"/>
  <c r="H65" i="5"/>
  <c r="A66" i="5"/>
  <c r="B66" i="5"/>
  <c r="D66" i="5"/>
  <c r="F66" i="5"/>
  <c r="G66" i="5"/>
  <c r="C66" i="5"/>
  <c r="H66" i="5"/>
  <c r="A67" i="5"/>
  <c r="B67" i="5"/>
  <c r="D67" i="5"/>
  <c r="F67" i="5"/>
  <c r="G67" i="5"/>
  <c r="C67" i="5"/>
  <c r="H67" i="5"/>
  <c r="A68" i="5"/>
  <c r="B68" i="5"/>
  <c r="D68" i="5"/>
  <c r="F68" i="5"/>
  <c r="G68" i="5"/>
  <c r="C68" i="5"/>
  <c r="H68" i="5"/>
  <c r="A69" i="5"/>
  <c r="B69" i="5"/>
  <c r="F69" i="5"/>
  <c r="D69" i="5"/>
  <c r="G69" i="5"/>
  <c r="C69" i="5"/>
  <c r="H69" i="5"/>
  <c r="A70" i="5"/>
  <c r="B70" i="5"/>
  <c r="F70" i="5"/>
  <c r="D70" i="5"/>
  <c r="G70" i="5"/>
  <c r="C70" i="5"/>
  <c r="H70" i="5"/>
  <c r="A71" i="5"/>
  <c r="B71" i="5"/>
  <c r="D71" i="5"/>
  <c r="G71" i="5"/>
  <c r="C71" i="5"/>
  <c r="H71" i="5"/>
  <c r="A72" i="5"/>
  <c r="B72" i="5"/>
  <c r="C72" i="5"/>
  <c r="D72" i="5"/>
  <c r="G72" i="5"/>
  <c r="H72" i="5"/>
  <c r="A73" i="5"/>
  <c r="B73" i="5"/>
  <c r="C73" i="5"/>
  <c r="D73" i="5"/>
  <c r="G73" i="5"/>
  <c r="H73" i="5"/>
  <c r="A74" i="5"/>
  <c r="D74" i="5"/>
  <c r="G74" i="5"/>
  <c r="C74" i="5"/>
  <c r="H74" i="5"/>
  <c r="B74" i="5"/>
  <c r="A75" i="5"/>
  <c r="B75" i="5"/>
  <c r="C75" i="5"/>
  <c r="D75" i="5"/>
  <c r="G75" i="5"/>
  <c r="H75" i="5"/>
  <c r="A76" i="5"/>
  <c r="D76" i="5"/>
  <c r="G76" i="5"/>
  <c r="C76" i="5"/>
  <c r="H76" i="5"/>
  <c r="B76" i="5"/>
  <c r="A77" i="5"/>
  <c r="D77" i="5"/>
  <c r="G77" i="5"/>
  <c r="C77" i="5"/>
  <c r="H77" i="5"/>
  <c r="B77" i="5"/>
  <c r="A78" i="5"/>
  <c r="B78" i="5"/>
  <c r="D78" i="5"/>
  <c r="G78" i="5"/>
  <c r="C78" i="5"/>
  <c r="H78" i="5"/>
  <c r="A79" i="5"/>
  <c r="B79" i="5"/>
  <c r="D79" i="5"/>
  <c r="G79" i="5"/>
  <c r="C79" i="5"/>
  <c r="H79" i="5"/>
  <c r="A80" i="5"/>
  <c r="B80" i="5"/>
  <c r="C80" i="5"/>
  <c r="D80" i="5"/>
  <c r="G80" i="5"/>
  <c r="H80" i="5"/>
  <c r="A81" i="5"/>
  <c r="B81" i="5"/>
  <c r="D81" i="5"/>
  <c r="G81" i="5"/>
  <c r="C81" i="5"/>
  <c r="H81" i="5"/>
  <c r="A82" i="5"/>
  <c r="B82" i="5"/>
  <c r="D82" i="5"/>
  <c r="G82" i="5"/>
  <c r="C82" i="5"/>
  <c r="H82" i="5"/>
  <c r="A83" i="5"/>
  <c r="B83" i="5"/>
  <c r="D83" i="5"/>
  <c r="G83" i="5"/>
  <c r="C83" i="5"/>
  <c r="H83" i="5"/>
  <c r="A84" i="5"/>
  <c r="C84" i="5"/>
  <c r="D84" i="5"/>
  <c r="G84" i="5"/>
  <c r="H84" i="5"/>
  <c r="B84" i="5"/>
  <c r="A85" i="5"/>
  <c r="D85" i="5"/>
  <c r="G85" i="5"/>
  <c r="C85" i="5"/>
  <c r="H85" i="5"/>
  <c r="B85" i="5"/>
  <c r="A86" i="5"/>
  <c r="B86" i="5"/>
  <c r="C86" i="5"/>
  <c r="D86" i="5"/>
  <c r="G86" i="5"/>
  <c r="H86" i="5"/>
  <c r="A87" i="5"/>
  <c r="D87" i="5"/>
  <c r="G87" i="5"/>
  <c r="C87" i="5"/>
  <c r="H87" i="5"/>
  <c r="B87" i="5"/>
  <c r="A88" i="5"/>
  <c r="C88" i="5"/>
  <c r="D88" i="5"/>
  <c r="G88" i="5"/>
  <c r="H88" i="5"/>
  <c r="B88" i="5"/>
  <c r="A89" i="5"/>
  <c r="B89" i="5"/>
  <c r="D89" i="5"/>
  <c r="G89" i="5"/>
  <c r="C89" i="5"/>
  <c r="H89" i="5"/>
  <c r="A90" i="5"/>
  <c r="D90" i="5"/>
  <c r="G90" i="5"/>
  <c r="C90" i="5"/>
  <c r="H90" i="5"/>
  <c r="B90" i="5"/>
  <c r="A91" i="5"/>
  <c r="B91" i="5"/>
  <c r="D91" i="5"/>
  <c r="G91" i="5"/>
  <c r="C91" i="5"/>
  <c r="H91" i="5"/>
  <c r="A92" i="5"/>
  <c r="C92" i="5"/>
  <c r="D92" i="5"/>
  <c r="G92" i="5"/>
  <c r="H92" i="5"/>
  <c r="B92" i="5"/>
  <c r="A93" i="5"/>
  <c r="B93" i="5"/>
  <c r="D93" i="5"/>
  <c r="G93" i="5"/>
  <c r="C93" i="5"/>
  <c r="H93" i="5"/>
  <c r="A94" i="5"/>
  <c r="B94" i="5"/>
  <c r="D94" i="5"/>
  <c r="G94" i="5"/>
  <c r="C94" i="5"/>
  <c r="H94" i="5"/>
  <c r="A95" i="5"/>
  <c r="D95" i="5"/>
  <c r="G95" i="5"/>
  <c r="C95" i="5"/>
  <c r="H95" i="5"/>
  <c r="B95" i="5"/>
  <c r="A96" i="5"/>
  <c r="B96" i="5"/>
  <c r="C96" i="5"/>
  <c r="D96" i="5"/>
  <c r="G96" i="5"/>
  <c r="H96" i="5"/>
  <c r="A97" i="5"/>
  <c r="B97" i="5"/>
  <c r="C97" i="5"/>
  <c r="D97" i="5"/>
  <c r="G97" i="5"/>
  <c r="H97" i="5"/>
  <c r="A98" i="5"/>
  <c r="B98" i="5"/>
  <c r="D98" i="5"/>
  <c r="G98" i="5"/>
  <c r="C98" i="5"/>
  <c r="H98" i="5"/>
  <c r="A99" i="5"/>
  <c r="D99" i="5"/>
  <c r="G99" i="5"/>
  <c r="C99" i="5"/>
  <c r="H99" i="5"/>
  <c r="B99" i="5"/>
  <c r="A100" i="5"/>
  <c r="D100" i="5"/>
  <c r="G100" i="5"/>
  <c r="C100" i="5"/>
  <c r="H100" i="5"/>
  <c r="B100" i="5"/>
  <c r="A101" i="5"/>
  <c r="B101" i="5"/>
  <c r="D101" i="5"/>
  <c r="G101" i="5"/>
  <c r="C101" i="5"/>
  <c r="H101" i="5"/>
  <c r="A102" i="5"/>
  <c r="B102" i="5"/>
  <c r="D102" i="5"/>
  <c r="G102" i="5"/>
  <c r="C102" i="5"/>
  <c r="H102" i="5"/>
  <c r="A103" i="5"/>
  <c r="D103" i="5"/>
  <c r="G103" i="5"/>
  <c r="C103" i="5"/>
  <c r="H103" i="5"/>
  <c r="B103" i="5"/>
  <c r="A104" i="5"/>
  <c r="C104" i="5"/>
  <c r="D104" i="5"/>
  <c r="G104" i="5"/>
  <c r="H104" i="5"/>
  <c r="B104" i="5"/>
  <c r="A105" i="5"/>
  <c r="B105" i="5"/>
  <c r="D105" i="5"/>
  <c r="G105" i="5"/>
  <c r="C105" i="5"/>
  <c r="H105" i="5"/>
  <c r="A106" i="5"/>
  <c r="D106" i="5"/>
  <c r="G106" i="5"/>
  <c r="C106" i="5"/>
  <c r="H106" i="5"/>
  <c r="B106" i="5"/>
  <c r="A107" i="5"/>
  <c r="B107" i="5"/>
  <c r="C107" i="5"/>
  <c r="D107" i="5"/>
  <c r="G107" i="5"/>
  <c r="H107" i="5"/>
  <c r="A108" i="5"/>
  <c r="D108" i="5"/>
  <c r="G108" i="5"/>
  <c r="C108" i="5"/>
  <c r="H108" i="5"/>
  <c r="B108" i="5"/>
  <c r="A109" i="5"/>
  <c r="D109" i="5"/>
  <c r="G109" i="5"/>
  <c r="C109" i="5"/>
  <c r="H109" i="5"/>
  <c r="B109" i="5"/>
  <c r="A110" i="5"/>
  <c r="C110" i="5"/>
  <c r="D110" i="5"/>
  <c r="G110" i="5"/>
  <c r="H110" i="5"/>
  <c r="B110" i="5"/>
  <c r="A111" i="5"/>
  <c r="D111" i="5"/>
  <c r="G111" i="5"/>
  <c r="C111" i="5"/>
  <c r="H111" i="5"/>
  <c r="B111" i="5"/>
  <c r="A112" i="5"/>
  <c r="B112" i="5"/>
  <c r="C112" i="5"/>
  <c r="D112" i="5"/>
  <c r="G112" i="5"/>
  <c r="H112" i="5"/>
  <c r="A113" i="5"/>
  <c r="B113" i="5"/>
  <c r="C113" i="5"/>
  <c r="D113" i="5"/>
  <c r="G113" i="5"/>
  <c r="H113" i="5"/>
  <c r="A114" i="5"/>
  <c r="B114" i="5"/>
  <c r="D114" i="5"/>
  <c r="G114" i="5"/>
  <c r="C114" i="5"/>
  <c r="H114" i="5"/>
  <c r="A115" i="5"/>
  <c r="B115" i="5"/>
  <c r="D115" i="5"/>
  <c r="G115" i="5"/>
  <c r="C115" i="5"/>
  <c r="H115" i="5"/>
  <c r="A116" i="5"/>
  <c r="C116" i="5"/>
  <c r="D116" i="5"/>
  <c r="G116" i="5"/>
  <c r="H116" i="5"/>
  <c r="B116" i="5"/>
  <c r="A117" i="5"/>
  <c r="D117" i="5"/>
  <c r="G117" i="5"/>
  <c r="C117" i="5"/>
  <c r="H117" i="5"/>
  <c r="B117" i="5"/>
  <c r="A118" i="5"/>
  <c r="B118" i="5"/>
  <c r="C118" i="5"/>
  <c r="D118" i="5"/>
  <c r="G118" i="5"/>
  <c r="H118" i="5"/>
  <c r="A119" i="5"/>
  <c r="C119" i="5"/>
  <c r="D119" i="5"/>
  <c r="G119" i="5"/>
  <c r="H119" i="5"/>
  <c r="B119" i="5"/>
  <c r="A120" i="5"/>
  <c r="B120" i="5"/>
  <c r="C120" i="5"/>
  <c r="D120" i="5"/>
  <c r="G120" i="5"/>
  <c r="H120" i="5"/>
  <c r="A121" i="5"/>
  <c r="B121" i="5"/>
  <c r="D121" i="5"/>
  <c r="G121" i="5"/>
  <c r="C121" i="5"/>
  <c r="H121" i="5"/>
  <c r="A122" i="5"/>
  <c r="C122" i="5"/>
  <c r="D122" i="5"/>
  <c r="G122" i="5"/>
  <c r="H122" i="5"/>
  <c r="B122" i="5"/>
  <c r="A123" i="5"/>
  <c r="D123" i="5"/>
  <c r="G123" i="5"/>
  <c r="C123" i="5"/>
  <c r="H123" i="5"/>
  <c r="B123" i="5"/>
  <c r="A124" i="5"/>
  <c r="C124" i="5"/>
  <c r="D124" i="5"/>
  <c r="G124" i="5"/>
  <c r="H124" i="5"/>
  <c r="B124" i="5"/>
  <c r="A125" i="5"/>
  <c r="C125" i="5"/>
  <c r="D125" i="5"/>
  <c r="G125" i="5"/>
  <c r="H125" i="5"/>
  <c r="B125" i="5"/>
  <c r="A126" i="5"/>
  <c r="B126" i="5"/>
  <c r="D126" i="5"/>
  <c r="G126" i="5"/>
  <c r="C126" i="5"/>
  <c r="H126" i="5"/>
  <c r="A127" i="5"/>
  <c r="B127" i="5"/>
  <c r="C127" i="5"/>
  <c r="D127" i="5"/>
  <c r="G127" i="5"/>
  <c r="H127" i="5"/>
  <c r="A128" i="5"/>
  <c r="D128" i="5"/>
  <c r="G128" i="5"/>
  <c r="C128" i="5"/>
  <c r="H128" i="5"/>
  <c r="B128" i="5"/>
  <c r="A129" i="5"/>
  <c r="C129" i="5"/>
  <c r="D129" i="5"/>
  <c r="G129" i="5"/>
  <c r="H129" i="5"/>
  <c r="B129" i="5"/>
  <c r="A130" i="5"/>
  <c r="D130" i="5"/>
  <c r="G130" i="5"/>
  <c r="C130" i="5"/>
  <c r="H130" i="5"/>
  <c r="B130" i="5"/>
  <c r="A131" i="5"/>
  <c r="B131" i="5"/>
  <c r="D131" i="5"/>
  <c r="G131" i="5"/>
  <c r="C131" i="5"/>
  <c r="H131" i="5"/>
  <c r="A132" i="5"/>
  <c r="B132" i="5"/>
  <c r="C132" i="5"/>
  <c r="D132" i="5"/>
  <c r="G132" i="5"/>
  <c r="H132" i="5"/>
  <c r="A133" i="5"/>
  <c r="C133" i="5"/>
  <c r="D133" i="5"/>
  <c r="G133" i="5"/>
  <c r="H133" i="5"/>
  <c r="B133" i="5"/>
  <c r="A134" i="5"/>
  <c r="B134" i="5"/>
  <c r="D134" i="5"/>
  <c r="G134" i="5"/>
  <c r="C134" i="5"/>
  <c r="H134" i="5"/>
  <c r="A135" i="5"/>
  <c r="B135" i="5"/>
  <c r="C135" i="5"/>
  <c r="D135" i="5"/>
  <c r="G135" i="5"/>
  <c r="H135" i="5"/>
  <c r="A136" i="5"/>
  <c r="D136" i="5"/>
  <c r="G136" i="5"/>
  <c r="C136" i="5"/>
  <c r="H136" i="5"/>
  <c r="B136" i="5"/>
  <c r="A137" i="5"/>
  <c r="C137" i="5"/>
  <c r="D137" i="5"/>
  <c r="G137" i="5"/>
  <c r="H137" i="5"/>
  <c r="B137" i="5"/>
  <c r="A138" i="5"/>
  <c r="D138" i="5"/>
  <c r="G138" i="5"/>
  <c r="C138" i="5"/>
  <c r="H138" i="5"/>
  <c r="B138" i="5"/>
  <c r="A139" i="5"/>
  <c r="B139" i="5"/>
  <c r="D139" i="5"/>
  <c r="G139" i="5"/>
  <c r="C139" i="5"/>
  <c r="H139" i="5"/>
  <c r="A140" i="5"/>
  <c r="B140" i="5"/>
  <c r="C140" i="5"/>
  <c r="D140" i="5"/>
  <c r="G140" i="5"/>
  <c r="H140" i="5"/>
  <c r="A141" i="5"/>
  <c r="C141" i="5"/>
  <c r="D141" i="5"/>
  <c r="G141" i="5"/>
  <c r="H141" i="5"/>
  <c r="B141" i="5"/>
  <c r="A142" i="5"/>
  <c r="B142" i="5"/>
  <c r="D142" i="5"/>
  <c r="G142" i="5"/>
  <c r="C142" i="5"/>
  <c r="H142" i="5"/>
  <c r="A143" i="5"/>
  <c r="B143" i="5"/>
  <c r="D143" i="5"/>
  <c r="G143" i="5"/>
  <c r="C143" i="5"/>
  <c r="H143" i="5"/>
  <c r="A144" i="5"/>
  <c r="D144" i="5"/>
  <c r="G144" i="5"/>
  <c r="C144" i="5"/>
  <c r="H144" i="5"/>
  <c r="B144" i="5"/>
  <c r="A145" i="5"/>
  <c r="C145" i="5"/>
  <c r="D145" i="5"/>
  <c r="G145" i="5"/>
  <c r="H145" i="5"/>
  <c r="B145" i="5"/>
  <c r="A146" i="5"/>
  <c r="D146" i="5"/>
  <c r="G146" i="5"/>
  <c r="C146" i="5"/>
  <c r="H146" i="5"/>
  <c r="B146" i="5"/>
  <c r="A147" i="5"/>
  <c r="B147" i="5"/>
  <c r="D147" i="5"/>
  <c r="G147" i="5"/>
  <c r="C147" i="5"/>
  <c r="H147" i="5"/>
  <c r="A148" i="5"/>
  <c r="B148" i="5"/>
  <c r="C148" i="5"/>
  <c r="D148" i="5"/>
  <c r="G148" i="5"/>
  <c r="H148" i="5"/>
  <c r="A149" i="5"/>
  <c r="C149" i="5"/>
  <c r="D149" i="5"/>
  <c r="G149" i="5"/>
  <c r="H149" i="5"/>
  <c r="B149" i="5"/>
  <c r="A150" i="5"/>
  <c r="B150" i="5"/>
  <c r="D150" i="5"/>
  <c r="G150" i="5"/>
  <c r="C150" i="5"/>
  <c r="H150" i="5"/>
  <c r="A151" i="5"/>
  <c r="B151" i="5"/>
  <c r="C151" i="5"/>
  <c r="D151" i="5"/>
  <c r="G151" i="5"/>
  <c r="H151" i="5"/>
  <c r="A152" i="5"/>
  <c r="D152" i="5"/>
  <c r="G152" i="5"/>
  <c r="C152" i="5"/>
  <c r="H152" i="5"/>
  <c r="B152" i="5"/>
  <c r="A153" i="5"/>
  <c r="C153" i="5"/>
  <c r="D153" i="5"/>
  <c r="G153" i="5"/>
  <c r="H153" i="5"/>
  <c r="B153" i="5"/>
  <c r="A154" i="5"/>
  <c r="D154" i="5"/>
  <c r="G154" i="5"/>
  <c r="C154" i="5"/>
  <c r="H154" i="5"/>
  <c r="B154" i="5"/>
  <c r="A155" i="5"/>
  <c r="D155" i="5"/>
  <c r="G155" i="5"/>
  <c r="C155" i="5"/>
  <c r="H155" i="5"/>
  <c r="B155" i="5"/>
  <c r="A156" i="5"/>
  <c r="B156" i="5"/>
  <c r="C156" i="5"/>
  <c r="D156" i="5"/>
  <c r="G156" i="5"/>
  <c r="H156" i="5"/>
  <c r="A157" i="5"/>
  <c r="C157" i="5"/>
  <c r="D157" i="5"/>
  <c r="G157" i="5"/>
  <c r="H157" i="5"/>
  <c r="B157" i="5"/>
  <c r="A158" i="5"/>
  <c r="B158" i="5"/>
  <c r="D158" i="5"/>
  <c r="G158" i="5"/>
  <c r="C158" i="5"/>
  <c r="H158" i="5"/>
  <c r="A159" i="5"/>
  <c r="B159" i="5"/>
  <c r="D159" i="5"/>
  <c r="G159" i="5"/>
  <c r="C159" i="5"/>
  <c r="H159" i="5"/>
  <c r="A160" i="5"/>
  <c r="D160" i="5"/>
  <c r="G160" i="5"/>
  <c r="C160" i="5"/>
  <c r="H160" i="5"/>
  <c r="B160" i="5"/>
  <c r="A161" i="5"/>
  <c r="C161" i="5"/>
  <c r="D161" i="5"/>
  <c r="G161" i="5"/>
  <c r="H161" i="5"/>
  <c r="B161" i="5"/>
  <c r="A162" i="5"/>
  <c r="D162" i="5"/>
  <c r="G162" i="5"/>
  <c r="C162" i="5"/>
  <c r="H162" i="5"/>
  <c r="B162" i="5"/>
  <c r="A163" i="5"/>
  <c r="B163" i="5"/>
  <c r="D163" i="5"/>
  <c r="G163" i="5"/>
  <c r="C163" i="5"/>
  <c r="H163" i="5"/>
  <c r="A164" i="5"/>
  <c r="B164" i="5"/>
  <c r="C164" i="5"/>
  <c r="D164" i="5"/>
  <c r="G164" i="5"/>
  <c r="H164" i="5"/>
  <c r="A165" i="5"/>
  <c r="C165" i="5"/>
  <c r="D165" i="5"/>
  <c r="G165" i="5"/>
  <c r="H165" i="5"/>
  <c r="B165" i="5"/>
  <c r="A166" i="5"/>
  <c r="B166" i="5"/>
  <c r="D166" i="5"/>
  <c r="G166" i="5"/>
  <c r="C166" i="5"/>
  <c r="H166" i="5"/>
  <c r="A167" i="5"/>
  <c r="B167" i="5"/>
  <c r="C167" i="5"/>
  <c r="D167" i="5"/>
  <c r="G167" i="5"/>
  <c r="H167" i="5"/>
  <c r="A168" i="5"/>
  <c r="D168" i="5"/>
  <c r="G168" i="5"/>
  <c r="C168" i="5"/>
  <c r="H168" i="5"/>
  <c r="B168" i="5"/>
  <c r="A169" i="5"/>
  <c r="C169" i="5"/>
  <c r="D169" i="5"/>
  <c r="G169" i="5"/>
  <c r="H169" i="5"/>
  <c r="B169" i="5"/>
  <c r="A170" i="5"/>
  <c r="D170" i="5"/>
  <c r="G170" i="5"/>
  <c r="C170" i="5"/>
  <c r="H170" i="5"/>
  <c r="B170" i="5"/>
  <c r="A171" i="5"/>
  <c r="B171" i="5"/>
  <c r="D171" i="5"/>
  <c r="G171" i="5"/>
  <c r="C171" i="5"/>
  <c r="H171" i="5"/>
  <c r="A172" i="5"/>
  <c r="B172" i="5"/>
  <c r="C172" i="5"/>
  <c r="D172" i="5"/>
  <c r="G172" i="5"/>
  <c r="H172" i="5"/>
  <c r="A173" i="5"/>
  <c r="C173" i="5"/>
  <c r="D173" i="5"/>
  <c r="G173" i="5"/>
  <c r="H173" i="5"/>
  <c r="B173" i="5"/>
  <c r="A174" i="5"/>
  <c r="B174" i="5"/>
  <c r="D174" i="5"/>
  <c r="G174" i="5"/>
  <c r="C174" i="5"/>
  <c r="H174" i="5"/>
  <c r="A175" i="5"/>
  <c r="B175" i="5"/>
  <c r="C175" i="5"/>
  <c r="D175" i="5"/>
  <c r="G175" i="5"/>
  <c r="H175" i="5"/>
  <c r="A176" i="5"/>
  <c r="D176" i="5"/>
  <c r="G176" i="5"/>
  <c r="C176" i="5"/>
  <c r="H176" i="5"/>
  <c r="B176" i="5"/>
  <c r="A177" i="5"/>
  <c r="C177" i="5"/>
  <c r="D177" i="5"/>
  <c r="G177" i="5"/>
  <c r="H177" i="5"/>
  <c r="B177" i="5"/>
  <c r="A178" i="5"/>
  <c r="D178" i="5"/>
  <c r="G178" i="5"/>
  <c r="C178" i="5"/>
  <c r="H178" i="5"/>
  <c r="B178" i="5"/>
  <c r="A179" i="5"/>
  <c r="D179" i="5"/>
  <c r="G179" i="5"/>
  <c r="C179" i="5"/>
  <c r="H179" i="5"/>
  <c r="B179" i="5"/>
  <c r="A180" i="5"/>
  <c r="B180" i="5"/>
  <c r="C180" i="5"/>
  <c r="D180" i="5"/>
  <c r="G180" i="5"/>
  <c r="H180" i="5"/>
  <c r="A181" i="5"/>
  <c r="C181" i="5"/>
  <c r="D181" i="5"/>
  <c r="G181" i="5"/>
  <c r="H181" i="5"/>
  <c r="B181" i="5"/>
  <c r="A182" i="5"/>
  <c r="B182" i="5"/>
  <c r="D182" i="5"/>
  <c r="G182" i="5"/>
  <c r="C182" i="5"/>
  <c r="H182" i="5"/>
  <c r="A183" i="5"/>
  <c r="B183" i="5"/>
  <c r="D183" i="5"/>
  <c r="G183" i="5"/>
  <c r="C183" i="5"/>
  <c r="H183" i="5"/>
  <c r="A184" i="5"/>
  <c r="D184" i="5"/>
  <c r="G184" i="5"/>
  <c r="C184" i="5"/>
  <c r="H184" i="5"/>
  <c r="B184" i="5"/>
  <c r="A185" i="5"/>
  <c r="C185" i="5"/>
  <c r="D185" i="5"/>
  <c r="G185" i="5"/>
  <c r="H185" i="5"/>
  <c r="B185" i="5"/>
  <c r="A186" i="5"/>
  <c r="D186" i="5"/>
  <c r="G186" i="5"/>
  <c r="C186" i="5"/>
  <c r="H186" i="5"/>
  <c r="B186" i="5"/>
  <c r="A187" i="5"/>
  <c r="B187" i="5"/>
  <c r="D187" i="5"/>
  <c r="G187" i="5"/>
  <c r="C187" i="5"/>
  <c r="H187" i="5"/>
  <c r="A188" i="5"/>
  <c r="C188" i="5"/>
  <c r="D188" i="5"/>
  <c r="G188" i="5"/>
  <c r="H188" i="5"/>
  <c r="B188" i="5"/>
  <c r="A189" i="5"/>
  <c r="C189" i="5"/>
  <c r="D189" i="5"/>
  <c r="G189" i="5"/>
  <c r="H189" i="5"/>
  <c r="B189" i="5"/>
  <c r="A190" i="5"/>
  <c r="B190" i="5"/>
  <c r="D190" i="5"/>
  <c r="G190" i="5"/>
  <c r="C190" i="5"/>
  <c r="H190" i="5"/>
  <c r="A191" i="5"/>
  <c r="B191" i="5"/>
  <c r="C191" i="5"/>
  <c r="D191" i="5"/>
  <c r="G191" i="5"/>
  <c r="H191" i="5"/>
  <c r="A192" i="5"/>
  <c r="D192" i="5"/>
  <c r="G192" i="5"/>
  <c r="C192" i="5"/>
  <c r="H192" i="5"/>
  <c r="B192" i="5"/>
  <c r="A193" i="5"/>
  <c r="C193" i="5"/>
  <c r="D193" i="5"/>
  <c r="G193" i="5"/>
  <c r="H193" i="5"/>
  <c r="B193" i="5"/>
  <c r="A194" i="5"/>
  <c r="D194" i="5"/>
  <c r="G194" i="5"/>
  <c r="C194" i="5"/>
  <c r="H194" i="5"/>
  <c r="B194" i="5"/>
  <c r="A195" i="5"/>
  <c r="D195" i="5"/>
  <c r="G195" i="5"/>
  <c r="C195" i="5"/>
  <c r="H195" i="5"/>
  <c r="B195" i="5"/>
  <c r="A196" i="5"/>
  <c r="C196" i="5"/>
  <c r="D196" i="5"/>
  <c r="G196" i="5"/>
  <c r="H196" i="5"/>
  <c r="B196" i="5"/>
  <c r="A197" i="5"/>
  <c r="C197" i="5"/>
  <c r="D197" i="5"/>
  <c r="G197" i="5"/>
  <c r="H197" i="5"/>
  <c r="B197" i="5"/>
  <c r="A198" i="5"/>
  <c r="B198" i="5"/>
  <c r="D198" i="5"/>
  <c r="G198" i="5"/>
  <c r="C198" i="5"/>
  <c r="H198" i="5"/>
  <c r="A199" i="5"/>
  <c r="B199" i="5"/>
  <c r="D199" i="5"/>
  <c r="G199" i="5"/>
  <c r="C199" i="5"/>
  <c r="H199" i="5"/>
  <c r="A200" i="5"/>
  <c r="C200" i="5"/>
  <c r="D200" i="5"/>
  <c r="G200" i="5"/>
  <c r="H200" i="5"/>
  <c r="B200" i="5"/>
  <c r="A201" i="5"/>
  <c r="C201" i="5"/>
  <c r="D201" i="5"/>
  <c r="G201" i="5"/>
  <c r="H201" i="5"/>
  <c r="B201" i="5"/>
  <c r="A202" i="5"/>
  <c r="B202" i="5"/>
  <c r="D202" i="5"/>
  <c r="G202" i="5"/>
  <c r="C202" i="5"/>
  <c r="H202" i="5"/>
  <c r="A203" i="5"/>
  <c r="B203" i="5"/>
  <c r="D203" i="5"/>
  <c r="G203" i="5"/>
  <c r="C203" i="5"/>
  <c r="H203" i="5"/>
  <c r="A204" i="5"/>
  <c r="B204" i="5"/>
  <c r="C204" i="5"/>
  <c r="D204" i="5"/>
  <c r="G204" i="5"/>
  <c r="H204" i="5"/>
  <c r="A205" i="5"/>
  <c r="C205" i="5"/>
  <c r="D205" i="5"/>
  <c r="G205" i="5"/>
  <c r="H205" i="5"/>
  <c r="B205" i="5"/>
  <c r="A206" i="5"/>
  <c r="B206" i="5"/>
  <c r="D206" i="5"/>
  <c r="G206" i="5"/>
  <c r="C206" i="5"/>
  <c r="H206" i="5"/>
  <c r="A207" i="5"/>
  <c r="B207" i="5"/>
  <c r="C207" i="5"/>
  <c r="D207" i="5"/>
  <c r="G207" i="5"/>
  <c r="H207" i="5"/>
  <c r="A208" i="5"/>
  <c r="C208" i="5"/>
  <c r="D208" i="5"/>
  <c r="G208" i="5"/>
  <c r="H208" i="5"/>
  <c r="B208" i="5"/>
  <c r="A209" i="5"/>
  <c r="C209" i="5"/>
  <c r="D209" i="5"/>
  <c r="G209" i="5"/>
  <c r="H209" i="5"/>
  <c r="B209" i="5"/>
  <c r="A210" i="5"/>
  <c r="B210" i="5"/>
  <c r="D210" i="5"/>
  <c r="G210" i="5"/>
  <c r="C210" i="5"/>
  <c r="H210" i="5"/>
  <c r="A211" i="5"/>
  <c r="B211" i="5"/>
  <c r="D211" i="5"/>
  <c r="G211" i="5"/>
  <c r="C211" i="5"/>
  <c r="H211" i="5"/>
  <c r="A212" i="5"/>
  <c r="B212" i="5"/>
  <c r="C212" i="5"/>
  <c r="D212" i="5"/>
  <c r="G212" i="5"/>
  <c r="H212" i="5"/>
  <c r="A213" i="5"/>
  <c r="C213" i="5"/>
  <c r="D213" i="5"/>
  <c r="G213" i="5"/>
  <c r="H213" i="5"/>
  <c r="B213" i="5"/>
  <c r="A214" i="5"/>
  <c r="B214" i="5"/>
  <c r="D214" i="5"/>
  <c r="G214" i="5"/>
  <c r="C214" i="5"/>
  <c r="H214" i="5"/>
  <c r="A215" i="5"/>
  <c r="B215" i="5"/>
  <c r="C215" i="5"/>
  <c r="D215" i="5"/>
  <c r="G215" i="5"/>
  <c r="H215" i="5"/>
  <c r="A216" i="5"/>
  <c r="D216" i="5"/>
  <c r="G216" i="5"/>
  <c r="C216" i="5"/>
  <c r="H216" i="5"/>
  <c r="B216" i="5"/>
  <c r="A217" i="5"/>
  <c r="C217" i="5"/>
  <c r="D217" i="5"/>
  <c r="G217" i="5"/>
  <c r="H217" i="5"/>
  <c r="B217" i="5"/>
  <c r="A218" i="5"/>
  <c r="B218" i="5"/>
  <c r="D218" i="5"/>
  <c r="G218" i="5"/>
  <c r="C218" i="5"/>
  <c r="H218" i="5"/>
  <c r="A219" i="5"/>
  <c r="B219" i="5"/>
  <c r="D219" i="5"/>
  <c r="G219" i="5"/>
  <c r="C219" i="5"/>
  <c r="H219" i="5"/>
  <c r="A220" i="5"/>
  <c r="C220" i="5"/>
  <c r="D220" i="5"/>
  <c r="G220" i="5"/>
  <c r="H220" i="5"/>
  <c r="B220" i="5"/>
  <c r="A221" i="5"/>
  <c r="C221" i="5"/>
  <c r="D221" i="5"/>
  <c r="G221" i="5"/>
  <c r="H221" i="5"/>
  <c r="B221" i="5"/>
  <c r="A222" i="5"/>
  <c r="B222" i="5"/>
  <c r="D222" i="5"/>
  <c r="G222" i="5"/>
  <c r="C222" i="5"/>
  <c r="H222" i="5"/>
  <c r="A223" i="5"/>
  <c r="B223" i="5"/>
  <c r="C223" i="5"/>
  <c r="D223" i="5"/>
  <c r="G223" i="5"/>
  <c r="H223" i="5"/>
  <c r="A224" i="5"/>
  <c r="D224" i="5"/>
  <c r="G224" i="5"/>
  <c r="C224" i="5"/>
  <c r="H224" i="5"/>
  <c r="B224" i="5"/>
  <c r="A225" i="5"/>
  <c r="C225" i="5"/>
  <c r="D225" i="5"/>
  <c r="G225" i="5"/>
  <c r="H225" i="5"/>
  <c r="B225" i="5"/>
  <c r="A226" i="5"/>
  <c r="B226" i="5"/>
  <c r="D226" i="5"/>
  <c r="G226" i="5"/>
  <c r="C226" i="5"/>
  <c r="H226" i="5"/>
  <c r="A227" i="5"/>
  <c r="B227" i="5"/>
  <c r="D227" i="5"/>
  <c r="G227" i="5"/>
  <c r="C227" i="5"/>
  <c r="H227" i="5"/>
  <c r="A228" i="5"/>
  <c r="D228" i="5"/>
  <c r="G228" i="5"/>
  <c r="C228" i="5"/>
  <c r="H228" i="5"/>
  <c r="B228" i="5"/>
  <c r="A229" i="5"/>
  <c r="C229" i="5"/>
  <c r="D229" i="5"/>
  <c r="G229" i="5"/>
  <c r="H229" i="5"/>
  <c r="B229" i="5"/>
  <c r="A230" i="5"/>
  <c r="B230" i="5"/>
  <c r="D230" i="5"/>
  <c r="G230" i="5"/>
  <c r="C230" i="5"/>
  <c r="H230" i="5"/>
  <c r="A231" i="5"/>
  <c r="B231" i="5"/>
  <c r="C231" i="5"/>
  <c r="D231" i="5"/>
  <c r="G231" i="5"/>
  <c r="H231" i="5"/>
  <c r="A232" i="5"/>
  <c r="D232" i="5"/>
  <c r="G232" i="5"/>
  <c r="C232" i="5"/>
  <c r="H232" i="5"/>
  <c r="B232" i="5"/>
  <c r="A233" i="5"/>
  <c r="C233" i="5"/>
  <c r="D233" i="5"/>
  <c r="G233" i="5"/>
  <c r="H233" i="5"/>
  <c r="B233" i="5"/>
  <c r="A234" i="5"/>
  <c r="B234" i="5"/>
  <c r="D234" i="5"/>
  <c r="G234" i="5"/>
  <c r="C234" i="5"/>
  <c r="H234" i="5"/>
  <c r="A235" i="5"/>
  <c r="B235" i="5"/>
  <c r="D235" i="5"/>
  <c r="G235" i="5"/>
  <c r="C235" i="5"/>
  <c r="H235" i="5"/>
  <c r="A236" i="5"/>
  <c r="D236" i="5"/>
  <c r="G236" i="5"/>
  <c r="C236" i="5"/>
  <c r="H236" i="5"/>
  <c r="B236" i="5"/>
  <c r="A237" i="5"/>
  <c r="C237" i="5"/>
  <c r="D237" i="5"/>
  <c r="G237" i="5"/>
  <c r="H237" i="5"/>
  <c r="B237" i="5"/>
  <c r="A238" i="5"/>
  <c r="B238" i="5"/>
  <c r="D238" i="5"/>
  <c r="G238" i="5"/>
  <c r="C238" i="5"/>
  <c r="H238" i="5"/>
  <c r="A239" i="5"/>
  <c r="B239" i="5"/>
  <c r="C239" i="5"/>
  <c r="D239" i="5"/>
  <c r="G239" i="5"/>
  <c r="H239" i="5"/>
  <c r="A240" i="5"/>
  <c r="D240" i="5"/>
  <c r="G240" i="5"/>
  <c r="C240" i="5"/>
  <c r="H240" i="5"/>
  <c r="B240" i="5"/>
  <c r="A241" i="5"/>
  <c r="C241" i="5"/>
  <c r="D241" i="5"/>
  <c r="G241" i="5"/>
  <c r="H241" i="5"/>
  <c r="B241" i="5"/>
  <c r="A242" i="5"/>
  <c r="B242" i="5"/>
  <c r="D242" i="5"/>
  <c r="G242" i="5"/>
  <c r="C242" i="5"/>
  <c r="H242" i="5"/>
  <c r="A243" i="5"/>
  <c r="D243" i="5"/>
  <c r="G243" i="5"/>
  <c r="C243" i="5"/>
  <c r="H243" i="5"/>
  <c r="B243" i="5"/>
  <c r="A244" i="5"/>
  <c r="D244" i="5"/>
  <c r="G244" i="5"/>
  <c r="C244" i="5"/>
  <c r="H244" i="5"/>
  <c r="B244" i="5"/>
  <c r="A245" i="5"/>
  <c r="C245" i="5"/>
  <c r="D245" i="5"/>
  <c r="G245" i="5"/>
  <c r="H245" i="5"/>
  <c r="B245" i="5"/>
  <c r="A246" i="5"/>
  <c r="B246" i="5"/>
  <c r="D246" i="5"/>
  <c r="G246" i="5"/>
  <c r="C246" i="5"/>
  <c r="H246" i="5"/>
  <c r="A247" i="5"/>
  <c r="B247" i="5"/>
  <c r="C247" i="5"/>
  <c r="D247" i="5"/>
  <c r="G247" i="5"/>
  <c r="H247" i="5"/>
  <c r="A248" i="5"/>
  <c r="D248" i="5"/>
  <c r="G248" i="5"/>
  <c r="C248" i="5"/>
  <c r="H248" i="5"/>
  <c r="B248" i="5"/>
  <c r="A249" i="5"/>
  <c r="C249" i="5"/>
  <c r="D249" i="5"/>
  <c r="G249" i="5"/>
  <c r="H249" i="5"/>
  <c r="B249" i="5"/>
  <c r="A250" i="5"/>
  <c r="B250" i="5"/>
  <c r="D250" i="5"/>
  <c r="G250" i="5"/>
  <c r="C250" i="5"/>
  <c r="H250" i="5"/>
  <c r="A251" i="5"/>
  <c r="D251" i="5"/>
  <c r="G251" i="5"/>
  <c r="C251" i="5"/>
  <c r="H251" i="5"/>
  <c r="B251" i="5"/>
  <c r="A252" i="5"/>
  <c r="D252" i="5"/>
  <c r="G252" i="5"/>
  <c r="C252" i="5"/>
  <c r="H252" i="5"/>
  <c r="B252" i="5"/>
  <c r="A253" i="5"/>
  <c r="C253" i="5"/>
  <c r="D253" i="5"/>
  <c r="G253" i="5"/>
  <c r="H253" i="5"/>
  <c r="B253" i="5"/>
  <c r="A254" i="5"/>
  <c r="B254" i="5"/>
  <c r="D254" i="5"/>
  <c r="G254" i="5"/>
  <c r="C254" i="5"/>
  <c r="H254" i="5"/>
  <c r="A255" i="5"/>
  <c r="B255" i="5"/>
  <c r="C255" i="5"/>
  <c r="D255" i="5"/>
  <c r="G255" i="5"/>
  <c r="H255" i="5"/>
  <c r="A256" i="5"/>
  <c r="D256" i="5"/>
  <c r="G256" i="5"/>
  <c r="C256" i="5"/>
  <c r="H256" i="5"/>
  <c r="B256" i="5"/>
  <c r="A257" i="5"/>
  <c r="C257" i="5"/>
  <c r="D257" i="5"/>
  <c r="G257" i="5"/>
  <c r="H257" i="5"/>
  <c r="B257" i="5"/>
  <c r="A258" i="5"/>
  <c r="B258" i="5"/>
  <c r="D258" i="5"/>
  <c r="G258" i="5"/>
  <c r="C258" i="5"/>
  <c r="H258" i="5"/>
  <c r="A259" i="5"/>
  <c r="D259" i="5"/>
  <c r="G259" i="5"/>
  <c r="C259" i="5"/>
  <c r="H259" i="5"/>
  <c r="B259" i="5"/>
  <c r="A260" i="5"/>
  <c r="D260" i="5"/>
  <c r="G260" i="5"/>
  <c r="C260" i="5"/>
  <c r="H260" i="5"/>
  <c r="B260" i="5"/>
  <c r="A261" i="5"/>
  <c r="C261" i="5"/>
  <c r="D261" i="5"/>
  <c r="G261" i="5"/>
  <c r="H261" i="5"/>
  <c r="B261" i="5"/>
  <c r="A262" i="5"/>
  <c r="B262" i="5"/>
  <c r="D262" i="5"/>
  <c r="G262" i="5"/>
  <c r="C262" i="5"/>
  <c r="H262" i="5"/>
  <c r="A263" i="5"/>
  <c r="D263" i="5"/>
  <c r="G263" i="5"/>
  <c r="C263" i="5"/>
  <c r="H263" i="5"/>
  <c r="B263" i="5"/>
  <c r="A264" i="5"/>
  <c r="D264" i="5"/>
  <c r="G264" i="5"/>
  <c r="C264" i="5"/>
  <c r="H264" i="5"/>
  <c r="B264" i="5"/>
  <c r="A265" i="5"/>
  <c r="C265" i="5"/>
  <c r="D265" i="5"/>
  <c r="G265" i="5"/>
  <c r="H265" i="5"/>
  <c r="B265" i="5"/>
  <c r="A266" i="5"/>
  <c r="B266" i="5"/>
  <c r="C266" i="5"/>
  <c r="D266" i="5"/>
  <c r="G266" i="5"/>
  <c r="H266" i="5"/>
  <c r="A267" i="5"/>
  <c r="B267" i="5"/>
  <c r="C267" i="5"/>
  <c r="D267" i="5"/>
  <c r="G267" i="5"/>
  <c r="H267" i="5"/>
  <c r="A268" i="5"/>
  <c r="B268" i="5"/>
  <c r="D268" i="5"/>
  <c r="G268" i="5"/>
  <c r="C268" i="5"/>
  <c r="H268" i="5"/>
  <c r="A269" i="5"/>
  <c r="C269" i="5"/>
  <c r="D269" i="5"/>
  <c r="E269" i="5"/>
  <c r="G269" i="5"/>
  <c r="H269" i="5"/>
  <c r="B269" i="5"/>
  <c r="A270" i="5"/>
  <c r="D270" i="5"/>
  <c r="G270" i="5"/>
  <c r="C270" i="5"/>
  <c r="H270" i="5"/>
  <c r="B270" i="5"/>
  <c r="A271" i="5"/>
  <c r="B271" i="5"/>
  <c r="D271" i="5"/>
  <c r="G271" i="5"/>
  <c r="C271" i="5"/>
  <c r="H271" i="5"/>
  <c r="A272" i="5"/>
  <c r="B272" i="5"/>
  <c r="C272" i="5"/>
  <c r="D272" i="5"/>
  <c r="G272" i="5"/>
  <c r="H272" i="5"/>
  <c r="A273" i="5"/>
  <c r="C273" i="5"/>
  <c r="D273" i="5"/>
  <c r="G273" i="5"/>
  <c r="H273" i="5"/>
  <c r="B273" i="5"/>
  <c r="A274" i="5"/>
  <c r="B274" i="5"/>
  <c r="C274" i="5"/>
  <c r="D274" i="5"/>
  <c r="G274" i="5"/>
  <c r="H274" i="5"/>
  <c r="A275" i="5"/>
  <c r="B275" i="5"/>
  <c r="C275" i="5"/>
  <c r="D275" i="5"/>
  <c r="G275" i="5"/>
  <c r="H275" i="5"/>
  <c r="A276" i="5"/>
  <c r="C276" i="5"/>
  <c r="D276" i="5"/>
  <c r="G276" i="5"/>
  <c r="H276" i="5"/>
  <c r="B276" i="5"/>
  <c r="A277" i="5"/>
  <c r="C277" i="5"/>
  <c r="D277" i="5"/>
  <c r="G277" i="5"/>
  <c r="H277" i="5"/>
  <c r="B277" i="5"/>
  <c r="A278" i="5"/>
  <c r="D278" i="5"/>
  <c r="G278" i="5"/>
  <c r="C278" i="5"/>
  <c r="H278" i="5"/>
  <c r="B278" i="5"/>
  <c r="A279" i="5"/>
  <c r="B279" i="5"/>
  <c r="D279" i="5"/>
  <c r="G279" i="5"/>
  <c r="C279" i="5"/>
  <c r="H279" i="5"/>
  <c r="A280" i="5"/>
  <c r="B280" i="5"/>
  <c r="D280" i="5"/>
  <c r="G280" i="5"/>
  <c r="C280" i="5"/>
  <c r="H280" i="5"/>
  <c r="A281" i="5"/>
  <c r="C281" i="5"/>
  <c r="D281" i="5"/>
  <c r="G281" i="5"/>
  <c r="H281" i="5"/>
  <c r="B281" i="5"/>
  <c r="A282" i="5"/>
  <c r="B282" i="5"/>
  <c r="C282" i="5"/>
  <c r="D282" i="5"/>
  <c r="G282" i="5"/>
  <c r="H282" i="5"/>
  <c r="A283" i="5"/>
  <c r="B283" i="5"/>
  <c r="D283" i="5"/>
  <c r="G283" i="5"/>
  <c r="C283" i="5"/>
  <c r="H283" i="5"/>
  <c r="A284" i="5"/>
  <c r="D284" i="5"/>
  <c r="G284" i="5"/>
  <c r="C284" i="5"/>
  <c r="H284" i="5"/>
  <c r="B284" i="5"/>
  <c r="A285" i="5"/>
  <c r="C285" i="5"/>
  <c r="D285" i="5"/>
  <c r="G285" i="5"/>
  <c r="H285" i="5"/>
  <c r="B285" i="5"/>
  <c r="A286" i="5"/>
  <c r="D286" i="5"/>
  <c r="G286" i="5"/>
  <c r="C286" i="5"/>
  <c r="H286" i="5"/>
  <c r="B286" i="5"/>
  <c r="A287" i="5"/>
  <c r="B287" i="5"/>
  <c r="D287" i="5"/>
  <c r="G287" i="5"/>
  <c r="C287" i="5"/>
  <c r="E287" i="5"/>
  <c r="H287" i="5"/>
  <c r="A288" i="5"/>
  <c r="C288" i="5"/>
  <c r="D288" i="5"/>
  <c r="G288" i="5"/>
  <c r="H288" i="5"/>
  <c r="B288" i="5"/>
  <c r="A289" i="5"/>
  <c r="C289" i="5"/>
  <c r="D289" i="5"/>
  <c r="G289" i="5"/>
  <c r="H289" i="5"/>
  <c r="B289" i="5"/>
  <c r="A290" i="5"/>
  <c r="B290" i="5"/>
  <c r="C290" i="5"/>
  <c r="D290" i="5"/>
  <c r="G290" i="5"/>
  <c r="H290" i="5"/>
  <c r="A291" i="5"/>
  <c r="B291" i="5"/>
  <c r="D291" i="5"/>
  <c r="G291" i="5"/>
  <c r="C291" i="5"/>
  <c r="H291" i="5"/>
  <c r="A292" i="5"/>
  <c r="B292" i="5"/>
  <c r="D292" i="5"/>
  <c r="G292" i="5"/>
  <c r="C292" i="5"/>
  <c r="H292" i="5"/>
  <c r="A293" i="5"/>
  <c r="D293" i="5"/>
  <c r="G293" i="5"/>
  <c r="C293" i="5"/>
  <c r="H293" i="5"/>
  <c r="B293" i="5"/>
  <c r="A294" i="5"/>
  <c r="D294" i="5"/>
  <c r="G294" i="5"/>
  <c r="C294" i="5"/>
  <c r="H294" i="5"/>
  <c r="B294" i="5"/>
  <c r="A295" i="5"/>
  <c r="B295" i="5"/>
  <c r="D295" i="5"/>
  <c r="G295" i="5"/>
  <c r="C295" i="5"/>
  <c r="H295" i="5"/>
  <c r="A296" i="5"/>
  <c r="B296" i="5"/>
  <c r="D296" i="5"/>
  <c r="G296" i="5"/>
  <c r="C296" i="5"/>
  <c r="H296" i="5"/>
  <c r="A297" i="5"/>
  <c r="C297" i="5"/>
  <c r="D297" i="5"/>
  <c r="G297" i="5"/>
  <c r="H297" i="5"/>
  <c r="B297" i="5"/>
  <c r="A298" i="5"/>
  <c r="B298" i="5"/>
  <c r="C298" i="5"/>
  <c r="D298" i="5"/>
  <c r="G298" i="5"/>
  <c r="H298" i="5"/>
  <c r="A299" i="5"/>
  <c r="B299" i="5"/>
  <c r="D299" i="5"/>
  <c r="G299" i="5"/>
  <c r="C299" i="5"/>
  <c r="H299" i="5"/>
  <c r="A300" i="5"/>
  <c r="C300" i="5"/>
  <c r="D300" i="5"/>
  <c r="G300" i="5"/>
  <c r="H300" i="5"/>
  <c r="B300" i="5"/>
  <c r="A301" i="5"/>
  <c r="D301" i="5"/>
  <c r="G301" i="5"/>
  <c r="C301" i="5"/>
  <c r="H301" i="5"/>
  <c r="B301" i="5"/>
  <c r="A302" i="5"/>
  <c r="D302" i="5"/>
  <c r="G302" i="5"/>
  <c r="C302" i="5"/>
  <c r="H302" i="5"/>
  <c r="B302" i="5"/>
  <c r="A303" i="5"/>
  <c r="D303" i="5"/>
  <c r="G303" i="5"/>
  <c r="C303" i="5"/>
  <c r="H303" i="5"/>
  <c r="B303" i="5"/>
  <c r="A304" i="5"/>
  <c r="B304" i="5"/>
  <c r="C304" i="5"/>
  <c r="E304" i="5"/>
  <c r="D304" i="5"/>
  <c r="G304" i="5"/>
  <c r="H304" i="5"/>
  <c r="A305" i="5"/>
  <c r="B305" i="5"/>
  <c r="C305" i="5"/>
  <c r="D305" i="5"/>
  <c r="G305" i="5"/>
  <c r="H305" i="5"/>
  <c r="A306" i="5"/>
  <c r="B306" i="5"/>
  <c r="C306" i="5"/>
  <c r="D306" i="5"/>
  <c r="G306" i="5"/>
  <c r="H306" i="5"/>
  <c r="A307" i="5"/>
  <c r="B307" i="5"/>
  <c r="C307" i="5"/>
  <c r="D307" i="5"/>
  <c r="G307" i="5"/>
  <c r="H307" i="5"/>
  <c r="A308" i="5"/>
  <c r="B308" i="5"/>
  <c r="C308" i="5"/>
  <c r="D308" i="5"/>
  <c r="G308" i="5"/>
  <c r="H308" i="5"/>
  <c r="A309" i="5"/>
  <c r="C309" i="5"/>
  <c r="D309" i="5"/>
  <c r="G309" i="5"/>
  <c r="H309" i="5"/>
  <c r="B309" i="5"/>
  <c r="A310" i="5"/>
  <c r="D310" i="5"/>
  <c r="G310" i="5"/>
  <c r="C310" i="5"/>
  <c r="H310" i="5"/>
  <c r="B310" i="5"/>
  <c r="A311" i="5"/>
  <c r="D311" i="5"/>
  <c r="G311" i="5"/>
  <c r="C311" i="5"/>
  <c r="H311" i="5"/>
  <c r="B311" i="5"/>
  <c r="A312" i="5"/>
  <c r="D312" i="5"/>
  <c r="G312" i="5"/>
  <c r="C312" i="5"/>
  <c r="H312" i="5"/>
  <c r="B312" i="5"/>
  <c r="A313" i="5"/>
  <c r="B313" i="5"/>
  <c r="C313" i="5"/>
  <c r="D313" i="5"/>
  <c r="G313" i="5"/>
  <c r="H313" i="5"/>
  <c r="A314" i="5"/>
  <c r="B314" i="5"/>
  <c r="C314" i="5"/>
  <c r="D314" i="5"/>
  <c r="G314" i="5"/>
  <c r="H314" i="5"/>
  <c r="A315" i="5"/>
  <c r="B315" i="5"/>
  <c r="D315" i="5"/>
  <c r="G315" i="5"/>
  <c r="C315" i="5"/>
  <c r="H315" i="5"/>
  <c r="A316" i="5"/>
  <c r="C316" i="5"/>
  <c r="D316" i="5"/>
  <c r="G316" i="5"/>
  <c r="H316" i="5"/>
  <c r="B316" i="5"/>
  <c r="A317" i="5"/>
  <c r="D317" i="5"/>
  <c r="G317" i="5"/>
  <c r="C317" i="5"/>
  <c r="H317" i="5"/>
  <c r="B317" i="5"/>
  <c r="A318" i="5"/>
  <c r="D318" i="5"/>
  <c r="G318" i="5"/>
  <c r="C318" i="5"/>
  <c r="H318" i="5"/>
  <c r="B318" i="5"/>
  <c r="A319" i="5"/>
  <c r="B319" i="5"/>
  <c r="D319" i="5"/>
  <c r="G319" i="5"/>
  <c r="C319" i="5"/>
  <c r="H319" i="5"/>
  <c r="A320" i="5"/>
  <c r="C320" i="5"/>
  <c r="D320" i="5"/>
  <c r="G320" i="5"/>
  <c r="H320" i="5"/>
  <c r="B320" i="5"/>
  <c r="A321" i="5"/>
  <c r="B321" i="5"/>
  <c r="D321" i="5"/>
  <c r="G321" i="5"/>
  <c r="C321" i="5"/>
  <c r="H321" i="5"/>
  <c r="A322" i="5"/>
  <c r="B322" i="5"/>
  <c r="C322" i="5"/>
  <c r="D322" i="5"/>
  <c r="G322" i="5"/>
  <c r="H322" i="5"/>
  <c r="A323" i="5"/>
  <c r="B323" i="5"/>
  <c r="C323" i="5"/>
  <c r="D323" i="5"/>
  <c r="G323" i="5"/>
  <c r="H323" i="5"/>
  <c r="A324" i="5"/>
  <c r="C324" i="5"/>
  <c r="D324" i="5"/>
  <c r="G324" i="5"/>
  <c r="H324" i="5"/>
  <c r="B324" i="5"/>
  <c r="A325" i="5"/>
  <c r="B325" i="5"/>
  <c r="D325" i="5"/>
  <c r="G325" i="5"/>
  <c r="C325" i="5"/>
  <c r="H325" i="5"/>
  <c r="A326" i="5"/>
  <c r="D326" i="5"/>
  <c r="G326" i="5"/>
  <c r="C326" i="5"/>
  <c r="H326" i="5"/>
  <c r="B326" i="5"/>
  <c r="A327" i="5"/>
  <c r="B327" i="5"/>
  <c r="D327" i="5"/>
  <c r="G327" i="5"/>
  <c r="C327" i="5"/>
  <c r="H327" i="5"/>
  <c r="A328" i="5"/>
  <c r="D328" i="5"/>
  <c r="G328" i="5"/>
  <c r="C328" i="5"/>
  <c r="H328" i="5"/>
  <c r="B328" i="5"/>
  <c r="A329" i="5"/>
  <c r="B329" i="5"/>
  <c r="C329" i="5"/>
  <c r="D329" i="5"/>
  <c r="G329" i="5"/>
  <c r="H329" i="5"/>
  <c r="A330" i="5"/>
  <c r="B330" i="5"/>
  <c r="C330" i="5"/>
  <c r="D330" i="5"/>
  <c r="G330" i="5"/>
  <c r="H330" i="5"/>
  <c r="A9" i="4"/>
  <c r="C9" i="4" s="1"/>
  <c r="P13" i="4" s="1"/>
  <c r="D21" i="4"/>
  <c r="F21" i="4" s="1"/>
  <c r="G4" i="4"/>
  <c r="G5" i="4"/>
  <c r="G6" i="4"/>
  <c r="G7" i="4"/>
  <c r="B10" i="4"/>
  <c r="H12" i="4"/>
  <c r="K12" i="4"/>
  <c r="Q12" i="4"/>
  <c r="E15" i="4"/>
  <c r="G15" i="4"/>
  <c r="I15" i="4"/>
  <c r="J15" i="4"/>
  <c r="N15" i="4"/>
  <c r="P15" i="4"/>
  <c r="C16" i="4"/>
  <c r="C15" i="4"/>
  <c r="C12" i="4"/>
  <c r="D16" i="4"/>
  <c r="D15" i="4"/>
  <c r="E16" i="4"/>
  <c r="F16" i="4"/>
  <c r="F15" i="4"/>
  <c r="G16" i="4"/>
  <c r="H16" i="4"/>
  <c r="H15" i="4"/>
  <c r="I16" i="4"/>
  <c r="J16" i="4"/>
  <c r="K16" i="4"/>
  <c r="K15" i="4"/>
  <c r="L16" i="4"/>
  <c r="L15" i="4"/>
  <c r="M16" i="4"/>
  <c r="M15" i="4"/>
  <c r="M12" i="4"/>
  <c r="N16" i="4"/>
  <c r="O16" i="4"/>
  <c r="O15" i="4"/>
  <c r="O12" i="4"/>
  <c r="P16" i="4"/>
  <c r="Q16" i="4"/>
  <c r="Q15" i="4"/>
  <c r="E21" i="4"/>
  <c r="D22" i="4"/>
  <c r="E22" i="4"/>
  <c r="G22" i="4"/>
  <c r="D23" i="4"/>
  <c r="E23" i="4"/>
  <c r="F23" i="4"/>
  <c r="H23" i="4"/>
  <c r="I23" i="4"/>
  <c r="J23" i="4"/>
  <c r="K23" i="4"/>
  <c r="D24" i="4"/>
  <c r="E24" i="4"/>
  <c r="F24" i="4"/>
  <c r="G24" i="4"/>
  <c r="H24" i="4"/>
  <c r="I24" i="4"/>
  <c r="J24" i="4"/>
  <c r="K24" i="4"/>
  <c r="D25" i="4"/>
  <c r="I25" i="4"/>
  <c r="E25" i="4"/>
  <c r="F25" i="4"/>
  <c r="J25" i="4"/>
  <c r="D26" i="4"/>
  <c r="E26" i="4"/>
  <c r="G26" i="4"/>
  <c r="D27" i="4"/>
  <c r="E27" i="4"/>
  <c r="F27" i="4"/>
  <c r="G27" i="4"/>
  <c r="H27" i="4"/>
  <c r="I27" i="4"/>
  <c r="J27" i="4"/>
  <c r="L27" i="4"/>
  <c r="D28" i="4"/>
  <c r="H28" i="4"/>
  <c r="E28" i="4"/>
  <c r="F28" i="4"/>
  <c r="I28" i="4"/>
  <c r="D29" i="4"/>
  <c r="F29" i="4"/>
  <c r="E29" i="4"/>
  <c r="H29" i="4"/>
  <c r="I29" i="4"/>
  <c r="L29" i="4"/>
  <c r="D30" i="4"/>
  <c r="E30" i="4"/>
  <c r="L30" i="4"/>
  <c r="F30" i="4"/>
  <c r="G30" i="4"/>
  <c r="H30" i="4"/>
  <c r="I30" i="4"/>
  <c r="J30" i="4"/>
  <c r="K30" i="4"/>
  <c r="D31" i="4"/>
  <c r="J31" i="4"/>
  <c r="E31" i="4"/>
  <c r="F31" i="4"/>
  <c r="I31" i="4"/>
  <c r="D32" i="4"/>
  <c r="E32" i="4"/>
  <c r="I32" i="4"/>
  <c r="D33" i="4"/>
  <c r="H33" i="4"/>
  <c r="E33" i="4"/>
  <c r="G33" i="4"/>
  <c r="L33" i="4"/>
  <c r="D34" i="4"/>
  <c r="E34" i="4"/>
  <c r="L34" i="4"/>
  <c r="F34" i="4"/>
  <c r="G34" i="4"/>
  <c r="H34" i="4"/>
  <c r="I34" i="4"/>
  <c r="J34" i="4"/>
  <c r="K34" i="4"/>
  <c r="D35" i="4"/>
  <c r="J35" i="4"/>
  <c r="E35" i="4"/>
  <c r="F35" i="4"/>
  <c r="G35" i="4"/>
  <c r="H35" i="4"/>
  <c r="I35" i="4"/>
  <c r="K35" i="4"/>
  <c r="D36" i="4"/>
  <c r="F36" i="4"/>
  <c r="E36" i="4"/>
  <c r="J36" i="4"/>
  <c r="D37" i="4"/>
  <c r="F37" i="4"/>
  <c r="E37" i="4"/>
  <c r="H37" i="4"/>
  <c r="I37" i="4"/>
  <c r="D38" i="4"/>
  <c r="E38" i="4"/>
  <c r="L38" i="4"/>
  <c r="F38" i="4"/>
  <c r="G38" i="4"/>
  <c r="H38" i="4"/>
  <c r="I38" i="4"/>
  <c r="J38" i="4"/>
  <c r="K38" i="4"/>
  <c r="D39" i="4"/>
  <c r="J39" i="4"/>
  <c r="E39" i="4"/>
  <c r="F39" i="4"/>
  <c r="I39" i="4"/>
  <c r="L39" i="4"/>
  <c r="D40" i="4"/>
  <c r="E40" i="4"/>
  <c r="K40" i="4"/>
  <c r="I40" i="4"/>
  <c r="D41" i="4"/>
  <c r="E41" i="4"/>
  <c r="G41" i="4"/>
  <c r="H41" i="4"/>
  <c r="L41" i="4"/>
  <c r="D42" i="4"/>
  <c r="E42" i="4"/>
  <c r="L42" i="4"/>
  <c r="F42" i="4"/>
  <c r="G42" i="4"/>
  <c r="H42" i="4"/>
  <c r="I42" i="4"/>
  <c r="J42" i="4"/>
  <c r="K42" i="4"/>
  <c r="D43" i="4"/>
  <c r="J43" i="4"/>
  <c r="E43" i="4"/>
  <c r="F43" i="4"/>
  <c r="G43" i="4"/>
  <c r="H43" i="4"/>
  <c r="I43" i="4"/>
  <c r="K43" i="4"/>
  <c r="D44" i="4"/>
  <c r="H44" i="4"/>
  <c r="E44" i="4"/>
  <c r="K44" i="4"/>
  <c r="J44" i="4"/>
  <c r="D45" i="4"/>
  <c r="F45" i="4"/>
  <c r="E45" i="4"/>
  <c r="H45" i="4"/>
  <c r="I45" i="4"/>
  <c r="D46" i="4"/>
  <c r="E46" i="4"/>
  <c r="L46" i="4"/>
  <c r="F46" i="4"/>
  <c r="G46" i="4"/>
  <c r="H46" i="4"/>
  <c r="I46" i="4"/>
  <c r="J46" i="4"/>
  <c r="K46" i="4"/>
  <c r="D47" i="4"/>
  <c r="J47" i="4"/>
  <c r="E47" i="4"/>
  <c r="F47" i="4"/>
  <c r="I47" i="4"/>
  <c r="K47" i="4"/>
  <c r="L47" i="4"/>
  <c r="D48" i="4"/>
  <c r="E48" i="4"/>
  <c r="I48" i="4"/>
  <c r="D49" i="4"/>
  <c r="I49" i="4"/>
  <c r="E49" i="4"/>
  <c r="G49" i="4"/>
  <c r="J49" i="4"/>
  <c r="D50" i="4"/>
  <c r="E50" i="4"/>
  <c r="L50" i="4"/>
  <c r="F50" i="4"/>
  <c r="G50" i="4"/>
  <c r="H50" i="4"/>
  <c r="I50" i="4"/>
  <c r="J50" i="4"/>
  <c r="K50" i="4"/>
  <c r="D51" i="4"/>
  <c r="J51" i="4"/>
  <c r="E51" i="4"/>
  <c r="F51" i="4"/>
  <c r="H51" i="4"/>
  <c r="I51" i="4"/>
  <c r="D52" i="4"/>
  <c r="E52" i="4"/>
  <c r="F52" i="4"/>
  <c r="D53" i="4"/>
  <c r="E53" i="4"/>
  <c r="D54" i="4"/>
  <c r="E54" i="4"/>
  <c r="L54" i="4"/>
  <c r="F54" i="4"/>
  <c r="G54" i="4"/>
  <c r="H54" i="4"/>
  <c r="I54" i="4"/>
  <c r="J54" i="4"/>
  <c r="K54" i="4"/>
  <c r="D55" i="4"/>
  <c r="J55" i="4"/>
  <c r="E55" i="4"/>
  <c r="L55" i="4"/>
  <c r="F55" i="4"/>
  <c r="I55" i="4"/>
  <c r="D56" i="4"/>
  <c r="E56" i="4"/>
  <c r="I56" i="4"/>
  <c r="J56" i="4"/>
  <c r="D57" i="4"/>
  <c r="H57" i="4"/>
  <c r="E57" i="4"/>
  <c r="G57" i="4"/>
  <c r="J57" i="4"/>
  <c r="L57" i="4"/>
  <c r="D58" i="4"/>
  <c r="E58" i="4"/>
  <c r="L58" i="4"/>
  <c r="F58" i="4"/>
  <c r="G58" i="4"/>
  <c r="H58" i="4"/>
  <c r="I58" i="4"/>
  <c r="J58" i="4"/>
  <c r="K58" i="4"/>
  <c r="D59" i="4"/>
  <c r="J59" i="4"/>
  <c r="E59" i="4"/>
  <c r="G59" i="4"/>
  <c r="F59" i="4"/>
  <c r="H59" i="4"/>
  <c r="I59" i="4"/>
  <c r="K59" i="4"/>
  <c r="D60" i="4"/>
  <c r="H60" i="4"/>
  <c r="E60" i="4"/>
  <c r="G60" i="4"/>
  <c r="F60" i="4"/>
  <c r="I60" i="4"/>
  <c r="J60" i="4"/>
  <c r="D61" i="4"/>
  <c r="E61" i="4"/>
  <c r="G61" i="4"/>
  <c r="D62" i="4"/>
  <c r="E62" i="4"/>
  <c r="F62" i="4"/>
  <c r="G62" i="4"/>
  <c r="H62" i="4"/>
  <c r="I62" i="4"/>
  <c r="J62" i="4"/>
  <c r="D63" i="4"/>
  <c r="E63" i="4"/>
  <c r="G63" i="4"/>
  <c r="F63" i="4"/>
  <c r="K63" i="4"/>
  <c r="D64" i="4"/>
  <c r="E64" i="4"/>
  <c r="D65" i="4"/>
  <c r="F65" i="4"/>
  <c r="E65" i="4"/>
  <c r="G65" i="4"/>
  <c r="H65" i="4"/>
  <c r="J65" i="4"/>
  <c r="K65" i="4"/>
  <c r="L65" i="4"/>
  <c r="D66" i="4"/>
  <c r="E66" i="4"/>
  <c r="L66" i="4"/>
  <c r="F66" i="4"/>
  <c r="G66" i="4"/>
  <c r="H66" i="4"/>
  <c r="I66" i="4"/>
  <c r="J66" i="4"/>
  <c r="K66" i="4"/>
  <c r="D67" i="4"/>
  <c r="J67" i="4"/>
  <c r="E67" i="4"/>
  <c r="F67" i="4"/>
  <c r="H67" i="4"/>
  <c r="I67" i="4"/>
  <c r="K67" i="4"/>
  <c r="D68" i="4"/>
  <c r="H68" i="4"/>
  <c r="E68" i="4"/>
  <c r="F68" i="4"/>
  <c r="G68" i="4"/>
  <c r="J68" i="4"/>
  <c r="D69" i="4"/>
  <c r="E69" i="4"/>
  <c r="G69" i="4"/>
  <c r="H69" i="4"/>
  <c r="I69" i="4"/>
  <c r="D70" i="4"/>
  <c r="E70" i="4"/>
  <c r="F70" i="4"/>
  <c r="H70" i="4"/>
  <c r="I70" i="4"/>
  <c r="J70" i="4"/>
  <c r="K70" i="4"/>
  <c r="D71" i="4"/>
  <c r="E71" i="4"/>
  <c r="G71" i="4"/>
  <c r="D72" i="4"/>
  <c r="I72" i="4"/>
  <c r="E72" i="4"/>
  <c r="K72" i="4"/>
  <c r="D73" i="4"/>
  <c r="H73" i="4"/>
  <c r="E73" i="4"/>
  <c r="G73" i="4"/>
  <c r="L73" i="4"/>
  <c r="D74" i="4"/>
  <c r="E74" i="4"/>
  <c r="L74" i="4"/>
  <c r="F74" i="4"/>
  <c r="G74" i="4"/>
  <c r="H74" i="4"/>
  <c r="I74" i="4"/>
  <c r="J74" i="4"/>
  <c r="K74" i="4"/>
  <c r="D75" i="4"/>
  <c r="J75" i="4"/>
  <c r="E75" i="4"/>
  <c r="G75" i="4"/>
  <c r="F75" i="4"/>
  <c r="H75" i="4"/>
  <c r="I75" i="4"/>
  <c r="K75" i="4"/>
  <c r="D76" i="4"/>
  <c r="H76" i="4"/>
  <c r="E76" i="4"/>
  <c r="F76" i="4"/>
  <c r="I76" i="4"/>
  <c r="J76" i="4"/>
  <c r="D77" i="4"/>
  <c r="E77" i="4"/>
  <c r="G77" i="4"/>
  <c r="I77" i="4"/>
  <c r="D78" i="4"/>
  <c r="E78" i="4"/>
  <c r="F78" i="4"/>
  <c r="H78" i="4"/>
  <c r="I78" i="4"/>
  <c r="J78" i="4"/>
  <c r="D79" i="4"/>
  <c r="E79" i="4"/>
  <c r="G79" i="4"/>
  <c r="D80" i="4"/>
  <c r="E80" i="4"/>
  <c r="J80" i="4"/>
  <c r="L80" i="4"/>
  <c r="D81" i="4"/>
  <c r="F81" i="4"/>
  <c r="E81" i="4"/>
  <c r="G81" i="4"/>
  <c r="H81" i="4"/>
  <c r="J81" i="4"/>
  <c r="K81" i="4"/>
  <c r="L81" i="4"/>
  <c r="D82" i="4"/>
  <c r="E82" i="4"/>
  <c r="L82" i="4"/>
  <c r="F82" i="4"/>
  <c r="G82" i="4"/>
  <c r="H82" i="4"/>
  <c r="I82" i="4"/>
  <c r="J82" i="4"/>
  <c r="K82" i="4"/>
  <c r="D83" i="4"/>
  <c r="J83" i="4"/>
  <c r="E83" i="4"/>
  <c r="F83" i="4"/>
  <c r="H83" i="4"/>
  <c r="I83" i="4"/>
  <c r="D84" i="4"/>
  <c r="H84" i="4"/>
  <c r="E84" i="4"/>
  <c r="F84" i="4"/>
  <c r="G84" i="4"/>
  <c r="J84" i="4"/>
  <c r="D85" i="4"/>
  <c r="E85" i="4"/>
  <c r="G85" i="4"/>
  <c r="D86" i="4"/>
  <c r="E86" i="4"/>
  <c r="F86" i="4"/>
  <c r="H86" i="4"/>
  <c r="I86" i="4"/>
  <c r="J86" i="4"/>
  <c r="D87" i="4"/>
  <c r="E87" i="4"/>
  <c r="G87" i="4"/>
  <c r="I87" i="4"/>
  <c r="K87" i="4"/>
  <c r="D88" i="4"/>
  <c r="I88" i="4"/>
  <c r="E88" i="4"/>
  <c r="K88" i="4"/>
  <c r="D89" i="4"/>
  <c r="E89" i="4"/>
  <c r="G89" i="4"/>
  <c r="H89" i="4"/>
  <c r="K89" i="4"/>
  <c r="D90" i="4"/>
  <c r="E90" i="4"/>
  <c r="L90" i="4"/>
  <c r="F90" i="4"/>
  <c r="G90" i="4"/>
  <c r="H90" i="4"/>
  <c r="I90" i="4"/>
  <c r="J90" i="4"/>
  <c r="K90" i="4"/>
  <c r="D91" i="4"/>
  <c r="J91" i="4"/>
  <c r="E91" i="4"/>
  <c r="G91" i="4"/>
  <c r="F91" i="4"/>
  <c r="H91" i="4"/>
  <c r="I91" i="4"/>
  <c r="K91" i="4"/>
  <c r="D92" i="4"/>
  <c r="H92" i="4"/>
  <c r="E92" i="4"/>
  <c r="G92" i="4"/>
  <c r="F92" i="4"/>
  <c r="I92" i="4"/>
  <c r="J92" i="4"/>
  <c r="D93" i="4"/>
  <c r="E93" i="4"/>
  <c r="G93" i="4"/>
  <c r="D94" i="4"/>
  <c r="E94" i="4"/>
  <c r="F94" i="4"/>
  <c r="G94" i="4"/>
  <c r="H94" i="4"/>
  <c r="I94" i="4"/>
  <c r="J94" i="4"/>
  <c r="D95" i="4"/>
  <c r="E95" i="4"/>
  <c r="G95" i="4"/>
  <c r="F95" i="4"/>
  <c r="K95" i="4"/>
  <c r="D96" i="4"/>
  <c r="E96" i="4"/>
  <c r="D97" i="4"/>
  <c r="F97" i="4"/>
  <c r="E97" i="4"/>
  <c r="G97" i="4"/>
  <c r="I97" i="4"/>
  <c r="J97" i="4"/>
  <c r="K97" i="4"/>
  <c r="L97" i="4"/>
  <c r="D98" i="4"/>
  <c r="E98" i="4"/>
  <c r="F98" i="4"/>
  <c r="H98" i="4"/>
  <c r="I98" i="4"/>
  <c r="J98" i="4"/>
  <c r="D99" i="4"/>
  <c r="E99" i="4"/>
  <c r="L99" i="4"/>
  <c r="F99" i="4"/>
  <c r="H99" i="4"/>
  <c r="D100" i="4"/>
  <c r="H100" i="4"/>
  <c r="E100" i="4"/>
  <c r="F100" i="4"/>
  <c r="J100" i="4"/>
  <c r="D101" i="4"/>
  <c r="F101" i="4"/>
  <c r="E101" i="4"/>
  <c r="G101" i="4"/>
  <c r="I101" i="4"/>
  <c r="J101" i="4"/>
  <c r="K101" i="4"/>
  <c r="L101" i="4"/>
  <c r="D102" i="4"/>
  <c r="E102" i="4"/>
  <c r="F102" i="4"/>
  <c r="H102" i="4"/>
  <c r="I102" i="4"/>
  <c r="J102" i="4"/>
  <c r="D103" i="4"/>
  <c r="E103" i="4"/>
  <c r="F103" i="4"/>
  <c r="H103" i="4"/>
  <c r="D104" i="4"/>
  <c r="H104" i="4"/>
  <c r="E104" i="4"/>
  <c r="F104" i="4"/>
  <c r="J104" i="4"/>
  <c r="D105" i="4"/>
  <c r="F105" i="4"/>
  <c r="E105" i="4"/>
  <c r="G105" i="4"/>
  <c r="I105" i="4"/>
  <c r="J105" i="4"/>
  <c r="K105" i="4"/>
  <c r="L105" i="4"/>
  <c r="D106" i="4"/>
  <c r="E106" i="4"/>
  <c r="F106" i="4"/>
  <c r="H106" i="4"/>
  <c r="I106" i="4"/>
  <c r="J106" i="4"/>
  <c r="D107" i="4"/>
  <c r="E107" i="4"/>
  <c r="K107" i="4"/>
  <c r="F107" i="4"/>
  <c r="H107" i="4"/>
  <c r="L107" i="4"/>
  <c r="D108" i="4"/>
  <c r="H108" i="4"/>
  <c r="E108" i="4"/>
  <c r="F108" i="4"/>
  <c r="J108" i="4"/>
  <c r="D109" i="4"/>
  <c r="F109" i="4"/>
  <c r="E109" i="4"/>
  <c r="G109" i="4"/>
  <c r="I109" i="4"/>
  <c r="J109" i="4"/>
  <c r="K109" i="4"/>
  <c r="L109" i="4"/>
  <c r="D110" i="4"/>
  <c r="E110" i="4"/>
  <c r="F110" i="4"/>
  <c r="H110" i="4"/>
  <c r="I110" i="4"/>
  <c r="J110" i="4"/>
  <c r="D111" i="4"/>
  <c r="E111" i="4"/>
  <c r="F111" i="4"/>
  <c r="H111" i="4"/>
  <c r="K111" i="4"/>
  <c r="L111" i="4"/>
  <c r="D112" i="4"/>
  <c r="H112" i="4"/>
  <c r="E112" i="4"/>
  <c r="F112" i="4"/>
  <c r="J112" i="4"/>
  <c r="D113" i="4"/>
  <c r="F113" i="4"/>
  <c r="E113" i="4"/>
  <c r="G113" i="4"/>
  <c r="I113" i="4"/>
  <c r="J113" i="4"/>
  <c r="K113" i="4"/>
  <c r="L113" i="4"/>
  <c r="D114" i="4"/>
  <c r="E114" i="4"/>
  <c r="F114" i="4"/>
  <c r="H114" i="4"/>
  <c r="I114" i="4"/>
  <c r="J114" i="4"/>
  <c r="D115" i="4"/>
  <c r="E115" i="4"/>
  <c r="F115" i="4"/>
  <c r="H115" i="4"/>
  <c r="K115" i="4"/>
  <c r="L115" i="4"/>
  <c r="D116" i="4"/>
  <c r="H116" i="4"/>
  <c r="E116" i="4"/>
  <c r="K116" i="4"/>
  <c r="F116" i="4"/>
  <c r="J116" i="4"/>
  <c r="L116" i="4"/>
  <c r="D117" i="4"/>
  <c r="F117" i="4"/>
  <c r="E117" i="4"/>
  <c r="G117" i="4"/>
  <c r="I117" i="4"/>
  <c r="J117" i="4"/>
  <c r="K117" i="4"/>
  <c r="L117" i="4"/>
  <c r="D118" i="4"/>
  <c r="E118" i="4"/>
  <c r="F118" i="4"/>
  <c r="H118" i="4"/>
  <c r="I118" i="4"/>
  <c r="J118" i="4"/>
  <c r="D119" i="4"/>
  <c r="E119" i="4"/>
  <c r="F119" i="4"/>
  <c r="H119" i="4"/>
  <c r="K119" i="4"/>
  <c r="L119" i="4"/>
  <c r="D120" i="4"/>
  <c r="H120" i="4"/>
  <c r="E120" i="4"/>
  <c r="F120" i="4"/>
  <c r="J120" i="4"/>
  <c r="K120" i="4"/>
  <c r="L120" i="4"/>
  <c r="D121" i="4"/>
  <c r="F121" i="4"/>
  <c r="E121" i="4"/>
  <c r="G121" i="4"/>
  <c r="I121" i="4"/>
  <c r="J121" i="4"/>
  <c r="K121" i="4"/>
  <c r="L121" i="4"/>
  <c r="D122" i="4"/>
  <c r="E122" i="4"/>
  <c r="F122" i="4"/>
  <c r="H122" i="4"/>
  <c r="I122" i="4"/>
  <c r="J122" i="4"/>
  <c r="D123" i="4"/>
  <c r="E123" i="4"/>
  <c r="F123" i="4"/>
  <c r="H123" i="4"/>
  <c r="K123" i="4"/>
  <c r="D124" i="4"/>
  <c r="H124" i="4"/>
  <c r="E124" i="4"/>
  <c r="G124" i="4"/>
  <c r="F124" i="4"/>
  <c r="J124" i="4"/>
  <c r="K124" i="4"/>
  <c r="L124" i="4"/>
  <c r="D125" i="4"/>
  <c r="E125" i="4"/>
  <c r="K125" i="4"/>
  <c r="F125" i="4"/>
  <c r="G125" i="4"/>
  <c r="J125" i="4"/>
  <c r="L125" i="4"/>
  <c r="D126" i="4"/>
  <c r="E126" i="4"/>
  <c r="G126" i="4"/>
  <c r="H126" i="4"/>
  <c r="L126" i="4"/>
  <c r="D127" i="4"/>
  <c r="E127" i="4"/>
  <c r="G127" i="4"/>
  <c r="H127" i="4"/>
  <c r="I127" i="4"/>
  <c r="D128" i="4"/>
  <c r="E128" i="4"/>
  <c r="F128" i="4"/>
  <c r="H128" i="4"/>
  <c r="I128" i="4"/>
  <c r="J128" i="4"/>
  <c r="D129" i="4"/>
  <c r="E129" i="4"/>
  <c r="F129" i="4"/>
  <c r="G129" i="4"/>
  <c r="H129" i="4"/>
  <c r="I129" i="4"/>
  <c r="J129" i="4"/>
  <c r="K129" i="4"/>
  <c r="L129" i="4"/>
  <c r="D130" i="4"/>
  <c r="F130" i="4"/>
  <c r="E130" i="4"/>
  <c r="G130" i="4"/>
  <c r="I130" i="4"/>
  <c r="J130" i="4"/>
  <c r="K130" i="4"/>
  <c r="L130" i="4"/>
  <c r="D131" i="4"/>
  <c r="H131" i="4"/>
  <c r="E131" i="4"/>
  <c r="G131" i="4"/>
  <c r="L131" i="4"/>
  <c r="D132" i="4"/>
  <c r="H132" i="4"/>
  <c r="E132" i="4"/>
  <c r="G132" i="4"/>
  <c r="F132" i="4"/>
  <c r="I132" i="4"/>
  <c r="K132" i="4"/>
  <c r="L132" i="4"/>
  <c r="D133" i="4"/>
  <c r="F133" i="4"/>
  <c r="E133" i="4"/>
  <c r="G133" i="4"/>
  <c r="J133" i="4"/>
  <c r="D134" i="4"/>
  <c r="H134" i="4"/>
  <c r="E134" i="4"/>
  <c r="K134" i="4"/>
  <c r="D135" i="4"/>
  <c r="J135" i="4"/>
  <c r="E135" i="4"/>
  <c r="F135" i="4"/>
  <c r="H135" i="4"/>
  <c r="I135" i="4"/>
  <c r="L135" i="4"/>
  <c r="D136" i="4"/>
  <c r="E136" i="4"/>
  <c r="F136" i="4"/>
  <c r="H136" i="4"/>
  <c r="I136" i="4"/>
  <c r="J136" i="4"/>
  <c r="D137" i="4"/>
  <c r="E137" i="4"/>
  <c r="F137" i="4"/>
  <c r="G137" i="4"/>
  <c r="H137" i="4"/>
  <c r="I137" i="4"/>
  <c r="J137" i="4"/>
  <c r="K137" i="4"/>
  <c r="L137" i="4"/>
  <c r="D138" i="4"/>
  <c r="F138" i="4"/>
  <c r="E138" i="4"/>
  <c r="G138" i="4"/>
  <c r="H138" i="4"/>
  <c r="J138" i="4"/>
  <c r="K138" i="4"/>
  <c r="L138" i="4"/>
  <c r="D139" i="4"/>
  <c r="E139" i="4"/>
  <c r="D140" i="4"/>
  <c r="E140" i="4"/>
  <c r="L140" i="4"/>
  <c r="F140" i="4"/>
  <c r="H140" i="4"/>
  <c r="I140" i="4"/>
  <c r="J140" i="4"/>
  <c r="K140" i="4"/>
  <c r="D141" i="4"/>
  <c r="E141" i="4"/>
  <c r="G141" i="4"/>
  <c r="D142" i="4"/>
  <c r="E142" i="4"/>
  <c r="D143" i="4"/>
  <c r="E143" i="4"/>
  <c r="F143" i="4"/>
  <c r="H143" i="4"/>
  <c r="I143" i="4"/>
  <c r="J143" i="4"/>
  <c r="D144" i="4"/>
  <c r="H144" i="4"/>
  <c r="E144" i="4"/>
  <c r="F144" i="4"/>
  <c r="G144" i="4"/>
  <c r="I144" i="4"/>
  <c r="J144" i="4"/>
  <c r="K144" i="4"/>
  <c r="L144" i="4"/>
  <c r="D145" i="4"/>
  <c r="E145" i="4"/>
  <c r="G145" i="4"/>
  <c r="D146" i="4"/>
  <c r="E146" i="4"/>
  <c r="D147" i="4"/>
  <c r="H147" i="4"/>
  <c r="E147" i="4"/>
  <c r="F147" i="4"/>
  <c r="I147" i="4"/>
  <c r="J147" i="4"/>
  <c r="L147" i="4"/>
  <c r="D148" i="4"/>
  <c r="E148" i="4"/>
  <c r="F148" i="4"/>
  <c r="G148" i="4"/>
  <c r="H148" i="4"/>
  <c r="I148" i="4"/>
  <c r="J148" i="4"/>
  <c r="D149" i="4"/>
  <c r="F149" i="4"/>
  <c r="E149" i="4"/>
  <c r="G149" i="4"/>
  <c r="H149" i="4"/>
  <c r="K149" i="4"/>
  <c r="L149" i="4"/>
  <c r="D150" i="4"/>
  <c r="E150" i="4"/>
  <c r="G150" i="4"/>
  <c r="H150" i="4"/>
  <c r="I150" i="4"/>
  <c r="L150" i="4"/>
  <c r="D151" i="4"/>
  <c r="E151" i="4"/>
  <c r="F151" i="4"/>
  <c r="H151" i="4"/>
  <c r="I151" i="4"/>
  <c r="J151" i="4"/>
  <c r="D152" i="4"/>
  <c r="H152" i="4"/>
  <c r="E152" i="4"/>
  <c r="F152" i="4"/>
  <c r="G152" i="4"/>
  <c r="I152" i="4"/>
  <c r="J152" i="4"/>
  <c r="K152" i="4"/>
  <c r="L152" i="4"/>
  <c r="D153" i="4"/>
  <c r="E153" i="4"/>
  <c r="G153" i="4"/>
  <c r="H153" i="4"/>
  <c r="J153" i="4"/>
  <c r="K153" i="4"/>
  <c r="L153" i="4"/>
  <c r="D154" i="4"/>
  <c r="H154" i="4"/>
  <c r="E154" i="4"/>
  <c r="K154" i="4"/>
  <c r="D155" i="4"/>
  <c r="E155" i="4"/>
  <c r="D156" i="4"/>
  <c r="E156" i="4"/>
  <c r="F156" i="4"/>
  <c r="H156" i="4"/>
  <c r="I156" i="4"/>
  <c r="J156" i="4"/>
  <c r="D157" i="4"/>
  <c r="E157" i="4"/>
  <c r="G157" i="4"/>
  <c r="D158" i="4"/>
  <c r="E158" i="4"/>
  <c r="H158" i="4"/>
  <c r="D159" i="4"/>
  <c r="E159" i="4"/>
  <c r="F159" i="4"/>
  <c r="H159" i="4"/>
  <c r="I159" i="4"/>
  <c r="J159" i="4"/>
  <c r="D160" i="4"/>
  <c r="H160" i="4"/>
  <c r="E160" i="4"/>
  <c r="F160" i="4"/>
  <c r="G160" i="4"/>
  <c r="I160" i="4"/>
  <c r="J160" i="4"/>
  <c r="K160" i="4"/>
  <c r="L160" i="4"/>
  <c r="D161" i="4"/>
  <c r="E161" i="4"/>
  <c r="G161" i="4"/>
  <c r="K161" i="4"/>
  <c r="L161" i="4"/>
  <c r="D162" i="4"/>
  <c r="E162" i="4"/>
  <c r="D163" i="4"/>
  <c r="H163" i="4"/>
  <c r="E163" i="4"/>
  <c r="F163" i="4"/>
  <c r="I163" i="4"/>
  <c r="J163" i="4"/>
  <c r="L163" i="4"/>
  <c r="D164" i="4"/>
  <c r="E164" i="4"/>
  <c r="F164" i="4"/>
  <c r="H164" i="4"/>
  <c r="I164" i="4"/>
  <c r="J164" i="4"/>
  <c r="D165" i="4"/>
  <c r="F165" i="4"/>
  <c r="E165" i="4"/>
  <c r="G165" i="4"/>
  <c r="H165" i="4"/>
  <c r="K165" i="4"/>
  <c r="L165" i="4"/>
  <c r="D166" i="4"/>
  <c r="E166" i="4"/>
  <c r="G166" i="4"/>
  <c r="H166" i="4"/>
  <c r="I166" i="4"/>
  <c r="L166" i="4"/>
  <c r="D167" i="4"/>
  <c r="E167" i="4"/>
  <c r="F167" i="4"/>
  <c r="H167" i="4"/>
  <c r="I167" i="4"/>
  <c r="J167" i="4"/>
  <c r="D168" i="4"/>
  <c r="H168" i="4"/>
  <c r="E168" i="4"/>
  <c r="F168" i="4"/>
  <c r="G168" i="4"/>
  <c r="I168" i="4"/>
  <c r="J168" i="4"/>
  <c r="K168" i="4"/>
  <c r="L168" i="4"/>
  <c r="D169" i="4"/>
  <c r="E169" i="4"/>
  <c r="G169" i="4"/>
  <c r="H169" i="4"/>
  <c r="J169" i="4"/>
  <c r="K169" i="4"/>
  <c r="L169" i="4"/>
  <c r="D170" i="4"/>
  <c r="H170" i="4"/>
  <c r="E170" i="4"/>
  <c r="K170" i="4"/>
  <c r="D171" i="4"/>
  <c r="E171" i="4"/>
  <c r="I171" i="4"/>
  <c r="D172" i="4"/>
  <c r="E172" i="4"/>
  <c r="F172" i="4"/>
  <c r="H172" i="4"/>
  <c r="I172" i="4"/>
  <c r="J172" i="4"/>
  <c r="K172" i="4"/>
  <c r="D173" i="4"/>
  <c r="E173" i="4"/>
  <c r="G173" i="4"/>
  <c r="D174" i="4"/>
  <c r="E174" i="4"/>
  <c r="D175" i="4"/>
  <c r="E175" i="4"/>
  <c r="F175" i="4"/>
  <c r="H175" i="4"/>
  <c r="I175" i="4"/>
  <c r="J175" i="4"/>
  <c r="D176" i="4"/>
  <c r="H176" i="4"/>
  <c r="E176" i="4"/>
  <c r="F176" i="4"/>
  <c r="G176" i="4"/>
  <c r="I176" i="4"/>
  <c r="J176" i="4"/>
  <c r="K176" i="4"/>
  <c r="L176" i="4"/>
  <c r="D177" i="4"/>
  <c r="K177" i="4"/>
  <c r="E177" i="4"/>
  <c r="G177" i="4"/>
  <c r="L177" i="4"/>
  <c r="D178" i="4"/>
  <c r="E178" i="4"/>
  <c r="I178" i="4"/>
  <c r="K178" i="4"/>
  <c r="L178" i="4"/>
  <c r="D179" i="4"/>
  <c r="H179" i="4"/>
  <c r="E179" i="4"/>
  <c r="F179" i="4"/>
  <c r="I179" i="4"/>
  <c r="J179" i="4"/>
  <c r="L179" i="4"/>
  <c r="D180" i="4"/>
  <c r="E180" i="4"/>
  <c r="F180" i="4"/>
  <c r="H180" i="4"/>
  <c r="I180" i="4"/>
  <c r="J180" i="4"/>
  <c r="D181" i="4"/>
  <c r="F181" i="4"/>
  <c r="E181" i="4"/>
  <c r="G181" i="4"/>
  <c r="H181" i="4"/>
  <c r="K181" i="4"/>
  <c r="L181" i="4"/>
  <c r="D182" i="4"/>
  <c r="E182" i="4"/>
  <c r="G182" i="4"/>
  <c r="H182" i="4"/>
  <c r="I182" i="4"/>
  <c r="L182" i="4"/>
  <c r="D183" i="4"/>
  <c r="E183" i="4"/>
  <c r="F183" i="4"/>
  <c r="H183" i="4"/>
  <c r="I183" i="4"/>
  <c r="J183" i="4"/>
  <c r="D184" i="4"/>
  <c r="H184" i="4"/>
  <c r="E184" i="4"/>
  <c r="F184" i="4"/>
  <c r="G184" i="4"/>
  <c r="I184" i="4"/>
  <c r="J184" i="4"/>
  <c r="K184" i="4"/>
  <c r="L184" i="4"/>
  <c r="D185" i="4"/>
  <c r="E185" i="4"/>
  <c r="K185" i="4"/>
  <c r="G185" i="4"/>
  <c r="H185" i="4"/>
  <c r="J185" i="4"/>
  <c r="D186" i="4"/>
  <c r="E186" i="4"/>
  <c r="H186" i="4"/>
  <c r="L186" i="4"/>
  <c r="D187" i="4"/>
  <c r="E187" i="4"/>
  <c r="G187" i="4"/>
  <c r="I187" i="4"/>
  <c r="J187" i="4"/>
  <c r="L187" i="4"/>
  <c r="D188" i="4"/>
  <c r="E188" i="4"/>
  <c r="F188" i="4"/>
  <c r="H188" i="4"/>
  <c r="I188" i="4"/>
  <c r="J188" i="4"/>
  <c r="D189" i="4"/>
  <c r="J189" i="4"/>
  <c r="E189" i="4"/>
  <c r="F189" i="4"/>
  <c r="G189" i="4"/>
  <c r="H189" i="4"/>
  <c r="I189" i="4"/>
  <c r="K189" i="4"/>
  <c r="L189" i="4"/>
  <c r="D190" i="4"/>
  <c r="E190" i="4"/>
  <c r="G190" i="4"/>
  <c r="D191" i="4"/>
  <c r="E191" i="4"/>
  <c r="F191" i="4"/>
  <c r="H191" i="4"/>
  <c r="I191" i="4"/>
  <c r="J191" i="4"/>
  <c r="K191" i="4"/>
  <c r="D192" i="4"/>
  <c r="E192" i="4"/>
  <c r="F192" i="4"/>
  <c r="G192" i="4"/>
  <c r="K192" i="4"/>
  <c r="D193" i="4"/>
  <c r="E193" i="4"/>
  <c r="G193" i="4"/>
  <c r="H193" i="4"/>
  <c r="J193" i="4"/>
  <c r="K193" i="4"/>
  <c r="L193" i="4"/>
  <c r="D194" i="4"/>
  <c r="E194" i="4"/>
  <c r="D195" i="4"/>
  <c r="E195" i="4"/>
  <c r="D196" i="4"/>
  <c r="E196" i="4"/>
  <c r="G196" i="4"/>
  <c r="F196" i="4"/>
  <c r="H196" i="4"/>
  <c r="I196" i="4"/>
  <c r="J196" i="4"/>
  <c r="D197" i="4"/>
  <c r="E197" i="4"/>
  <c r="G197" i="4"/>
  <c r="H197" i="4"/>
  <c r="K197" i="4"/>
  <c r="D198" i="4"/>
  <c r="E198" i="4"/>
  <c r="D199" i="4"/>
  <c r="E199" i="4"/>
  <c r="F199" i="4"/>
  <c r="H199" i="4"/>
  <c r="I199" i="4"/>
  <c r="J199" i="4"/>
  <c r="D200" i="4"/>
  <c r="E200" i="4"/>
  <c r="G200" i="4"/>
  <c r="D201" i="4"/>
  <c r="E201" i="4"/>
  <c r="L201" i="4"/>
  <c r="G201" i="4"/>
  <c r="H201" i="4"/>
  <c r="J201" i="4"/>
  <c r="K201" i="4"/>
  <c r="D202" i="4"/>
  <c r="E202" i="4"/>
  <c r="F202" i="4"/>
  <c r="D203" i="4"/>
  <c r="F203" i="4"/>
  <c r="E203" i="4"/>
  <c r="G203" i="4"/>
  <c r="H203" i="4"/>
  <c r="I203" i="4"/>
  <c r="J203" i="4"/>
  <c r="D204" i="4"/>
  <c r="E204" i="4"/>
  <c r="L204" i="4"/>
  <c r="F204" i="4"/>
  <c r="G204" i="4"/>
  <c r="H204" i="4"/>
  <c r="I204" i="4"/>
  <c r="J204" i="4"/>
  <c r="K204" i="4"/>
  <c r="D205" i="4"/>
  <c r="F205" i="4"/>
  <c r="E205" i="4"/>
  <c r="G205" i="4"/>
  <c r="L205" i="4"/>
  <c r="D206" i="4"/>
  <c r="F206" i="4"/>
  <c r="E206" i="4"/>
  <c r="L206" i="4"/>
  <c r="G206" i="4"/>
  <c r="H206" i="4"/>
  <c r="I206" i="4"/>
  <c r="K206" i="4"/>
  <c r="D207" i="4"/>
  <c r="E207" i="4"/>
  <c r="G207" i="4"/>
  <c r="F207" i="4"/>
  <c r="H207" i="4"/>
  <c r="I207" i="4"/>
  <c r="J207" i="4"/>
  <c r="K207" i="4"/>
  <c r="L207" i="4"/>
  <c r="D208" i="4"/>
  <c r="F208" i="4"/>
  <c r="E208" i="4"/>
  <c r="D209" i="4"/>
  <c r="I209" i="4"/>
  <c r="E209" i="4"/>
  <c r="K209" i="4"/>
  <c r="F209" i="4"/>
  <c r="G209" i="4"/>
  <c r="H209" i="4"/>
  <c r="J209" i="4"/>
  <c r="L209" i="4"/>
  <c r="D210" i="4"/>
  <c r="K210" i="4"/>
  <c r="E210" i="4"/>
  <c r="G210" i="4"/>
  <c r="L210" i="4"/>
  <c r="D211" i="4"/>
  <c r="H211" i="4"/>
  <c r="E211" i="4"/>
  <c r="G211" i="4"/>
  <c r="F211" i="4"/>
  <c r="I211" i="4"/>
  <c r="D212" i="4"/>
  <c r="E212" i="4"/>
  <c r="L212" i="4"/>
  <c r="F212" i="4"/>
  <c r="G212" i="4"/>
  <c r="H212" i="4"/>
  <c r="I212" i="4"/>
  <c r="J212" i="4"/>
  <c r="K212" i="4"/>
  <c r="D213" i="4"/>
  <c r="E213" i="4"/>
  <c r="F213" i="4"/>
  <c r="G213" i="4"/>
  <c r="H213" i="4"/>
  <c r="I213" i="4"/>
  <c r="J213" i="4"/>
  <c r="K213" i="4"/>
  <c r="L213" i="4"/>
  <c r="D214" i="4"/>
  <c r="E214" i="4"/>
  <c r="L214" i="4"/>
  <c r="D215" i="4"/>
  <c r="J215" i="4"/>
  <c r="E215" i="4"/>
  <c r="G215" i="4"/>
  <c r="F215" i="4"/>
  <c r="H215" i="4"/>
  <c r="I215" i="4"/>
  <c r="K215" i="4"/>
  <c r="D216" i="4"/>
  <c r="H216" i="4"/>
  <c r="E216" i="4"/>
  <c r="G216" i="4"/>
  <c r="F216" i="4"/>
  <c r="I216" i="4"/>
  <c r="J216" i="4"/>
  <c r="K216" i="4"/>
  <c r="L216" i="4"/>
  <c r="D217" i="4"/>
  <c r="F217" i="4"/>
  <c r="E217" i="4"/>
  <c r="D218" i="4"/>
  <c r="J218" i="4"/>
  <c r="E218" i="4"/>
  <c r="F218" i="4"/>
  <c r="G218" i="4"/>
  <c r="H218" i="4"/>
  <c r="I218" i="4"/>
  <c r="L218" i="4"/>
  <c r="D219" i="4"/>
  <c r="J219" i="4"/>
  <c r="E219" i="4"/>
  <c r="G219" i="4"/>
  <c r="D220" i="4"/>
  <c r="E220" i="4"/>
  <c r="F220" i="4"/>
  <c r="H220" i="4"/>
  <c r="I220" i="4"/>
  <c r="J220" i="4"/>
  <c r="D221" i="4"/>
  <c r="I221" i="4"/>
  <c r="E221" i="4"/>
  <c r="F221" i="4"/>
  <c r="G221" i="4"/>
  <c r="H221" i="4"/>
  <c r="J221" i="4"/>
  <c r="K221" i="4"/>
  <c r="L221" i="4"/>
  <c r="D222" i="4"/>
  <c r="F222" i="4"/>
  <c r="E222" i="4"/>
  <c r="L222" i="4"/>
  <c r="I222" i="4"/>
  <c r="J222" i="4"/>
  <c r="K222" i="4"/>
  <c r="D223" i="4"/>
  <c r="L223" i="4"/>
  <c r="E223" i="4"/>
  <c r="D224" i="4"/>
  <c r="H224" i="4"/>
  <c r="E224" i="4"/>
  <c r="L224" i="4"/>
  <c r="F224" i="4"/>
  <c r="G224" i="4"/>
  <c r="I224" i="4"/>
  <c r="K224" i="4"/>
  <c r="D225" i="4"/>
  <c r="I225" i="4"/>
  <c r="E225" i="4"/>
  <c r="G225" i="4"/>
  <c r="F225" i="4"/>
  <c r="H225" i="4"/>
  <c r="J225" i="4"/>
  <c r="K225" i="4"/>
  <c r="L225" i="4"/>
  <c r="D226" i="4"/>
  <c r="E226" i="4"/>
  <c r="F226" i="4"/>
  <c r="D227" i="4"/>
  <c r="J227" i="4"/>
  <c r="E227" i="4"/>
  <c r="F227" i="4"/>
  <c r="G227" i="4"/>
  <c r="H227" i="4"/>
  <c r="I227" i="4"/>
  <c r="L227" i="4"/>
  <c r="D228" i="4"/>
  <c r="E228" i="4"/>
  <c r="L228" i="4"/>
  <c r="F228" i="4"/>
  <c r="H228" i="4"/>
  <c r="I228" i="4"/>
  <c r="J228" i="4"/>
  <c r="K228" i="4"/>
  <c r="D229" i="4"/>
  <c r="E229" i="4"/>
  <c r="G229" i="4"/>
  <c r="K229" i="4"/>
  <c r="D230" i="4"/>
  <c r="F230" i="4"/>
  <c r="E230" i="4"/>
  <c r="G230" i="4"/>
  <c r="H230" i="4"/>
  <c r="J230" i="4"/>
  <c r="D231" i="4"/>
  <c r="F231" i="4"/>
  <c r="E231" i="4"/>
  <c r="G231" i="4"/>
  <c r="I231" i="4"/>
  <c r="J231" i="4"/>
  <c r="K231" i="4"/>
  <c r="D232" i="4"/>
  <c r="E232" i="4"/>
  <c r="L232" i="4"/>
  <c r="D233" i="4"/>
  <c r="I233" i="4"/>
  <c r="E233" i="4"/>
  <c r="L233" i="4"/>
  <c r="F233" i="4"/>
  <c r="G233" i="4"/>
  <c r="H233" i="4"/>
  <c r="K233" i="4"/>
  <c r="D234" i="4"/>
  <c r="J234" i="4"/>
  <c r="E234" i="4"/>
  <c r="F234" i="4"/>
  <c r="H234" i="4"/>
  <c r="I234" i="4"/>
  <c r="K234" i="4"/>
  <c r="L234" i="4"/>
  <c r="D235" i="4"/>
  <c r="F235" i="4"/>
  <c r="E235" i="4"/>
  <c r="D236" i="4"/>
  <c r="E236" i="4"/>
  <c r="L236" i="4"/>
  <c r="F236" i="4"/>
  <c r="G236" i="4"/>
  <c r="H236" i="4"/>
  <c r="I236" i="4"/>
  <c r="J236" i="4"/>
  <c r="D237" i="4"/>
  <c r="E237" i="4"/>
  <c r="G237" i="4"/>
  <c r="H237" i="4"/>
  <c r="I237" i="4"/>
  <c r="J237" i="4"/>
  <c r="L237" i="4"/>
  <c r="D238" i="4"/>
  <c r="E238" i="4"/>
  <c r="G238" i="4"/>
  <c r="J238" i="4"/>
  <c r="K238" i="4"/>
  <c r="D239" i="4"/>
  <c r="I239" i="4"/>
  <c r="E239" i="4"/>
  <c r="F239" i="4"/>
  <c r="H239" i="4"/>
  <c r="J239" i="4"/>
  <c r="D240" i="4"/>
  <c r="E240" i="4"/>
  <c r="L240" i="4"/>
  <c r="G240" i="4"/>
  <c r="I240" i="4"/>
  <c r="D241" i="4"/>
  <c r="E241" i="4"/>
  <c r="D242" i="4"/>
  <c r="J242" i="4"/>
  <c r="E242" i="4"/>
  <c r="F242" i="4"/>
  <c r="H242" i="4"/>
  <c r="D243" i="4"/>
  <c r="E243" i="4"/>
  <c r="F243" i="4"/>
  <c r="H243" i="4"/>
  <c r="I243" i="4"/>
  <c r="J243" i="4"/>
  <c r="L243" i="4"/>
  <c r="D244" i="4"/>
  <c r="E244" i="4"/>
  <c r="F244" i="4"/>
  <c r="G244" i="4"/>
  <c r="H244" i="4"/>
  <c r="I244" i="4"/>
  <c r="J244" i="4"/>
  <c r="K244" i="4"/>
  <c r="D245" i="4"/>
  <c r="E245" i="4"/>
  <c r="G245" i="4"/>
  <c r="D246" i="4"/>
  <c r="F246" i="4"/>
  <c r="E246" i="4"/>
  <c r="G246" i="4"/>
  <c r="H246" i="4"/>
  <c r="I246" i="4"/>
  <c r="J246" i="4"/>
  <c r="L246" i="4"/>
  <c r="D247" i="4"/>
  <c r="I247" i="4"/>
  <c r="E247" i="4"/>
  <c r="G247" i="4"/>
  <c r="F247" i="4"/>
  <c r="H247" i="4"/>
  <c r="J247" i="4"/>
  <c r="D248" i="4"/>
  <c r="E248" i="4"/>
  <c r="D249" i="4"/>
  <c r="H249" i="4"/>
  <c r="E249" i="4"/>
  <c r="G249" i="4"/>
  <c r="D250" i="4"/>
  <c r="E250" i="4"/>
  <c r="G250" i="4"/>
  <c r="H250" i="4"/>
  <c r="K250" i="4"/>
  <c r="L250" i="4"/>
  <c r="D251" i="4"/>
  <c r="I251" i="4"/>
  <c r="E251" i="4"/>
  <c r="F251" i="4"/>
  <c r="G251" i="4"/>
  <c r="H251" i="4"/>
  <c r="J251" i="4"/>
  <c r="D252" i="4"/>
  <c r="E252" i="4"/>
  <c r="G252" i="4"/>
  <c r="F252" i="4"/>
  <c r="H252" i="4"/>
  <c r="I252" i="4"/>
  <c r="J252" i="4"/>
  <c r="D253" i="4"/>
  <c r="H253" i="4"/>
  <c r="E253" i="4"/>
  <c r="F253" i="4"/>
  <c r="G253" i="4"/>
  <c r="I253" i="4"/>
  <c r="J253" i="4"/>
  <c r="K253" i="4"/>
  <c r="L253" i="4"/>
  <c r="D254" i="4"/>
  <c r="E254" i="4"/>
  <c r="D255" i="4"/>
  <c r="F255" i="4"/>
  <c r="E255" i="4"/>
  <c r="G255" i="4"/>
  <c r="L255" i="4"/>
  <c r="D256" i="4"/>
  <c r="E256" i="4"/>
  <c r="F256" i="4"/>
  <c r="G256" i="4"/>
  <c r="J256" i="4"/>
  <c r="K256" i="4"/>
  <c r="L256" i="4"/>
  <c r="D257" i="4"/>
  <c r="E257" i="4"/>
  <c r="F257" i="4"/>
  <c r="D258" i="4"/>
  <c r="E258" i="4"/>
  <c r="G258" i="4"/>
  <c r="D259" i="4"/>
  <c r="E259" i="4"/>
  <c r="G259" i="4"/>
  <c r="H259" i="4"/>
  <c r="J259" i="4"/>
  <c r="L259" i="4"/>
  <c r="D260" i="4"/>
  <c r="E260" i="4"/>
  <c r="L260" i="4"/>
  <c r="F260" i="4"/>
  <c r="G260" i="4"/>
  <c r="H260" i="4"/>
  <c r="I260" i="4"/>
  <c r="J260" i="4"/>
  <c r="D261" i="4"/>
  <c r="J261" i="4"/>
  <c r="E261" i="4"/>
  <c r="G261" i="4"/>
  <c r="K261" i="4"/>
  <c r="L261" i="4"/>
  <c r="D262" i="4"/>
  <c r="F262" i="4"/>
  <c r="E262" i="4"/>
  <c r="G262" i="4"/>
  <c r="H262" i="4"/>
  <c r="D263" i="4"/>
  <c r="E263" i="4"/>
  <c r="G263" i="4"/>
  <c r="F263" i="4"/>
  <c r="H263" i="4"/>
  <c r="I263" i="4"/>
  <c r="J263" i="4"/>
  <c r="K263" i="4"/>
  <c r="L263" i="4"/>
  <c r="D264" i="4"/>
  <c r="E264" i="4"/>
  <c r="G264" i="4"/>
  <c r="L264" i="4"/>
  <c r="D265" i="4"/>
  <c r="I265" i="4"/>
  <c r="E265" i="4"/>
  <c r="K265" i="4"/>
  <c r="F265" i="4"/>
  <c r="G265" i="4"/>
  <c r="H265" i="4"/>
  <c r="D266" i="4"/>
  <c r="J266" i="4"/>
  <c r="E266" i="4"/>
  <c r="G266" i="4"/>
  <c r="H266" i="4"/>
  <c r="I266" i="4"/>
  <c r="K266" i="4"/>
  <c r="L266" i="4"/>
  <c r="D267" i="4"/>
  <c r="E267" i="4"/>
  <c r="D268" i="4"/>
  <c r="E268" i="4"/>
  <c r="L268" i="4"/>
  <c r="F268" i="4"/>
  <c r="G268" i="4"/>
  <c r="H268" i="4"/>
  <c r="I268" i="4"/>
  <c r="J268" i="4"/>
  <c r="D269" i="4"/>
  <c r="E269" i="4"/>
  <c r="F269" i="4"/>
  <c r="G269" i="4"/>
  <c r="H269" i="4"/>
  <c r="I269" i="4"/>
  <c r="J269" i="4"/>
  <c r="K269" i="4"/>
  <c r="L269" i="4"/>
  <c r="D270" i="4"/>
  <c r="F270" i="4"/>
  <c r="E270" i="4"/>
  <c r="G270" i="4"/>
  <c r="K270" i="4"/>
  <c r="L270" i="4"/>
  <c r="D271" i="4"/>
  <c r="I271" i="4"/>
  <c r="E271" i="4"/>
  <c r="F271" i="4"/>
  <c r="H271" i="4"/>
  <c r="D272" i="4"/>
  <c r="H272" i="4"/>
  <c r="E272" i="4"/>
  <c r="F272" i="4"/>
  <c r="G272" i="4"/>
  <c r="I272" i="4"/>
  <c r="J272" i="4"/>
  <c r="K272" i="4"/>
  <c r="L272" i="4"/>
  <c r="D273" i="4"/>
  <c r="L273" i="4"/>
  <c r="E273" i="4"/>
  <c r="G273" i="4"/>
  <c r="D274" i="4"/>
  <c r="J274" i="4"/>
  <c r="E274" i="4"/>
  <c r="F274" i="4"/>
  <c r="G274" i="4"/>
  <c r="H274" i="4"/>
  <c r="D275" i="4"/>
  <c r="F275" i="4"/>
  <c r="E275" i="4"/>
  <c r="G275" i="4"/>
  <c r="H275" i="4"/>
  <c r="I275" i="4"/>
  <c r="J275" i="4"/>
  <c r="L275" i="4"/>
  <c r="D276" i="4"/>
  <c r="E276" i="4"/>
  <c r="L276" i="4"/>
  <c r="F276" i="4"/>
  <c r="H276" i="4"/>
  <c r="I276" i="4"/>
  <c r="J276" i="4"/>
  <c r="K276" i="4"/>
  <c r="D277" i="4"/>
  <c r="H277" i="4"/>
  <c r="E277" i="4"/>
  <c r="F277" i="4"/>
  <c r="G277" i="4"/>
  <c r="L277" i="4"/>
  <c r="D278" i="4"/>
  <c r="F278" i="4"/>
  <c r="E278" i="4"/>
  <c r="K278" i="4"/>
  <c r="G278" i="4"/>
  <c r="H278" i="4"/>
  <c r="I278" i="4"/>
  <c r="J278" i="4"/>
  <c r="D279" i="4"/>
  <c r="F279" i="4"/>
  <c r="E279" i="4"/>
  <c r="G279" i="4"/>
  <c r="K279" i="4"/>
  <c r="L279" i="4"/>
  <c r="D280" i="4"/>
  <c r="H280" i="4"/>
  <c r="E280" i="4"/>
  <c r="F280" i="4"/>
  <c r="D281" i="4"/>
  <c r="E281" i="4"/>
  <c r="K281" i="4"/>
  <c r="F281" i="4"/>
  <c r="G281" i="4"/>
  <c r="H281" i="4"/>
  <c r="I281" i="4"/>
  <c r="J281" i="4"/>
  <c r="D282" i="4"/>
  <c r="E282" i="4"/>
  <c r="F282" i="4"/>
  <c r="G282" i="4"/>
  <c r="H282" i="4"/>
  <c r="I282" i="4"/>
  <c r="J282" i="4"/>
  <c r="K282" i="4"/>
  <c r="L282" i="4"/>
  <c r="D283" i="4"/>
  <c r="F283" i="4"/>
  <c r="E283" i="4"/>
  <c r="G283" i="4"/>
  <c r="H283" i="4"/>
  <c r="I283" i="4"/>
  <c r="J283" i="4"/>
  <c r="K283" i="4"/>
  <c r="L283" i="4"/>
  <c r="D284" i="4"/>
  <c r="E284" i="4"/>
  <c r="G284" i="4"/>
  <c r="J284" i="4"/>
  <c r="K284" i="4"/>
  <c r="L284" i="4"/>
  <c r="D285" i="4"/>
  <c r="E285" i="4"/>
  <c r="K285" i="4"/>
  <c r="L285" i="4"/>
  <c r="D286" i="4"/>
  <c r="E286" i="4"/>
  <c r="D287" i="4"/>
  <c r="H287" i="4"/>
  <c r="E287" i="4"/>
  <c r="F287" i="4"/>
  <c r="G287" i="4"/>
  <c r="D288" i="4"/>
  <c r="J288" i="4"/>
  <c r="E288" i="4"/>
  <c r="F288" i="4"/>
  <c r="G288" i="4"/>
  <c r="H288" i="4"/>
  <c r="I288" i="4"/>
  <c r="D289" i="4"/>
  <c r="E289" i="4"/>
  <c r="K289" i="4"/>
  <c r="F289" i="4"/>
  <c r="G289" i="4"/>
  <c r="H289" i="4"/>
  <c r="I289" i="4"/>
  <c r="J289" i="4"/>
  <c r="D290" i="4"/>
  <c r="E290" i="4"/>
  <c r="F290" i="4"/>
  <c r="G290" i="4"/>
  <c r="H290" i="4"/>
  <c r="I290" i="4"/>
  <c r="J290" i="4"/>
  <c r="K290" i="4"/>
  <c r="L290" i="4"/>
  <c r="D291" i="4"/>
  <c r="F291" i="4"/>
  <c r="E291" i="4"/>
  <c r="G291" i="4"/>
  <c r="H291" i="4"/>
  <c r="I291" i="4"/>
  <c r="J291" i="4"/>
  <c r="K291" i="4"/>
  <c r="L291" i="4"/>
  <c r="D292" i="4"/>
  <c r="E292" i="4"/>
  <c r="G292" i="4"/>
  <c r="J292" i="4"/>
  <c r="K292" i="4"/>
  <c r="D293" i="4"/>
  <c r="E293" i="4"/>
  <c r="K293" i="4"/>
  <c r="L293" i="4"/>
  <c r="D294" i="4"/>
  <c r="E294" i="4"/>
  <c r="L294" i="4"/>
  <c r="D295" i="4"/>
  <c r="H295" i="4"/>
  <c r="E295" i="4"/>
  <c r="F295" i="4"/>
  <c r="D296" i="4"/>
  <c r="J296" i="4"/>
  <c r="E296" i="4"/>
  <c r="F296" i="4"/>
  <c r="G296" i="4"/>
  <c r="H296" i="4"/>
  <c r="I296" i="4"/>
  <c r="D297" i="4"/>
  <c r="E297" i="4"/>
  <c r="K297" i="4"/>
  <c r="F297" i="4"/>
  <c r="G297" i="4"/>
  <c r="H297" i="4"/>
  <c r="I297" i="4"/>
  <c r="J297" i="4"/>
  <c r="D298" i="4"/>
  <c r="E298" i="4"/>
  <c r="F298" i="4"/>
  <c r="G298" i="4"/>
  <c r="H298" i="4"/>
  <c r="I298" i="4"/>
  <c r="J298" i="4"/>
  <c r="K298" i="4"/>
  <c r="L298" i="4"/>
  <c r="D299" i="4"/>
  <c r="F299" i="4"/>
  <c r="E299" i="4"/>
  <c r="G299" i="4"/>
  <c r="H299" i="4"/>
  <c r="I299" i="4"/>
  <c r="J299" i="4"/>
  <c r="K299" i="4"/>
  <c r="L299" i="4"/>
  <c r="D300" i="4"/>
  <c r="E300" i="4"/>
  <c r="G300" i="4"/>
  <c r="J300" i="4"/>
  <c r="D301" i="4"/>
  <c r="E301" i="4"/>
  <c r="K301" i="4"/>
  <c r="L301" i="4"/>
  <c r="D302" i="4"/>
  <c r="F302" i="4"/>
  <c r="E302" i="4"/>
  <c r="L302" i="4"/>
  <c r="D303" i="4"/>
  <c r="E303" i="4"/>
  <c r="D304" i="4"/>
  <c r="J304" i="4"/>
  <c r="E304" i="4"/>
  <c r="F304" i="4"/>
  <c r="H304" i="4"/>
  <c r="I304" i="4"/>
  <c r="D305" i="4"/>
  <c r="E305" i="4"/>
  <c r="K305" i="4"/>
  <c r="F305" i="4"/>
  <c r="G305" i="4"/>
  <c r="H305" i="4"/>
  <c r="I305" i="4"/>
  <c r="J305" i="4"/>
  <c r="D306" i="4"/>
  <c r="E306" i="4"/>
  <c r="F306" i="4"/>
  <c r="G306" i="4"/>
  <c r="H306" i="4"/>
  <c r="I306" i="4"/>
  <c r="J306" i="4"/>
  <c r="K306" i="4"/>
  <c r="L306" i="4"/>
  <c r="D307" i="4"/>
  <c r="F307" i="4"/>
  <c r="E307" i="4"/>
  <c r="G307" i="4"/>
  <c r="H307" i="4"/>
  <c r="I307" i="4"/>
  <c r="J307" i="4"/>
  <c r="K307" i="4"/>
  <c r="L307" i="4"/>
  <c r="D308" i="4"/>
  <c r="E308" i="4"/>
  <c r="G308" i="4"/>
  <c r="I308" i="4"/>
  <c r="J308" i="4"/>
  <c r="K308" i="4"/>
  <c r="L308" i="4"/>
  <c r="D309" i="4"/>
  <c r="E309" i="4"/>
  <c r="G309" i="4"/>
  <c r="J309" i="4"/>
  <c r="K309" i="4"/>
  <c r="L309" i="4"/>
  <c r="D310" i="4"/>
  <c r="E310" i="4"/>
  <c r="F310" i="4"/>
  <c r="K310" i="4"/>
  <c r="L310" i="4"/>
  <c r="D311" i="4"/>
  <c r="F311" i="4"/>
  <c r="E311" i="4"/>
  <c r="G311" i="4"/>
  <c r="L311" i="4"/>
  <c r="D312" i="4"/>
  <c r="J312" i="4"/>
  <c r="E312" i="4"/>
  <c r="F312" i="4"/>
  <c r="G312" i="4"/>
  <c r="H312" i="4"/>
  <c r="I312" i="4"/>
  <c r="D313" i="4"/>
  <c r="E313" i="4"/>
  <c r="K313" i="4"/>
  <c r="F313" i="4"/>
  <c r="G313" i="4"/>
  <c r="H313" i="4"/>
  <c r="I313" i="4"/>
  <c r="J313" i="4"/>
  <c r="D314" i="4"/>
  <c r="E314" i="4"/>
  <c r="F314" i="4"/>
  <c r="G314" i="4"/>
  <c r="H314" i="4"/>
  <c r="I314" i="4"/>
  <c r="J314" i="4"/>
  <c r="K314" i="4"/>
  <c r="L314" i="4"/>
  <c r="D315" i="4"/>
  <c r="F315" i="4"/>
  <c r="E315" i="4"/>
  <c r="G315" i="4"/>
  <c r="H315" i="4"/>
  <c r="I315" i="4"/>
  <c r="J315" i="4"/>
  <c r="K315" i="4"/>
  <c r="L315" i="4"/>
  <c r="D316" i="4"/>
  <c r="E316" i="4"/>
  <c r="G316" i="4"/>
  <c r="D317" i="4"/>
  <c r="E317" i="4"/>
  <c r="D318" i="4"/>
  <c r="E318" i="4"/>
  <c r="F318" i="4"/>
  <c r="D319" i="4"/>
  <c r="E319" i="4"/>
  <c r="F319" i="4"/>
  <c r="G319" i="4"/>
  <c r="D320" i="4"/>
  <c r="J320" i="4"/>
  <c r="E320" i="4"/>
  <c r="F320" i="4"/>
  <c r="G320" i="4"/>
  <c r="H320" i="4"/>
  <c r="I320" i="4"/>
  <c r="D321" i="4"/>
  <c r="E321" i="4"/>
  <c r="K321" i="4"/>
  <c r="F321" i="4"/>
  <c r="G321" i="4"/>
  <c r="H321" i="4"/>
  <c r="I321" i="4"/>
  <c r="J321" i="4"/>
  <c r="D322" i="4"/>
  <c r="E322" i="4"/>
  <c r="F322" i="4"/>
  <c r="G322" i="4"/>
  <c r="H322" i="4"/>
  <c r="I322" i="4"/>
  <c r="J322" i="4"/>
  <c r="K322" i="4"/>
  <c r="L322" i="4"/>
  <c r="D323" i="4"/>
  <c r="F323" i="4"/>
  <c r="E323" i="4"/>
  <c r="G323" i="4"/>
  <c r="H323" i="4"/>
  <c r="I323" i="4"/>
  <c r="J323" i="4"/>
  <c r="K323" i="4"/>
  <c r="L323" i="4"/>
  <c r="D324" i="4"/>
  <c r="I324" i="4"/>
  <c r="E324" i="4"/>
  <c r="G324" i="4"/>
  <c r="J324" i="4"/>
  <c r="K324" i="4"/>
  <c r="L324" i="4"/>
  <c r="D325" i="4"/>
  <c r="E325" i="4"/>
  <c r="G325" i="4"/>
  <c r="F325" i="4"/>
  <c r="J325" i="4"/>
  <c r="K325" i="4"/>
  <c r="L325" i="4"/>
  <c r="D326" i="4"/>
  <c r="E326" i="4"/>
  <c r="F326" i="4"/>
  <c r="G326" i="4"/>
  <c r="K326" i="4"/>
  <c r="D327" i="4"/>
  <c r="E327" i="4"/>
  <c r="F327" i="4"/>
  <c r="G327" i="4"/>
  <c r="D328" i="4"/>
  <c r="J328" i="4"/>
  <c r="E328" i="4"/>
  <c r="F328" i="4"/>
  <c r="H328" i="4"/>
  <c r="I328" i="4"/>
  <c r="D329" i="4"/>
  <c r="E329" i="4"/>
  <c r="K329" i="4"/>
  <c r="F329" i="4"/>
  <c r="G329" i="4"/>
  <c r="H329" i="4"/>
  <c r="I329" i="4"/>
  <c r="J329" i="4"/>
  <c r="D330" i="4"/>
  <c r="E330" i="4"/>
  <c r="F330" i="4"/>
  <c r="G330" i="4"/>
  <c r="H330" i="4"/>
  <c r="I330" i="4"/>
  <c r="J330" i="4"/>
  <c r="K330" i="4"/>
  <c r="L330" i="4"/>
  <c r="D331" i="4"/>
  <c r="F331" i="4"/>
  <c r="E331" i="4"/>
  <c r="G331" i="4"/>
  <c r="H331" i="4"/>
  <c r="I331" i="4"/>
  <c r="J331" i="4"/>
  <c r="K331" i="4"/>
  <c r="D332" i="4"/>
  <c r="E332" i="4"/>
  <c r="G332" i="4"/>
  <c r="D333" i="4"/>
  <c r="H333" i="4"/>
  <c r="E333" i="4"/>
  <c r="G333" i="4"/>
  <c r="F333" i="4"/>
  <c r="I333" i="4"/>
  <c r="J333" i="4"/>
  <c r="K333" i="4"/>
  <c r="L333" i="4"/>
  <c r="D334" i="4"/>
  <c r="E334" i="4"/>
  <c r="F334" i="4"/>
  <c r="D335" i="4"/>
  <c r="F335" i="4"/>
  <c r="E335" i="4"/>
  <c r="G335" i="4"/>
  <c r="H335" i="4"/>
  <c r="K335" i="4"/>
  <c r="L335" i="4"/>
  <c r="D9" i="3"/>
  <c r="E9" i="3"/>
  <c r="D11" i="3"/>
  <c r="D12" i="3"/>
  <c r="D13" i="3"/>
  <c r="F16" i="3"/>
  <c r="F17" i="3" s="1"/>
  <c r="C17" i="3"/>
  <c r="E21" i="3"/>
  <c r="E11" i="5"/>
  <c r="F21" i="3"/>
  <c r="G21" i="3"/>
  <c r="R21" i="3"/>
  <c r="T21" i="3"/>
  <c r="I21" i="3"/>
  <c r="P21" i="3"/>
  <c r="E22" i="3"/>
  <c r="F22" i="3"/>
  <c r="G22" i="3"/>
  <c r="I22" i="3"/>
  <c r="P22" i="3"/>
  <c r="R22" i="3"/>
  <c r="T22" i="3"/>
  <c r="E23" i="3"/>
  <c r="F23" i="3"/>
  <c r="P23" i="3"/>
  <c r="E24" i="3"/>
  <c r="E14" i="5"/>
  <c r="F24" i="3"/>
  <c r="G24" i="3"/>
  <c r="P24" i="3"/>
  <c r="E25" i="3"/>
  <c r="F25" i="3"/>
  <c r="G25" i="3"/>
  <c r="P25" i="3"/>
  <c r="E26" i="3"/>
  <c r="E16" i="5"/>
  <c r="P26" i="3"/>
  <c r="E27" i="3"/>
  <c r="F27" i="3"/>
  <c r="G27" i="3"/>
  <c r="P27" i="3"/>
  <c r="E28" i="3"/>
  <c r="F28" i="3"/>
  <c r="G28" i="3"/>
  <c r="R28" i="3"/>
  <c r="T28" i="3"/>
  <c r="P28" i="3"/>
  <c r="E29" i="3"/>
  <c r="E19" i="5"/>
  <c r="P29" i="3"/>
  <c r="E30" i="3"/>
  <c r="E247" i="5"/>
  <c r="F30" i="3"/>
  <c r="G30" i="3"/>
  <c r="P30" i="3"/>
  <c r="E31" i="3"/>
  <c r="F31" i="3"/>
  <c r="G31" i="3"/>
  <c r="I31" i="3"/>
  <c r="P31" i="3"/>
  <c r="E32" i="3"/>
  <c r="F32" i="3"/>
  <c r="P32" i="3"/>
  <c r="E33" i="3"/>
  <c r="F33" i="3"/>
  <c r="G33" i="3"/>
  <c r="J33" i="3"/>
  <c r="P33" i="3"/>
  <c r="E34" i="3"/>
  <c r="F34" i="3"/>
  <c r="G34" i="3"/>
  <c r="P34" i="3"/>
  <c r="E35" i="3"/>
  <c r="F35" i="3"/>
  <c r="G35" i="3"/>
  <c r="J35" i="3"/>
  <c r="P35" i="3"/>
  <c r="E36" i="3"/>
  <c r="F36" i="3"/>
  <c r="P36" i="3"/>
  <c r="E37" i="3"/>
  <c r="F37" i="3"/>
  <c r="G37" i="3"/>
  <c r="J37" i="3"/>
  <c r="P37" i="3"/>
  <c r="E38" i="3"/>
  <c r="F38" i="3"/>
  <c r="G38" i="3"/>
  <c r="J38" i="3"/>
  <c r="P38" i="3"/>
  <c r="E39" i="3"/>
  <c r="F39" i="3"/>
  <c r="P39" i="3"/>
  <c r="E40" i="3"/>
  <c r="F40" i="3"/>
  <c r="G40" i="3"/>
  <c r="J40" i="3"/>
  <c r="P40" i="3"/>
  <c r="E41" i="3"/>
  <c r="E251" i="5"/>
  <c r="F41" i="3"/>
  <c r="G41" i="3"/>
  <c r="I41" i="3"/>
  <c r="P41" i="3"/>
  <c r="E42" i="3"/>
  <c r="F42" i="3"/>
  <c r="G42" i="3"/>
  <c r="J42" i="3"/>
  <c r="P42" i="3"/>
  <c r="E43" i="3"/>
  <c r="F43" i="3"/>
  <c r="G43" i="3"/>
  <c r="J43" i="3"/>
  <c r="P43" i="3"/>
  <c r="E44" i="3"/>
  <c r="F44" i="3"/>
  <c r="G44" i="3"/>
  <c r="J44" i="3"/>
  <c r="P44" i="3"/>
  <c r="E45" i="3"/>
  <c r="F45" i="3"/>
  <c r="G45" i="3"/>
  <c r="J45" i="3"/>
  <c r="P45" i="3"/>
  <c r="E46" i="3"/>
  <c r="F46" i="3"/>
  <c r="G46" i="3"/>
  <c r="J46" i="3"/>
  <c r="P46" i="3"/>
  <c r="E47" i="3"/>
  <c r="F47" i="3"/>
  <c r="G47" i="3"/>
  <c r="P47" i="3"/>
  <c r="E48" i="3"/>
  <c r="F48" i="3"/>
  <c r="G48" i="3"/>
  <c r="J48" i="3"/>
  <c r="P48" i="3"/>
  <c r="E49" i="3"/>
  <c r="E32" i="5"/>
  <c r="F49" i="3"/>
  <c r="G49" i="3"/>
  <c r="J49" i="3"/>
  <c r="P49" i="3"/>
  <c r="E50" i="3"/>
  <c r="F50" i="3"/>
  <c r="G50" i="3"/>
  <c r="J50" i="3"/>
  <c r="P50" i="3"/>
  <c r="E51" i="3"/>
  <c r="F51" i="3"/>
  <c r="G51" i="3"/>
  <c r="I51" i="3"/>
  <c r="P51" i="3"/>
  <c r="E52" i="3"/>
  <c r="F52" i="3"/>
  <c r="G52" i="3"/>
  <c r="I52" i="3"/>
  <c r="P52" i="3"/>
  <c r="E53" i="3"/>
  <c r="E35" i="5"/>
  <c r="P53" i="3"/>
  <c r="E54" i="3"/>
  <c r="F54" i="3"/>
  <c r="G54" i="3"/>
  <c r="J54" i="3"/>
  <c r="P54" i="3"/>
  <c r="E55" i="3"/>
  <c r="F55" i="3"/>
  <c r="G55" i="3"/>
  <c r="J55" i="3"/>
  <c r="P55" i="3"/>
  <c r="E56" i="3"/>
  <c r="E38" i="5"/>
  <c r="F56" i="3"/>
  <c r="G56" i="3"/>
  <c r="J56" i="3"/>
  <c r="P56" i="3"/>
  <c r="E57" i="3"/>
  <c r="F57" i="3"/>
  <c r="G57" i="3"/>
  <c r="J57" i="3"/>
  <c r="P57" i="3"/>
  <c r="E58" i="3"/>
  <c r="F58" i="3"/>
  <c r="G58" i="3"/>
  <c r="I58" i="3"/>
  <c r="P58" i="3"/>
  <c r="E59" i="3"/>
  <c r="F59" i="3"/>
  <c r="G59" i="3"/>
  <c r="I59" i="3"/>
  <c r="P59" i="3"/>
  <c r="E60" i="3"/>
  <c r="F60" i="3"/>
  <c r="P60" i="3"/>
  <c r="Q60" i="3"/>
  <c r="E61" i="3"/>
  <c r="F61" i="3"/>
  <c r="G61" i="3"/>
  <c r="I61" i="3"/>
  <c r="P61" i="3"/>
  <c r="E62" i="3"/>
  <c r="E43" i="5"/>
  <c r="F62" i="3"/>
  <c r="G62" i="3"/>
  <c r="I62" i="3"/>
  <c r="P62" i="3"/>
  <c r="E63" i="3"/>
  <c r="F63" i="3"/>
  <c r="G63" i="3"/>
  <c r="I63" i="3"/>
  <c r="P63" i="3"/>
  <c r="E64" i="3"/>
  <c r="P64" i="3"/>
  <c r="E65" i="3"/>
  <c r="F65" i="3"/>
  <c r="G65" i="3"/>
  <c r="I65" i="3"/>
  <c r="P65" i="3"/>
  <c r="E66" i="3"/>
  <c r="F66" i="3"/>
  <c r="G66" i="3"/>
  <c r="I66" i="3"/>
  <c r="P66" i="3"/>
  <c r="E67" i="3"/>
  <c r="F67" i="3"/>
  <c r="P67" i="3"/>
  <c r="E68" i="3"/>
  <c r="F68" i="3"/>
  <c r="G68" i="3"/>
  <c r="I68" i="3"/>
  <c r="P68" i="3"/>
  <c r="E69" i="3"/>
  <c r="F69" i="3"/>
  <c r="G69" i="3"/>
  <c r="I69" i="3"/>
  <c r="P69" i="3"/>
  <c r="E70" i="3"/>
  <c r="E51" i="5"/>
  <c r="F70" i="3"/>
  <c r="G70" i="3"/>
  <c r="J70" i="3"/>
  <c r="P70" i="3"/>
  <c r="E71" i="3"/>
  <c r="F71" i="3"/>
  <c r="G71" i="3"/>
  <c r="J71" i="3"/>
  <c r="P71" i="3"/>
  <c r="E72" i="3"/>
  <c r="F72" i="3"/>
  <c r="G72" i="3"/>
  <c r="J72" i="3"/>
  <c r="P72" i="3"/>
  <c r="E73" i="3"/>
  <c r="F73" i="3"/>
  <c r="G73" i="3"/>
  <c r="P73" i="3"/>
  <c r="E74" i="3"/>
  <c r="F74" i="3"/>
  <c r="G74" i="3"/>
  <c r="J74" i="3"/>
  <c r="P74" i="3"/>
  <c r="E75" i="3"/>
  <c r="F75" i="3"/>
  <c r="G75" i="3"/>
  <c r="I75" i="3"/>
  <c r="P75" i="3"/>
  <c r="E76" i="3"/>
  <c r="F76" i="3"/>
  <c r="P76" i="3"/>
  <c r="E77" i="3"/>
  <c r="F77" i="3"/>
  <c r="G77" i="3"/>
  <c r="J77" i="3"/>
  <c r="P77" i="3"/>
  <c r="E78" i="3"/>
  <c r="F78" i="3"/>
  <c r="G78" i="3"/>
  <c r="J78" i="3"/>
  <c r="P78" i="3"/>
  <c r="E79" i="3"/>
  <c r="F79" i="3"/>
  <c r="G79" i="3"/>
  <c r="J79" i="3"/>
  <c r="P79" i="3"/>
  <c r="E80" i="3"/>
  <c r="E255" i="5"/>
  <c r="P80" i="3"/>
  <c r="E81" i="3"/>
  <c r="F81" i="3"/>
  <c r="P81" i="3"/>
  <c r="E82" i="3"/>
  <c r="F82" i="3"/>
  <c r="G82" i="3"/>
  <c r="J82" i="3"/>
  <c r="P82" i="3"/>
  <c r="E83" i="3"/>
  <c r="F83" i="3"/>
  <c r="G83" i="3"/>
  <c r="J83" i="3"/>
  <c r="P83" i="3"/>
  <c r="E84" i="3"/>
  <c r="F84" i="3"/>
  <c r="P84" i="3"/>
  <c r="E85" i="3"/>
  <c r="E53" i="5"/>
  <c r="F85" i="3"/>
  <c r="G85" i="3"/>
  <c r="I85" i="3"/>
  <c r="P85" i="3"/>
  <c r="E86" i="3"/>
  <c r="F86" i="3"/>
  <c r="G86" i="3"/>
  <c r="I86" i="3"/>
  <c r="P86" i="3"/>
  <c r="E87" i="3"/>
  <c r="F87" i="3"/>
  <c r="G87" i="3"/>
  <c r="I87" i="3"/>
  <c r="P87" i="3"/>
  <c r="E88" i="3"/>
  <c r="E56" i="5"/>
  <c r="P88" i="3"/>
  <c r="E89" i="3"/>
  <c r="F89" i="3"/>
  <c r="P89" i="3"/>
  <c r="E90" i="3"/>
  <c r="F90" i="3"/>
  <c r="P90" i="3"/>
  <c r="E91" i="3"/>
  <c r="F91" i="3"/>
  <c r="G91" i="3"/>
  <c r="I91" i="3"/>
  <c r="P91" i="3"/>
  <c r="E92" i="3"/>
  <c r="F92" i="3"/>
  <c r="P92" i="3"/>
  <c r="E93" i="3"/>
  <c r="F93" i="3"/>
  <c r="G93" i="3"/>
  <c r="I93" i="3"/>
  <c r="P93" i="3"/>
  <c r="E94" i="3"/>
  <c r="F94" i="3"/>
  <c r="P94" i="3"/>
  <c r="E95" i="3"/>
  <c r="F95" i="3"/>
  <c r="P95" i="3"/>
  <c r="E96" i="3"/>
  <c r="E62" i="5"/>
  <c r="P96" i="3"/>
  <c r="E97" i="3"/>
  <c r="F97" i="3"/>
  <c r="P97" i="3"/>
  <c r="E98" i="3"/>
  <c r="F98" i="3"/>
  <c r="G98" i="3"/>
  <c r="I98" i="3"/>
  <c r="P98" i="3"/>
  <c r="E99" i="3"/>
  <c r="F99" i="3"/>
  <c r="P99" i="3"/>
  <c r="E100" i="3"/>
  <c r="F100" i="3"/>
  <c r="P100" i="3"/>
  <c r="E101" i="3"/>
  <c r="F101" i="3"/>
  <c r="G101" i="3"/>
  <c r="I101" i="3"/>
  <c r="P101" i="3"/>
  <c r="E102" i="3"/>
  <c r="F102" i="3"/>
  <c r="G102" i="3"/>
  <c r="I102" i="3"/>
  <c r="P102" i="3"/>
  <c r="E103" i="3"/>
  <c r="F103" i="3"/>
  <c r="G103" i="3"/>
  <c r="I103" i="3"/>
  <c r="P103" i="3"/>
  <c r="E104" i="3"/>
  <c r="F104" i="3"/>
  <c r="G104" i="3"/>
  <c r="I104" i="3"/>
  <c r="P104" i="3"/>
  <c r="E105" i="3"/>
  <c r="F105" i="3"/>
  <c r="P105" i="3"/>
  <c r="E106" i="3"/>
  <c r="P106" i="3"/>
  <c r="E107" i="3"/>
  <c r="F107" i="3"/>
  <c r="G107" i="3"/>
  <c r="I107" i="3"/>
  <c r="P107" i="3"/>
  <c r="E108" i="3"/>
  <c r="F108" i="3"/>
  <c r="G108" i="3"/>
  <c r="I108" i="3"/>
  <c r="P108" i="3"/>
  <c r="E109" i="3"/>
  <c r="F109" i="3"/>
  <c r="G109" i="3"/>
  <c r="I109" i="3"/>
  <c r="P109" i="3"/>
  <c r="E110" i="3"/>
  <c r="F110" i="3"/>
  <c r="G110" i="3"/>
  <c r="I110" i="3"/>
  <c r="P110" i="3"/>
  <c r="E111" i="3"/>
  <c r="P111" i="3"/>
  <c r="E112" i="3"/>
  <c r="F112" i="3"/>
  <c r="G112" i="3"/>
  <c r="I112" i="3"/>
  <c r="P112" i="3"/>
  <c r="E113" i="3"/>
  <c r="F113" i="3"/>
  <c r="P113" i="3"/>
  <c r="E114" i="3"/>
  <c r="E80" i="5"/>
  <c r="F114" i="3"/>
  <c r="G114" i="3"/>
  <c r="I114" i="3"/>
  <c r="P114" i="3"/>
  <c r="E115" i="3"/>
  <c r="F115" i="3"/>
  <c r="G115" i="3"/>
  <c r="I115" i="3"/>
  <c r="P115" i="3"/>
  <c r="E116" i="3"/>
  <c r="E259" i="5"/>
  <c r="F116" i="3"/>
  <c r="G116" i="3"/>
  <c r="P116" i="3"/>
  <c r="E117" i="3"/>
  <c r="F117" i="3"/>
  <c r="G117" i="3"/>
  <c r="I117" i="3"/>
  <c r="P117" i="3"/>
  <c r="E118" i="3"/>
  <c r="F118" i="3"/>
  <c r="G118" i="3"/>
  <c r="I118" i="3"/>
  <c r="P118" i="3"/>
  <c r="E119" i="3"/>
  <c r="F119" i="3"/>
  <c r="G119" i="3"/>
  <c r="I119" i="3"/>
  <c r="P119" i="3"/>
  <c r="E120" i="3"/>
  <c r="F120" i="3"/>
  <c r="G120" i="3"/>
  <c r="I120" i="3"/>
  <c r="P120" i="3"/>
  <c r="E121" i="3"/>
  <c r="E86" i="5"/>
  <c r="P121" i="3"/>
  <c r="E122" i="3"/>
  <c r="F122" i="3"/>
  <c r="Q122" i="3"/>
  <c r="P122" i="3"/>
  <c r="E123" i="3"/>
  <c r="F123" i="3"/>
  <c r="G123" i="3"/>
  <c r="I123" i="3"/>
  <c r="P123" i="3"/>
  <c r="E124" i="3"/>
  <c r="F124" i="3"/>
  <c r="G124" i="3"/>
  <c r="I124" i="3"/>
  <c r="P124" i="3"/>
  <c r="E125" i="3"/>
  <c r="E90" i="5"/>
  <c r="F125" i="3"/>
  <c r="G125" i="3"/>
  <c r="I125" i="3"/>
  <c r="P125" i="3"/>
  <c r="E126" i="3"/>
  <c r="F126" i="3"/>
  <c r="P126" i="3"/>
  <c r="E127" i="3"/>
  <c r="F127" i="3"/>
  <c r="G127" i="3"/>
  <c r="I127" i="3"/>
  <c r="P127" i="3"/>
  <c r="E128" i="3"/>
  <c r="F128" i="3"/>
  <c r="P128" i="3"/>
  <c r="Q128" i="3"/>
  <c r="E129" i="3"/>
  <c r="F129" i="3"/>
  <c r="G129" i="3"/>
  <c r="I129" i="3"/>
  <c r="P129" i="3"/>
  <c r="E130" i="3"/>
  <c r="F130" i="3"/>
  <c r="G130" i="3"/>
  <c r="I130" i="3"/>
  <c r="P130" i="3"/>
  <c r="E131" i="3"/>
  <c r="F131" i="3"/>
  <c r="G131" i="3"/>
  <c r="I131" i="3"/>
  <c r="P131" i="3"/>
  <c r="E132" i="3"/>
  <c r="F132" i="3"/>
  <c r="P132" i="3"/>
  <c r="E133" i="3"/>
  <c r="F133" i="3"/>
  <c r="G133" i="3"/>
  <c r="J133" i="3"/>
  <c r="P133" i="3"/>
  <c r="E134" i="3"/>
  <c r="F134" i="3"/>
  <c r="P134" i="3"/>
  <c r="E135" i="3"/>
  <c r="F135" i="3"/>
  <c r="G135" i="3"/>
  <c r="P135" i="3"/>
  <c r="E136" i="3"/>
  <c r="F136" i="3"/>
  <c r="G136" i="3"/>
  <c r="P136" i="3"/>
  <c r="E137" i="3"/>
  <c r="F137" i="3"/>
  <c r="G137" i="3"/>
  <c r="I137" i="3"/>
  <c r="P137" i="3"/>
  <c r="E138" i="3"/>
  <c r="F138" i="3"/>
  <c r="G138" i="3"/>
  <c r="I138" i="3"/>
  <c r="P138" i="3"/>
  <c r="E139" i="3"/>
  <c r="P139" i="3"/>
  <c r="E140" i="3"/>
  <c r="F140" i="3"/>
  <c r="P140" i="3"/>
  <c r="Q140" i="3"/>
  <c r="E141" i="3"/>
  <c r="E104" i="5"/>
  <c r="F141" i="3"/>
  <c r="G141" i="3"/>
  <c r="I141" i="3"/>
  <c r="P141" i="3"/>
  <c r="E142" i="3"/>
  <c r="F142" i="3"/>
  <c r="P142" i="3"/>
  <c r="E143" i="3"/>
  <c r="F143" i="3"/>
  <c r="G143" i="3"/>
  <c r="I143" i="3"/>
  <c r="P143" i="3"/>
  <c r="E144" i="3"/>
  <c r="F144" i="3"/>
  <c r="Q144" i="3"/>
  <c r="P144" i="3"/>
  <c r="E145" i="3"/>
  <c r="E108" i="5"/>
  <c r="P145" i="3"/>
  <c r="E146" i="3"/>
  <c r="F146" i="3"/>
  <c r="G146" i="3"/>
  <c r="I146" i="3"/>
  <c r="P146" i="3"/>
  <c r="E147" i="3"/>
  <c r="E110" i="5"/>
  <c r="F147" i="3"/>
  <c r="G147" i="3"/>
  <c r="I147" i="3"/>
  <c r="P147" i="3"/>
  <c r="E148" i="3"/>
  <c r="F148" i="3"/>
  <c r="P148" i="3"/>
  <c r="E149" i="3"/>
  <c r="F149" i="3"/>
  <c r="G149" i="3"/>
  <c r="I149" i="3"/>
  <c r="P149" i="3"/>
  <c r="E150" i="3"/>
  <c r="E262" i="5"/>
  <c r="P150" i="3"/>
  <c r="E151" i="3"/>
  <c r="F151" i="3"/>
  <c r="G151" i="3"/>
  <c r="J151" i="3"/>
  <c r="P151" i="3"/>
  <c r="E152" i="3"/>
  <c r="F152" i="3"/>
  <c r="G152" i="3"/>
  <c r="P152" i="3"/>
  <c r="E153" i="3"/>
  <c r="F153" i="3"/>
  <c r="G153" i="3"/>
  <c r="I153" i="3"/>
  <c r="P153" i="3"/>
  <c r="E154" i="3"/>
  <c r="E114" i="5"/>
  <c r="P154" i="3"/>
  <c r="E155" i="3"/>
  <c r="F155" i="3"/>
  <c r="G155" i="3"/>
  <c r="I155" i="3"/>
  <c r="P155" i="3"/>
  <c r="E156" i="3"/>
  <c r="E116" i="5"/>
  <c r="P156" i="3"/>
  <c r="E157" i="3"/>
  <c r="F157" i="3"/>
  <c r="G157" i="3"/>
  <c r="I157" i="3"/>
  <c r="P157" i="3"/>
  <c r="E158" i="3"/>
  <c r="F158" i="3"/>
  <c r="P158" i="3"/>
  <c r="E159" i="3"/>
  <c r="F159" i="3"/>
  <c r="G159" i="3"/>
  <c r="I159" i="3"/>
  <c r="P159" i="3"/>
  <c r="E160" i="3"/>
  <c r="P160" i="3"/>
  <c r="E161" i="3"/>
  <c r="F161" i="3"/>
  <c r="P161" i="3"/>
  <c r="E162" i="3"/>
  <c r="E122" i="5"/>
  <c r="P162" i="3"/>
  <c r="E163" i="3"/>
  <c r="F163" i="3"/>
  <c r="G163" i="3"/>
  <c r="I163" i="3"/>
  <c r="P163" i="3"/>
  <c r="E164" i="3"/>
  <c r="F164" i="3"/>
  <c r="G164" i="3"/>
  <c r="I164" i="3"/>
  <c r="P164" i="3"/>
  <c r="E165" i="3"/>
  <c r="F165" i="3"/>
  <c r="G165" i="3"/>
  <c r="I165" i="3"/>
  <c r="P165" i="3"/>
  <c r="E166" i="3"/>
  <c r="F166" i="3"/>
  <c r="P166" i="3"/>
  <c r="E167" i="3"/>
  <c r="F167" i="3"/>
  <c r="G167" i="3"/>
  <c r="I167" i="3"/>
  <c r="P167" i="3"/>
  <c r="E168" i="3"/>
  <c r="F168" i="3"/>
  <c r="G168" i="3"/>
  <c r="I168" i="3"/>
  <c r="P168" i="3"/>
  <c r="E169" i="3"/>
  <c r="E129" i="5"/>
  <c r="F169" i="3"/>
  <c r="G169" i="3"/>
  <c r="I169" i="3"/>
  <c r="P169" i="3"/>
  <c r="E170" i="3"/>
  <c r="F170" i="3"/>
  <c r="G170" i="3"/>
  <c r="I170" i="3"/>
  <c r="P170" i="3"/>
  <c r="E171" i="3"/>
  <c r="F171" i="3"/>
  <c r="G171" i="3"/>
  <c r="I171" i="3"/>
  <c r="P171" i="3"/>
  <c r="E172" i="3"/>
  <c r="F172" i="3"/>
  <c r="P172" i="3"/>
  <c r="E173" i="3"/>
  <c r="F173" i="3"/>
  <c r="G173" i="3"/>
  <c r="I173" i="3"/>
  <c r="P173" i="3"/>
  <c r="E174" i="3"/>
  <c r="F174" i="3"/>
  <c r="P174" i="3"/>
  <c r="E175" i="3"/>
  <c r="F175" i="3"/>
  <c r="G175" i="3"/>
  <c r="I175" i="3"/>
  <c r="P175" i="3"/>
  <c r="E176" i="3"/>
  <c r="F176" i="3"/>
  <c r="G176" i="3"/>
  <c r="I176" i="3"/>
  <c r="P176" i="3"/>
  <c r="E177" i="3"/>
  <c r="E137" i="5"/>
  <c r="F177" i="3"/>
  <c r="P177" i="3"/>
  <c r="E178" i="3"/>
  <c r="F178" i="3"/>
  <c r="G178" i="3"/>
  <c r="I178" i="3"/>
  <c r="P178" i="3"/>
  <c r="E179" i="3"/>
  <c r="F179" i="3"/>
  <c r="G179" i="3"/>
  <c r="I179" i="3"/>
  <c r="P179" i="3"/>
  <c r="E180" i="3"/>
  <c r="F180" i="3"/>
  <c r="G180" i="3"/>
  <c r="I180" i="3"/>
  <c r="P180" i="3"/>
  <c r="E181" i="3"/>
  <c r="F181" i="3"/>
  <c r="G181" i="3"/>
  <c r="I181" i="3"/>
  <c r="P181" i="3"/>
  <c r="E182" i="3"/>
  <c r="E142" i="5"/>
  <c r="P182" i="3"/>
  <c r="E183" i="3"/>
  <c r="F183" i="3"/>
  <c r="G183" i="3"/>
  <c r="I183" i="3"/>
  <c r="P183" i="3"/>
  <c r="E184" i="3"/>
  <c r="F184" i="3"/>
  <c r="G184" i="3"/>
  <c r="K184" i="3"/>
  <c r="P184" i="3"/>
  <c r="E185" i="3"/>
  <c r="E145" i="5"/>
  <c r="F185" i="3"/>
  <c r="P185" i="3"/>
  <c r="E186" i="3"/>
  <c r="F186" i="3"/>
  <c r="G186" i="3"/>
  <c r="K186" i="3"/>
  <c r="P186" i="3"/>
  <c r="E187" i="3"/>
  <c r="F187" i="3"/>
  <c r="G187" i="3"/>
  <c r="K187" i="3"/>
  <c r="P187" i="3"/>
  <c r="E188" i="3"/>
  <c r="E267" i="5"/>
  <c r="F188" i="3"/>
  <c r="G188" i="3"/>
  <c r="K188" i="3"/>
  <c r="P188" i="3"/>
  <c r="E189" i="3"/>
  <c r="F189" i="3"/>
  <c r="G189" i="3"/>
  <c r="P189" i="3"/>
  <c r="E190" i="3"/>
  <c r="F190" i="3"/>
  <c r="P190" i="3"/>
  <c r="E191" i="3"/>
  <c r="F191" i="3"/>
  <c r="G191" i="3"/>
  <c r="P191" i="3"/>
  <c r="E192" i="3"/>
  <c r="F192" i="3"/>
  <c r="G192" i="3"/>
  <c r="K192" i="3"/>
  <c r="P192" i="3"/>
  <c r="E193" i="3"/>
  <c r="F193" i="3"/>
  <c r="P193" i="3"/>
  <c r="E194" i="3"/>
  <c r="F194" i="3"/>
  <c r="G194" i="3"/>
  <c r="K194" i="3"/>
  <c r="P194" i="3"/>
  <c r="E195" i="3"/>
  <c r="F195" i="3"/>
  <c r="G195" i="3"/>
  <c r="P195" i="3"/>
  <c r="E196" i="3"/>
  <c r="F196" i="3"/>
  <c r="P196" i="3"/>
  <c r="E197" i="3"/>
  <c r="F197" i="3"/>
  <c r="G197" i="3"/>
  <c r="P197" i="3"/>
  <c r="E198" i="3"/>
  <c r="F198" i="3"/>
  <c r="G198" i="3"/>
  <c r="P198" i="3"/>
  <c r="E199" i="3"/>
  <c r="E274" i="5"/>
  <c r="F199" i="3"/>
  <c r="G199" i="3"/>
  <c r="K199" i="3"/>
  <c r="P199" i="3"/>
  <c r="E200" i="3"/>
  <c r="E275" i="5"/>
  <c r="P200" i="3"/>
  <c r="E201" i="3"/>
  <c r="F201" i="3"/>
  <c r="G201" i="3"/>
  <c r="K201" i="3"/>
  <c r="P201" i="3"/>
  <c r="E202" i="3"/>
  <c r="P202" i="3"/>
  <c r="E203" i="3"/>
  <c r="P203" i="3"/>
  <c r="E204" i="3"/>
  <c r="F204" i="3"/>
  <c r="P204" i="3"/>
  <c r="E205" i="3"/>
  <c r="F205" i="3"/>
  <c r="G205" i="3"/>
  <c r="P205" i="3"/>
  <c r="E206" i="3"/>
  <c r="F206" i="3"/>
  <c r="P206" i="3"/>
  <c r="E207" i="3"/>
  <c r="F207" i="3"/>
  <c r="G207" i="3"/>
  <c r="P207" i="3"/>
  <c r="E208" i="3"/>
  <c r="F208" i="3"/>
  <c r="G208" i="3"/>
  <c r="K208" i="3"/>
  <c r="P208" i="3"/>
  <c r="E209" i="3"/>
  <c r="F209" i="3"/>
  <c r="P209" i="3"/>
  <c r="E210" i="3"/>
  <c r="E282" i="5"/>
  <c r="F210" i="3"/>
  <c r="G210" i="3"/>
  <c r="P210" i="3"/>
  <c r="E211" i="3"/>
  <c r="E283" i="5"/>
  <c r="P211" i="3"/>
  <c r="E212" i="3"/>
  <c r="F212" i="3"/>
  <c r="P212" i="3"/>
  <c r="E213" i="3"/>
  <c r="F213" i="3"/>
  <c r="G213" i="3"/>
  <c r="K213" i="3"/>
  <c r="P213" i="3"/>
  <c r="E214" i="3"/>
  <c r="P214" i="3"/>
  <c r="E215" i="3"/>
  <c r="F215" i="3"/>
  <c r="G215" i="3"/>
  <c r="P215" i="3"/>
  <c r="E216" i="3"/>
  <c r="F216" i="3"/>
  <c r="G216" i="3"/>
  <c r="I216" i="3"/>
  <c r="P216" i="3"/>
  <c r="E217" i="3"/>
  <c r="F217" i="3"/>
  <c r="G217" i="3"/>
  <c r="K217" i="3"/>
  <c r="P217" i="3"/>
  <c r="E218" i="3"/>
  <c r="F218" i="3"/>
  <c r="G218" i="3"/>
  <c r="K218" i="3"/>
  <c r="P218" i="3"/>
  <c r="E219" i="3"/>
  <c r="F219" i="3"/>
  <c r="G219" i="3"/>
  <c r="K219" i="3"/>
  <c r="P219" i="3"/>
  <c r="E220" i="3"/>
  <c r="F220" i="3"/>
  <c r="P220" i="3"/>
  <c r="E221" i="3"/>
  <c r="F221" i="3"/>
  <c r="G221" i="3"/>
  <c r="P221" i="3"/>
  <c r="E222" i="3"/>
  <c r="E153" i="5"/>
  <c r="P222" i="3"/>
  <c r="E223" i="3"/>
  <c r="P223" i="3"/>
  <c r="E224" i="3"/>
  <c r="F224" i="3"/>
  <c r="G224" i="3"/>
  <c r="K224" i="3"/>
  <c r="P224" i="3"/>
  <c r="E225" i="3"/>
  <c r="F225" i="3"/>
  <c r="P225" i="3"/>
  <c r="E226" i="3"/>
  <c r="F226" i="3"/>
  <c r="G226" i="3"/>
  <c r="K226" i="3"/>
  <c r="P226" i="3"/>
  <c r="E227" i="3"/>
  <c r="F227" i="3"/>
  <c r="G227" i="3"/>
  <c r="K227" i="3"/>
  <c r="P227" i="3"/>
  <c r="E228" i="3"/>
  <c r="F228" i="3"/>
  <c r="G228" i="3"/>
  <c r="K228" i="3"/>
  <c r="P228" i="3"/>
  <c r="E229" i="3"/>
  <c r="P229" i="3"/>
  <c r="E230" i="3"/>
  <c r="F230" i="3"/>
  <c r="P230" i="3"/>
  <c r="E231" i="3"/>
  <c r="F231" i="3"/>
  <c r="G231" i="3"/>
  <c r="P231" i="3"/>
  <c r="E232" i="3"/>
  <c r="F232" i="3"/>
  <c r="G232" i="3"/>
  <c r="P232" i="3"/>
  <c r="E233" i="3"/>
  <c r="P233" i="3"/>
  <c r="E234" i="3"/>
  <c r="F234" i="3"/>
  <c r="G234" i="3"/>
  <c r="P234" i="3"/>
  <c r="E235" i="3"/>
  <c r="F235" i="3"/>
  <c r="G235" i="3"/>
  <c r="K235" i="3"/>
  <c r="P235" i="3"/>
  <c r="E236" i="3"/>
  <c r="F236" i="3"/>
  <c r="G236" i="3"/>
  <c r="P236" i="3"/>
  <c r="E237" i="3"/>
  <c r="P237" i="3"/>
  <c r="E238" i="3"/>
  <c r="F238" i="3"/>
  <c r="P238" i="3"/>
  <c r="E239" i="3"/>
  <c r="F239" i="3"/>
  <c r="G239" i="3"/>
  <c r="P239" i="3"/>
  <c r="E240" i="3"/>
  <c r="F240" i="3"/>
  <c r="G240" i="3"/>
  <c r="K240" i="3"/>
  <c r="P240" i="3"/>
  <c r="E241" i="3"/>
  <c r="F241" i="3"/>
  <c r="G241" i="3"/>
  <c r="P241" i="3"/>
  <c r="E242" i="3"/>
  <c r="F242" i="3"/>
  <c r="G242" i="3"/>
  <c r="K242" i="3"/>
  <c r="P242" i="3"/>
  <c r="E243" i="3"/>
  <c r="F243" i="3"/>
  <c r="G243" i="3"/>
  <c r="P243" i="3"/>
  <c r="E244" i="3"/>
  <c r="F244" i="3"/>
  <c r="G244" i="3"/>
  <c r="P244" i="3"/>
  <c r="E245" i="3"/>
  <c r="E298" i="5"/>
  <c r="F245" i="3"/>
  <c r="G245" i="3"/>
  <c r="K245" i="3"/>
  <c r="P245" i="3"/>
  <c r="E246" i="3"/>
  <c r="F246" i="3"/>
  <c r="G246" i="3"/>
  <c r="P246" i="3"/>
  <c r="E247" i="3"/>
  <c r="F247" i="3"/>
  <c r="G247" i="3"/>
  <c r="P247" i="3"/>
  <c r="E248" i="3"/>
  <c r="E300" i="5"/>
  <c r="F248" i="3"/>
  <c r="G248" i="3"/>
  <c r="K248" i="3"/>
  <c r="P248" i="3"/>
  <c r="E249" i="3"/>
  <c r="P249" i="3"/>
  <c r="E250" i="3"/>
  <c r="E166" i="5"/>
  <c r="F250" i="3"/>
  <c r="G250" i="3"/>
  <c r="K250" i="3"/>
  <c r="P250" i="3"/>
  <c r="E251" i="3"/>
  <c r="E167" i="5"/>
  <c r="P251" i="3"/>
  <c r="E252" i="3"/>
  <c r="E302" i="5"/>
  <c r="F252" i="3"/>
  <c r="P252" i="3"/>
  <c r="E253" i="3"/>
  <c r="F253" i="3"/>
  <c r="G253" i="3"/>
  <c r="P253" i="3"/>
  <c r="E254" i="3"/>
  <c r="F254" i="3"/>
  <c r="P254" i="3"/>
  <c r="E255" i="3"/>
  <c r="P255" i="3"/>
  <c r="E256" i="3"/>
  <c r="F256" i="3"/>
  <c r="G256" i="3"/>
  <c r="K256" i="3"/>
  <c r="P256" i="3"/>
  <c r="E257" i="3"/>
  <c r="F257" i="3"/>
  <c r="G257" i="3"/>
  <c r="J257" i="3"/>
  <c r="P257" i="3"/>
  <c r="E258" i="3"/>
  <c r="F258" i="3"/>
  <c r="G258" i="3"/>
  <c r="J258" i="3"/>
  <c r="P258" i="3"/>
  <c r="E259" i="3"/>
  <c r="F259" i="3"/>
  <c r="G259" i="3"/>
  <c r="P259" i="3"/>
  <c r="E260" i="3"/>
  <c r="F260" i="3"/>
  <c r="G260" i="3"/>
  <c r="P260" i="3"/>
  <c r="E261" i="3"/>
  <c r="P261" i="3"/>
  <c r="E262" i="3"/>
  <c r="F262" i="3"/>
  <c r="P262" i="3"/>
  <c r="E263" i="3"/>
  <c r="F263" i="3"/>
  <c r="G263" i="3"/>
  <c r="P263" i="3"/>
  <c r="E264" i="3"/>
  <c r="F264" i="3"/>
  <c r="G264" i="3"/>
  <c r="K264" i="3"/>
  <c r="P264" i="3"/>
  <c r="E265" i="3"/>
  <c r="F265" i="3"/>
  <c r="P265" i="3"/>
  <c r="E266" i="3"/>
  <c r="F266" i="3"/>
  <c r="G266" i="3"/>
  <c r="P266" i="3"/>
  <c r="E267" i="3"/>
  <c r="F267" i="3"/>
  <c r="G267" i="3"/>
  <c r="P267" i="3"/>
  <c r="E268" i="3"/>
  <c r="F268" i="3"/>
  <c r="P268" i="3"/>
  <c r="E269" i="3"/>
  <c r="F269" i="3"/>
  <c r="G269" i="3"/>
  <c r="P269" i="3"/>
  <c r="E270" i="3"/>
  <c r="F270" i="3"/>
  <c r="P270" i="3"/>
  <c r="E271" i="3"/>
  <c r="F271" i="3"/>
  <c r="P271" i="3"/>
  <c r="E272" i="3"/>
  <c r="F272" i="3"/>
  <c r="G272" i="3"/>
  <c r="P272" i="3"/>
  <c r="E273" i="3"/>
  <c r="E185" i="5"/>
  <c r="F273" i="3"/>
  <c r="G273" i="3"/>
  <c r="P273" i="3"/>
  <c r="E274" i="3"/>
  <c r="F274" i="3"/>
  <c r="G274" i="3"/>
  <c r="P274" i="3"/>
  <c r="E275" i="3"/>
  <c r="F275" i="3"/>
  <c r="G275" i="3"/>
  <c r="P275" i="3"/>
  <c r="E276" i="3"/>
  <c r="F276" i="3"/>
  <c r="G276" i="3"/>
  <c r="P276" i="3"/>
  <c r="E277" i="3"/>
  <c r="F277" i="3"/>
  <c r="G277" i="3"/>
  <c r="K277" i="3"/>
  <c r="P277" i="3"/>
  <c r="E278" i="3"/>
  <c r="F278" i="3"/>
  <c r="G278" i="3"/>
  <c r="K278" i="3"/>
  <c r="P278" i="3"/>
  <c r="E279" i="3"/>
  <c r="F279" i="3"/>
  <c r="G279" i="3"/>
  <c r="K279" i="3"/>
  <c r="P279" i="3"/>
  <c r="E280" i="3"/>
  <c r="F280" i="3"/>
  <c r="G280" i="3"/>
  <c r="K280" i="3"/>
  <c r="P280" i="3"/>
  <c r="E281" i="3"/>
  <c r="E307" i="5"/>
  <c r="F281" i="3"/>
  <c r="G281" i="3"/>
  <c r="P281" i="3"/>
  <c r="E282" i="3"/>
  <c r="F282" i="3"/>
  <c r="P282" i="3"/>
  <c r="E283" i="3"/>
  <c r="E309" i="5"/>
  <c r="F283" i="3"/>
  <c r="G283" i="3"/>
  <c r="P283" i="3"/>
  <c r="E284" i="3"/>
  <c r="F284" i="3"/>
  <c r="G284" i="3"/>
  <c r="K284" i="3"/>
  <c r="P284" i="3"/>
  <c r="E285" i="3"/>
  <c r="P285" i="3"/>
  <c r="E286" i="3"/>
  <c r="F286" i="3"/>
  <c r="G286" i="3"/>
  <c r="K286" i="3"/>
  <c r="P286" i="3"/>
  <c r="E287" i="3"/>
  <c r="F287" i="3"/>
  <c r="G287" i="3"/>
  <c r="P287" i="3"/>
  <c r="E288" i="3"/>
  <c r="F288" i="3"/>
  <c r="G288" i="3"/>
  <c r="P288" i="3"/>
  <c r="E289" i="3"/>
  <c r="E310" i="5"/>
  <c r="F289" i="3"/>
  <c r="G289" i="3"/>
  <c r="P289" i="3"/>
  <c r="E290" i="3"/>
  <c r="F290" i="3"/>
  <c r="P290" i="3"/>
  <c r="E291" i="3"/>
  <c r="F291" i="3"/>
  <c r="P291" i="3"/>
  <c r="E292" i="3"/>
  <c r="F292" i="3"/>
  <c r="G292" i="3"/>
  <c r="K292" i="3"/>
  <c r="P292" i="3"/>
  <c r="E293" i="3"/>
  <c r="E311" i="5"/>
  <c r="F293" i="3"/>
  <c r="G293" i="3"/>
  <c r="P293" i="3"/>
  <c r="E294" i="3"/>
  <c r="F294" i="3"/>
  <c r="G294" i="3"/>
  <c r="K294" i="3"/>
  <c r="P294" i="3"/>
  <c r="E295" i="3"/>
  <c r="F295" i="3"/>
  <c r="G295" i="3"/>
  <c r="P295" i="3"/>
  <c r="E296" i="3"/>
  <c r="F296" i="3"/>
  <c r="P296" i="3"/>
  <c r="E297" i="3"/>
  <c r="E201" i="5"/>
  <c r="F297" i="3"/>
  <c r="G297" i="3"/>
  <c r="K297" i="3"/>
  <c r="P297" i="3"/>
  <c r="E298" i="3"/>
  <c r="F298" i="3"/>
  <c r="G298" i="3"/>
  <c r="P298" i="3"/>
  <c r="E299" i="3"/>
  <c r="F299" i="3"/>
  <c r="P299" i="3"/>
  <c r="E300" i="3"/>
  <c r="F300" i="3"/>
  <c r="G300" i="3"/>
  <c r="P300" i="3"/>
  <c r="E301" i="3"/>
  <c r="F301" i="3"/>
  <c r="G301" i="3"/>
  <c r="K301" i="3"/>
  <c r="P301" i="3"/>
  <c r="E302" i="3"/>
  <c r="F302" i="3"/>
  <c r="G302" i="3"/>
  <c r="K302" i="3"/>
  <c r="P302" i="3"/>
  <c r="E303" i="3"/>
  <c r="F303" i="3"/>
  <c r="G303" i="3"/>
  <c r="P303" i="3"/>
  <c r="E304" i="3"/>
  <c r="F304" i="3"/>
  <c r="G304" i="3"/>
  <c r="P304" i="3"/>
  <c r="E305" i="3"/>
  <c r="F305" i="3"/>
  <c r="G305" i="3"/>
  <c r="K305" i="3"/>
  <c r="P305" i="3"/>
  <c r="E306" i="3"/>
  <c r="P306" i="3"/>
  <c r="E307" i="3"/>
  <c r="F307" i="3"/>
  <c r="P307" i="3"/>
  <c r="E308" i="3"/>
  <c r="P308" i="3"/>
  <c r="E309" i="3"/>
  <c r="F309" i="3"/>
  <c r="G309" i="3"/>
  <c r="K309" i="3"/>
  <c r="P309" i="3"/>
  <c r="E310" i="3"/>
  <c r="F310" i="3"/>
  <c r="G310" i="3"/>
  <c r="K310" i="3"/>
  <c r="P310" i="3"/>
  <c r="E311" i="3"/>
  <c r="F311" i="3"/>
  <c r="G311" i="3"/>
  <c r="K311" i="3"/>
  <c r="P311" i="3"/>
  <c r="E312" i="3"/>
  <c r="F312" i="3"/>
  <c r="G312" i="3"/>
  <c r="K312" i="3"/>
  <c r="P312" i="3"/>
  <c r="E313" i="3"/>
  <c r="F313" i="3"/>
  <c r="G313" i="3"/>
  <c r="P313" i="3"/>
  <c r="E314" i="3"/>
  <c r="F314" i="3"/>
  <c r="G314" i="3"/>
  <c r="P314" i="3"/>
  <c r="E315" i="3"/>
  <c r="F315" i="3"/>
  <c r="G315" i="3"/>
  <c r="P315" i="3"/>
  <c r="E316" i="3"/>
  <c r="P316" i="3"/>
  <c r="E317" i="3"/>
  <c r="E214" i="5"/>
  <c r="F317" i="3"/>
  <c r="G317" i="3"/>
  <c r="K317" i="3"/>
  <c r="P317" i="3"/>
  <c r="E318" i="3"/>
  <c r="F318" i="3"/>
  <c r="P318" i="3"/>
  <c r="E319" i="3"/>
  <c r="F319" i="3"/>
  <c r="G319" i="3"/>
  <c r="K319" i="3"/>
  <c r="P319" i="3"/>
  <c r="E320" i="3"/>
  <c r="F320" i="3"/>
  <c r="P320" i="3"/>
  <c r="E321" i="3"/>
  <c r="F321" i="3"/>
  <c r="G321" i="3"/>
  <c r="P321" i="3"/>
  <c r="E322" i="3"/>
  <c r="E217" i="5"/>
  <c r="F322" i="3"/>
  <c r="G322" i="3"/>
  <c r="P322" i="3"/>
  <c r="E323" i="3"/>
  <c r="E322" i="5"/>
  <c r="F323" i="3"/>
  <c r="G323" i="3"/>
  <c r="K323" i="3"/>
  <c r="P323" i="3"/>
  <c r="E324" i="3"/>
  <c r="E323" i="5"/>
  <c r="P324" i="3"/>
  <c r="E325" i="3"/>
  <c r="F325" i="3"/>
  <c r="G325" i="3"/>
  <c r="K325" i="3"/>
  <c r="P325" i="3"/>
  <c r="E326" i="3"/>
  <c r="F326" i="3"/>
  <c r="P326" i="3"/>
  <c r="E327" i="3"/>
  <c r="F327" i="3"/>
  <c r="G327" i="3"/>
  <c r="K327" i="3"/>
  <c r="P327" i="3"/>
  <c r="E328" i="3"/>
  <c r="E218" i="5"/>
  <c r="F328" i="3"/>
  <c r="G328" i="3"/>
  <c r="K328" i="3"/>
  <c r="P328" i="3"/>
  <c r="E329" i="3"/>
  <c r="E327" i="5"/>
  <c r="P329" i="3"/>
  <c r="E330" i="3"/>
  <c r="F330" i="3"/>
  <c r="G330" i="3"/>
  <c r="P330" i="3"/>
  <c r="E331" i="3"/>
  <c r="F331" i="3"/>
  <c r="P331" i="3"/>
  <c r="E332" i="3"/>
  <c r="F332" i="3"/>
  <c r="G332" i="3"/>
  <c r="K332" i="3"/>
  <c r="P332" i="3"/>
  <c r="E333" i="3"/>
  <c r="F333" i="3"/>
  <c r="G333" i="3"/>
  <c r="K333" i="3"/>
  <c r="P333" i="3"/>
  <c r="E334" i="3"/>
  <c r="P334" i="3"/>
  <c r="E335" i="3"/>
  <c r="E227" i="5"/>
  <c r="F335" i="3"/>
  <c r="G335" i="3"/>
  <c r="K335" i="3"/>
  <c r="P335" i="3"/>
  <c r="E336" i="3"/>
  <c r="F336" i="3"/>
  <c r="P336" i="3"/>
  <c r="E337" i="3"/>
  <c r="F337" i="3"/>
  <c r="G337" i="3"/>
  <c r="K337" i="3"/>
  <c r="P337" i="3"/>
  <c r="E338" i="3"/>
  <c r="F338" i="3"/>
  <c r="G338" i="3"/>
  <c r="P338" i="3"/>
  <c r="E339" i="3"/>
  <c r="F339" i="3"/>
  <c r="P339" i="3"/>
  <c r="E340" i="3"/>
  <c r="F340" i="3"/>
  <c r="G340" i="3"/>
  <c r="P340" i="3"/>
  <c r="E341" i="3"/>
  <c r="F341" i="3"/>
  <c r="G341" i="3"/>
  <c r="P341" i="3"/>
  <c r="E342" i="3"/>
  <c r="F342" i="3"/>
  <c r="G342" i="3"/>
  <c r="P342" i="3"/>
  <c r="E343" i="3"/>
  <c r="F343" i="3"/>
  <c r="G343" i="3"/>
  <c r="P343" i="3"/>
  <c r="E344" i="3"/>
  <c r="E231" i="5"/>
  <c r="P344" i="3"/>
  <c r="E345" i="3"/>
  <c r="F345" i="3"/>
  <c r="G345" i="3"/>
  <c r="P345" i="3"/>
  <c r="E346" i="3"/>
  <c r="F346" i="3"/>
  <c r="G346" i="3"/>
  <c r="P346" i="3"/>
  <c r="E347" i="3"/>
  <c r="F347" i="3"/>
  <c r="P347" i="3"/>
  <c r="E348" i="3"/>
  <c r="E330" i="5"/>
  <c r="F348" i="3"/>
  <c r="G348" i="3"/>
  <c r="K348" i="3"/>
  <c r="P348" i="3"/>
  <c r="E349" i="3"/>
  <c r="E235" i="5"/>
  <c r="F349" i="3"/>
  <c r="G349" i="3"/>
  <c r="K349" i="3"/>
  <c r="P349" i="3"/>
  <c r="E350" i="3"/>
  <c r="F350" i="3"/>
  <c r="P350" i="3"/>
  <c r="E351" i="3"/>
  <c r="F351" i="3"/>
  <c r="G351" i="3"/>
  <c r="K351" i="3"/>
  <c r="P351" i="3"/>
  <c r="E352" i="3"/>
  <c r="F352" i="3"/>
  <c r="G352" i="3"/>
  <c r="K352" i="3"/>
  <c r="P352" i="3"/>
  <c r="E353" i="3"/>
  <c r="P353" i="3"/>
  <c r="E354" i="3"/>
  <c r="F354" i="3"/>
  <c r="G354" i="3"/>
  <c r="P354" i="3"/>
  <c r="E355" i="3"/>
  <c r="F355" i="3"/>
  <c r="G355" i="3"/>
  <c r="P355" i="3"/>
  <c r="E356" i="3"/>
  <c r="F356" i="3"/>
  <c r="G356" i="3"/>
  <c r="K356" i="3"/>
  <c r="P356" i="3"/>
  <c r="E357" i="3"/>
  <c r="E243" i="5"/>
  <c r="P357" i="3"/>
  <c r="E358" i="3"/>
  <c r="F358" i="3"/>
  <c r="P358" i="3"/>
  <c r="E359" i="3"/>
  <c r="F359" i="3"/>
  <c r="G359" i="3"/>
  <c r="P359" i="3"/>
  <c r="E360" i="3"/>
  <c r="F360" i="3"/>
  <c r="P360" i="3"/>
  <c r="E361" i="3"/>
  <c r="F361" i="3"/>
  <c r="P361" i="3"/>
  <c r="AB2" i="6"/>
  <c r="AD2" i="6"/>
  <c r="Y7" i="6"/>
  <c r="Z7" i="6" s="1"/>
  <c r="I8" i="6"/>
  <c r="J8" i="6"/>
  <c r="K8" i="6"/>
  <c r="Y9" i="6"/>
  <c r="Z9" i="6" s="1"/>
  <c r="E309" i="6"/>
  <c r="F309" i="6" s="1"/>
  <c r="G309" i="6" s="1"/>
  <c r="E243" i="6"/>
  <c r="F243" i="6" s="1"/>
  <c r="E302" i="6"/>
  <c r="F302" i="6" s="1"/>
  <c r="G302" i="6" s="1"/>
  <c r="E308" i="6"/>
  <c r="F308" i="6" s="1"/>
  <c r="G308" i="6" s="1"/>
  <c r="E274" i="6"/>
  <c r="F274" i="6" s="1"/>
  <c r="G274" i="6" s="1"/>
  <c r="E227" i="6"/>
  <c r="F227" i="6" s="1"/>
  <c r="Z227" i="6" s="1"/>
  <c r="E283" i="6"/>
  <c r="F283" i="6" s="1"/>
  <c r="E240" i="6"/>
  <c r="F240" i="6" s="1"/>
  <c r="G240" i="6" s="1"/>
  <c r="E257" i="6"/>
  <c r="F257" i="6" s="1"/>
  <c r="E226" i="6"/>
  <c r="F226" i="6" s="1"/>
  <c r="E232" i="6"/>
  <c r="F232" i="6" s="1"/>
  <c r="G232" i="6" s="1"/>
  <c r="E282" i="6"/>
  <c r="F282" i="6" s="1"/>
  <c r="G282" i="6" s="1"/>
  <c r="E286" i="6"/>
  <c r="F286" i="6" s="1"/>
  <c r="G286" i="6" s="1"/>
  <c r="E222" i="6"/>
  <c r="F222" i="6" s="1"/>
  <c r="G222" i="6" s="1"/>
  <c r="E298" i="6"/>
  <c r="F298" i="6" s="1"/>
  <c r="E218" i="6"/>
  <c r="F218" i="6" s="1"/>
  <c r="G218" i="6" s="1"/>
  <c r="E238" i="6"/>
  <c r="F238" i="6" s="1"/>
  <c r="E234" i="6"/>
  <c r="F234" i="6" s="1"/>
  <c r="E236" i="6"/>
  <c r="F236" i="6" s="1"/>
  <c r="E237" i="6"/>
  <c r="F237" i="6" s="1"/>
  <c r="E245" i="6"/>
  <c r="F245" i="6" s="1"/>
  <c r="G245" i="6" s="1"/>
  <c r="E239" i="6"/>
  <c r="F239" i="6" s="1"/>
  <c r="E235" i="6"/>
  <c r="F235" i="6" s="1"/>
  <c r="G235" i="6" s="1"/>
  <c r="E246" i="6"/>
  <c r="F246" i="6" s="1"/>
  <c r="G246" i="6" s="1"/>
  <c r="E280" i="6"/>
  <c r="F280" i="6" s="1"/>
  <c r="E231" i="6"/>
  <c r="F231" i="6" s="1"/>
  <c r="E241" i="6"/>
  <c r="F241" i="6" s="1"/>
  <c r="G241" i="6" s="1"/>
  <c r="E230" i="6"/>
  <c r="F230" i="6" s="1"/>
  <c r="E242" i="6"/>
  <c r="F242" i="6" s="1"/>
  <c r="E273" i="6"/>
  <c r="F273" i="6" s="1"/>
  <c r="G273" i="6" s="1"/>
  <c r="E290" i="6"/>
  <c r="F290" i="6" s="1"/>
  <c r="E247" i="6"/>
  <c r="F247" i="6" s="1"/>
  <c r="G247" i="6" s="1"/>
  <c r="E209" i="6"/>
  <c r="F209" i="6" s="1"/>
  <c r="E225" i="6"/>
  <c r="F225" i="6" s="1"/>
  <c r="G225" i="6" s="1"/>
  <c r="E254" i="6"/>
  <c r="F254" i="6" s="1"/>
  <c r="E267" i="6"/>
  <c r="F267" i="6" s="1"/>
  <c r="G267" i="6" s="1"/>
  <c r="K267" i="6" s="1"/>
  <c r="E210" i="6"/>
  <c r="F210" i="6" s="1"/>
  <c r="G210" i="6" s="1"/>
  <c r="E263" i="6"/>
  <c r="F263" i="6" s="1"/>
  <c r="G263" i="6" s="1"/>
  <c r="E261" i="6"/>
  <c r="F261" i="6" s="1"/>
  <c r="Z261" i="6" s="1"/>
  <c r="E285" i="6"/>
  <c r="F285" i="6" s="1"/>
  <c r="E277" i="6"/>
  <c r="F277" i="6" s="1"/>
  <c r="G277" i="6" s="1"/>
  <c r="E275" i="6"/>
  <c r="F275" i="6" s="1"/>
  <c r="E284" i="6"/>
  <c r="F284" i="6" s="1"/>
  <c r="E244" i="6"/>
  <c r="F244" i="6" s="1"/>
  <c r="G244" i="6" s="1"/>
  <c r="K244" i="6" s="1"/>
  <c r="E276" i="6"/>
  <c r="F276" i="6" s="1"/>
  <c r="E217" i="6"/>
  <c r="F217" i="6" s="1"/>
  <c r="G217" i="6" s="1"/>
  <c r="K217" i="6" s="1"/>
  <c r="E269" i="6"/>
  <c r="F269" i="6" s="1"/>
  <c r="G269" i="6" s="1"/>
  <c r="E270" i="6"/>
  <c r="F270" i="6" s="1"/>
  <c r="G270" i="6" s="1"/>
  <c r="E271" i="6"/>
  <c r="F271" i="6" s="1"/>
  <c r="G271" i="6" s="1"/>
  <c r="E272" i="6"/>
  <c r="F272" i="6" s="1"/>
  <c r="Z272" i="6" s="1"/>
  <c r="E260" i="6"/>
  <c r="F260" i="6" s="1"/>
  <c r="E215" i="6"/>
  <c r="F215" i="6" s="1"/>
  <c r="E258" i="6"/>
  <c r="F258" i="6" s="1"/>
  <c r="E250" i="6"/>
  <c r="F250" i="6" s="1"/>
  <c r="G250" i="6" s="1"/>
  <c r="K250" i="6" s="1"/>
  <c r="E224" i="6"/>
  <c r="F224" i="6" s="1"/>
  <c r="G224" i="6" s="1"/>
  <c r="E248" i="6"/>
  <c r="F248" i="6" s="1"/>
  <c r="E259" i="6"/>
  <c r="F259" i="6" s="1"/>
  <c r="G259" i="6" s="1"/>
  <c r="E233" i="6"/>
  <c r="F233" i="6"/>
  <c r="Z233" i="6" s="1"/>
  <c r="E253" i="6"/>
  <c r="F253" i="6" s="1"/>
  <c r="E256" i="6"/>
  <c r="F256" i="6" s="1"/>
  <c r="G256" i="6" s="1"/>
  <c r="E255" i="6"/>
  <c r="F255" i="6" s="1"/>
  <c r="E288" i="6"/>
  <c r="F288" i="6" s="1"/>
  <c r="E287" i="6"/>
  <c r="F287" i="6" s="1"/>
  <c r="G287" i="6" s="1"/>
  <c r="E252" i="6"/>
  <c r="F252" i="6" s="1"/>
  <c r="E249" i="6"/>
  <c r="F249" i="6" s="1"/>
  <c r="E251" i="6"/>
  <c r="F251" i="6" s="1"/>
  <c r="G251" i="6" s="1"/>
  <c r="K251" i="6" s="1"/>
  <c r="E289" i="6"/>
  <c r="F289" i="6" s="1"/>
  <c r="G289" i="6" s="1"/>
  <c r="E60" i="6"/>
  <c r="F60" i="6" s="1"/>
  <c r="Z60" i="6" s="1"/>
  <c r="E95" i="6"/>
  <c r="F95" i="6" s="1"/>
  <c r="Z95" i="6" s="1"/>
  <c r="E97" i="6"/>
  <c r="F97" i="6" s="1"/>
  <c r="Z97" i="6" s="1"/>
  <c r="E99" i="6"/>
  <c r="F99" i="6" s="1"/>
  <c r="Z99" i="6" s="1"/>
  <c r="E100" i="6"/>
  <c r="F100" i="6" s="1"/>
  <c r="E121" i="6"/>
  <c r="F121" i="6" s="1"/>
  <c r="E122" i="6"/>
  <c r="F122" i="6" s="1"/>
  <c r="E128" i="6"/>
  <c r="F128" i="6" s="1"/>
  <c r="Z128" i="6" s="1"/>
  <c r="E139" i="6"/>
  <c r="F139" i="6" s="1"/>
  <c r="E140" i="6"/>
  <c r="F140" i="6" s="1"/>
  <c r="E144" i="6"/>
  <c r="F144" i="6" s="1"/>
  <c r="E145" i="6"/>
  <c r="F145" i="6" s="1"/>
  <c r="E278" i="6"/>
  <c r="F278" i="6" s="1"/>
  <c r="E300" i="6"/>
  <c r="F300" i="6" s="1"/>
  <c r="E21" i="6"/>
  <c r="F21" i="6" s="1"/>
  <c r="E22" i="6"/>
  <c r="F22" i="6" s="1"/>
  <c r="E23" i="6"/>
  <c r="F23" i="6" s="1"/>
  <c r="E24" i="6"/>
  <c r="F24" i="6" s="1"/>
  <c r="E25" i="6"/>
  <c r="F25" i="6" s="1"/>
  <c r="E26" i="6"/>
  <c r="F26" i="6" s="1"/>
  <c r="S26" i="6"/>
  <c r="E27" i="6"/>
  <c r="F27" i="6" s="1"/>
  <c r="Z27" i="6" s="1"/>
  <c r="S27" i="6"/>
  <c r="E28" i="6"/>
  <c r="F28" i="6" s="1"/>
  <c r="S28" i="6"/>
  <c r="E29" i="6"/>
  <c r="F29" i="6" s="1"/>
  <c r="Z29" i="6" s="1"/>
  <c r="S29" i="6"/>
  <c r="E41" i="6"/>
  <c r="F41" i="6" s="1"/>
  <c r="E30" i="6"/>
  <c r="F30" i="6" s="1"/>
  <c r="S41" i="6"/>
  <c r="E58" i="6"/>
  <c r="F58" i="6" s="1"/>
  <c r="G58" i="6" s="1"/>
  <c r="Z31" i="6"/>
  <c r="S58" i="6"/>
  <c r="E51" i="6"/>
  <c r="F51" i="6" s="1"/>
  <c r="Z51" i="6" s="1"/>
  <c r="E32" i="6"/>
  <c r="F32" i="6" s="1"/>
  <c r="Z32" i="6" s="1"/>
  <c r="S51" i="6"/>
  <c r="E52" i="6"/>
  <c r="F52" i="6" s="1"/>
  <c r="E33" i="6"/>
  <c r="F33" i="6" s="1"/>
  <c r="G33" i="6" s="1"/>
  <c r="S52" i="6"/>
  <c r="E64" i="6"/>
  <c r="F64" i="6" s="1"/>
  <c r="Z64" i="6" s="1"/>
  <c r="E34" i="6"/>
  <c r="F34" i="6" s="1"/>
  <c r="S64" i="6"/>
  <c r="E65" i="6"/>
  <c r="F65" i="6" s="1"/>
  <c r="E35" i="6"/>
  <c r="F35" i="6" s="1"/>
  <c r="S65" i="6"/>
  <c r="E66" i="6"/>
  <c r="F66" i="6" s="1"/>
  <c r="E36" i="6"/>
  <c r="F36" i="6" s="1"/>
  <c r="S66" i="6"/>
  <c r="E63" i="6"/>
  <c r="F63" i="6" s="1"/>
  <c r="E37" i="6"/>
  <c r="F37" i="6" s="1"/>
  <c r="S63" i="6"/>
  <c r="E61" i="6"/>
  <c r="F61" i="6" s="1"/>
  <c r="E38" i="6"/>
  <c r="F38" i="6" s="1"/>
  <c r="S61" i="6"/>
  <c r="E62" i="6"/>
  <c r="F62" i="6" s="1"/>
  <c r="G62" i="6" s="1"/>
  <c r="I62" i="6" s="1"/>
  <c r="E39" i="6"/>
  <c r="F39" i="6" s="1"/>
  <c r="S62" i="6"/>
  <c r="E67" i="6"/>
  <c r="F67" i="6" s="1"/>
  <c r="G67" i="6" s="1"/>
  <c r="I67" i="6" s="1"/>
  <c r="E40" i="6"/>
  <c r="F40" i="6" s="1"/>
  <c r="Z40" i="6" s="1"/>
  <c r="S67" i="6"/>
  <c r="E59" i="6"/>
  <c r="F59" i="6" s="1"/>
  <c r="S59" i="6"/>
  <c r="E68" i="6"/>
  <c r="F68" i="6" s="1"/>
  <c r="E42" i="6"/>
  <c r="F42" i="6" s="1"/>
  <c r="S68" i="6"/>
  <c r="E69" i="6"/>
  <c r="F69" i="6" s="1"/>
  <c r="E43" i="6"/>
  <c r="F43" i="6" s="1"/>
  <c r="S69" i="6"/>
  <c r="E75" i="6"/>
  <c r="F75" i="6" s="1"/>
  <c r="G75" i="6" s="1"/>
  <c r="E44" i="6"/>
  <c r="F44" i="6" s="1"/>
  <c r="S75" i="6"/>
  <c r="E87" i="6"/>
  <c r="F87" i="6" s="1"/>
  <c r="E45" i="6"/>
  <c r="F45" i="6" s="1"/>
  <c r="S87" i="6"/>
  <c r="E86" i="6"/>
  <c r="F86" i="6" s="1"/>
  <c r="E46" i="6"/>
  <c r="F46" i="6"/>
  <c r="Z46" i="6" s="1"/>
  <c r="S86" i="6"/>
  <c r="E92" i="6"/>
  <c r="F92" i="6" s="1"/>
  <c r="G92" i="6" s="1"/>
  <c r="E47" i="6"/>
  <c r="F47" i="6" s="1"/>
  <c r="S92" i="6"/>
  <c r="E93" i="6"/>
  <c r="F93" i="6" s="1"/>
  <c r="E48" i="6"/>
  <c r="F48" i="6" s="1"/>
  <c r="S93" i="6"/>
  <c r="E85" i="6"/>
  <c r="F85" i="6" s="1"/>
  <c r="E49" i="6"/>
  <c r="F49" i="6" s="1"/>
  <c r="S85" i="6"/>
  <c r="E90" i="6"/>
  <c r="F90" i="6" s="1"/>
  <c r="E50" i="6"/>
  <c r="F50" i="6" s="1"/>
  <c r="S90" i="6"/>
  <c r="E89" i="6"/>
  <c r="F89" i="6" s="1"/>
  <c r="S89" i="6"/>
  <c r="E88" i="6"/>
  <c r="F88" i="6" s="1"/>
  <c r="S88" i="6"/>
  <c r="E94" i="6"/>
  <c r="F94" i="6" s="1"/>
  <c r="E53" i="6"/>
  <c r="F53" i="6" s="1"/>
  <c r="S94" i="6"/>
  <c r="E96" i="6"/>
  <c r="F96" i="6" s="1"/>
  <c r="G96" i="6" s="1"/>
  <c r="E54" i="6"/>
  <c r="F54" i="6" s="1"/>
  <c r="S96" i="6"/>
  <c r="E91" i="6"/>
  <c r="F91" i="6" s="1"/>
  <c r="Z91" i="6" s="1"/>
  <c r="E55" i="6"/>
  <c r="F55" i="6" s="1"/>
  <c r="S91" i="6"/>
  <c r="E120" i="6"/>
  <c r="F120" i="6" s="1"/>
  <c r="E56" i="6"/>
  <c r="F56" i="6" s="1"/>
  <c r="G56" i="6" s="1"/>
  <c r="S120" i="6"/>
  <c r="E101" i="6"/>
  <c r="F101" i="6" s="1"/>
  <c r="E57" i="6"/>
  <c r="F57" i="6" s="1"/>
  <c r="S101" i="6"/>
  <c r="E98" i="6"/>
  <c r="F98" i="6" s="1"/>
  <c r="G98" i="6" s="1"/>
  <c r="I98" i="6" s="1"/>
  <c r="S98" i="6"/>
  <c r="E110" i="6"/>
  <c r="F110" i="6" s="1"/>
  <c r="S110" i="6"/>
  <c r="E113" i="6"/>
  <c r="F113" i="6" s="1"/>
  <c r="S113" i="6"/>
  <c r="E102" i="6"/>
  <c r="F102" i="6" s="1"/>
  <c r="S102" i="6"/>
  <c r="E104" i="6"/>
  <c r="F104" i="6" s="1"/>
  <c r="G104" i="6" s="1"/>
  <c r="S104" i="6"/>
  <c r="E111" i="6"/>
  <c r="F111" i="6" s="1"/>
  <c r="G111" i="6" s="1"/>
  <c r="I111" i="6" s="1"/>
  <c r="S111" i="6"/>
  <c r="E132" i="6"/>
  <c r="F132" i="6" s="1"/>
  <c r="S132" i="6"/>
  <c r="E103" i="6"/>
  <c r="F103" i="6" s="1"/>
  <c r="S103" i="6"/>
  <c r="E137" i="6"/>
  <c r="F137" i="6" s="1"/>
  <c r="G137" i="6" s="1"/>
  <c r="I137" i="6" s="1"/>
  <c r="S137" i="6"/>
  <c r="E119" i="6"/>
  <c r="F119" i="6" s="1"/>
  <c r="S119" i="6"/>
  <c r="E106" i="6"/>
  <c r="F106" i="6" s="1"/>
  <c r="G106" i="6" s="1"/>
  <c r="S106" i="6"/>
  <c r="E129" i="6"/>
  <c r="F129" i="6" s="1"/>
  <c r="G129" i="6" s="1"/>
  <c r="I129" i="6" s="1"/>
  <c r="S129" i="6"/>
  <c r="E117" i="6"/>
  <c r="F117" i="6" s="1"/>
  <c r="G117" i="6" s="1"/>
  <c r="E70" i="6"/>
  <c r="F70" i="6" s="1"/>
  <c r="G70" i="6" s="1"/>
  <c r="S117" i="6"/>
  <c r="E126" i="6"/>
  <c r="F126" i="6" s="1"/>
  <c r="G126" i="6" s="1"/>
  <c r="E71" i="6"/>
  <c r="F71" i="6" s="1"/>
  <c r="S126" i="6"/>
  <c r="E108" i="6"/>
  <c r="F108" i="6" s="1"/>
  <c r="E72" i="6"/>
  <c r="F72" i="6" s="1"/>
  <c r="Z72" i="6" s="1"/>
  <c r="S108" i="6"/>
  <c r="E114" i="6"/>
  <c r="F114" i="6" s="1"/>
  <c r="G114" i="6" s="1"/>
  <c r="E73" i="6"/>
  <c r="F73" i="6" s="1"/>
  <c r="Z73" i="6"/>
  <c r="S114" i="6"/>
  <c r="E105" i="6"/>
  <c r="F105" i="6"/>
  <c r="G105" i="6" s="1"/>
  <c r="E74" i="6"/>
  <c r="F74" i="6" s="1"/>
  <c r="Z74" i="6" s="1"/>
  <c r="S105" i="6"/>
  <c r="E123" i="6"/>
  <c r="F123" i="6" s="1"/>
  <c r="Z123" i="6" s="1"/>
  <c r="Z75" i="6"/>
  <c r="S123" i="6"/>
  <c r="E112" i="6"/>
  <c r="F112" i="6" s="1"/>
  <c r="G112" i="6" s="1"/>
  <c r="E76" i="6"/>
  <c r="F76" i="6" s="1"/>
  <c r="G76" i="6" s="1"/>
  <c r="S112" i="6"/>
  <c r="E115" i="6"/>
  <c r="F115" i="6" s="1"/>
  <c r="E77" i="6"/>
  <c r="F77" i="6" s="1"/>
  <c r="G77" i="6" s="1"/>
  <c r="S115" i="6"/>
  <c r="E107" i="6"/>
  <c r="F107" i="6" s="1"/>
  <c r="E78" i="6"/>
  <c r="F78" i="6" s="1"/>
  <c r="S107" i="6"/>
  <c r="E109" i="6"/>
  <c r="F109" i="6" s="1"/>
  <c r="G109" i="6" s="1"/>
  <c r="I109" i="6" s="1"/>
  <c r="E79" i="6"/>
  <c r="F79" i="6" s="1"/>
  <c r="Z79" i="6" s="1"/>
  <c r="S109" i="6"/>
  <c r="E118" i="6"/>
  <c r="F118" i="6" s="1"/>
  <c r="E80" i="6"/>
  <c r="F80" i="6" s="1"/>
  <c r="S118" i="6"/>
  <c r="E130" i="6"/>
  <c r="F130" i="6" s="1"/>
  <c r="Z130" i="6" s="1"/>
  <c r="E81" i="6"/>
  <c r="F81" i="6" s="1"/>
  <c r="S130" i="6"/>
  <c r="E124" i="6"/>
  <c r="F124" i="6" s="1"/>
  <c r="E82" i="6"/>
  <c r="F82" i="6" s="1"/>
  <c r="S124" i="6"/>
  <c r="E174" i="6"/>
  <c r="F174" i="6" s="1"/>
  <c r="Z174" i="6" s="1"/>
  <c r="E83" i="6"/>
  <c r="F83" i="6" s="1"/>
  <c r="Z83" i="6" s="1"/>
  <c r="S174" i="6"/>
  <c r="E147" i="6"/>
  <c r="F147" i="6" s="1"/>
  <c r="E84" i="6"/>
  <c r="F84" i="6" s="1"/>
  <c r="S147" i="6"/>
  <c r="E131" i="6"/>
  <c r="F131" i="6" s="1"/>
  <c r="S131" i="6"/>
  <c r="E156" i="6"/>
  <c r="F156" i="6" s="1"/>
  <c r="S156" i="6"/>
  <c r="E127" i="6"/>
  <c r="F127" i="6" s="1"/>
  <c r="S127" i="6"/>
  <c r="E125" i="6"/>
  <c r="F125" i="6" s="1"/>
  <c r="S125" i="6"/>
  <c r="E146" i="6"/>
  <c r="F146" i="6" s="1"/>
  <c r="G146" i="6" s="1"/>
  <c r="Z89" i="6"/>
  <c r="S146" i="6"/>
  <c r="E138" i="6"/>
  <c r="F138" i="6" s="1"/>
  <c r="S138" i="6"/>
  <c r="E162" i="6"/>
  <c r="F162" i="6" s="1"/>
  <c r="G162" i="6" s="1"/>
  <c r="S162" i="6"/>
  <c r="E143" i="6"/>
  <c r="F143" i="6" s="1"/>
  <c r="Z143" i="6" s="1"/>
  <c r="S143" i="6"/>
  <c r="E141" i="6"/>
  <c r="F141" i="6" s="1"/>
  <c r="S141" i="6"/>
  <c r="E171" i="6"/>
  <c r="F171" i="6" s="1"/>
  <c r="S171" i="6"/>
  <c r="E166" i="6"/>
  <c r="F166" i="6" s="1"/>
  <c r="S166" i="6"/>
  <c r="E159" i="6"/>
  <c r="F159" i="6" s="1"/>
  <c r="G159" i="6" s="1"/>
  <c r="Z96" i="6"/>
  <c r="S159" i="6"/>
  <c r="E179" i="6"/>
  <c r="F179" i="6" s="1"/>
  <c r="S179" i="6"/>
  <c r="E157" i="6"/>
  <c r="F157" i="6" s="1"/>
  <c r="S157" i="6"/>
  <c r="E173" i="6"/>
  <c r="F173" i="6" s="1"/>
  <c r="S173" i="6"/>
  <c r="E149" i="6"/>
  <c r="F149" i="6" s="1"/>
  <c r="G149" i="6" s="1"/>
  <c r="Z100" i="6"/>
  <c r="S149" i="6"/>
  <c r="E180" i="6"/>
  <c r="F180" i="6" s="1"/>
  <c r="S180" i="6"/>
  <c r="E177" i="6"/>
  <c r="F177" i="6" s="1"/>
  <c r="S177" i="6"/>
  <c r="E175" i="6"/>
  <c r="F175" i="6" s="1"/>
  <c r="S175" i="6"/>
  <c r="E155" i="6"/>
  <c r="F155" i="6" s="1"/>
  <c r="S155" i="6"/>
  <c r="E165" i="6"/>
  <c r="F165" i="6" s="1"/>
  <c r="S165" i="6"/>
  <c r="E154" i="6"/>
  <c r="F154" i="6" s="1"/>
  <c r="Z154" i="6" s="1"/>
  <c r="S154" i="6"/>
  <c r="E172" i="6"/>
  <c r="F172" i="6" s="1"/>
  <c r="S172" i="6"/>
  <c r="E148" i="6"/>
  <c r="F148" i="6" s="1"/>
  <c r="S148" i="6"/>
  <c r="E163" i="6"/>
  <c r="F163" i="6" s="1"/>
  <c r="S163" i="6"/>
  <c r="E223" i="6"/>
  <c r="F223" i="6" s="1"/>
  <c r="S223" i="6"/>
  <c r="E170" i="6"/>
  <c r="F170" i="6" s="1"/>
  <c r="Z111" i="6"/>
  <c r="S170" i="6"/>
  <c r="E168" i="6"/>
  <c r="F168" i="6" s="1"/>
  <c r="S168" i="6"/>
  <c r="E142" i="6"/>
  <c r="F142" i="6" s="1"/>
  <c r="S142" i="6"/>
  <c r="E158" i="6"/>
  <c r="F158" i="6" s="1"/>
  <c r="G158" i="6" s="1"/>
  <c r="Z114" i="6"/>
  <c r="S158" i="6"/>
  <c r="E169" i="6"/>
  <c r="F169" i="6" s="1"/>
  <c r="S169" i="6"/>
  <c r="E182" i="6"/>
  <c r="F182" i="6" s="1"/>
  <c r="E116" i="6"/>
  <c r="F116" i="6" s="1"/>
  <c r="G116" i="6" s="1"/>
  <c r="S182" i="6"/>
  <c r="E176" i="6"/>
  <c r="F176" i="6" s="1"/>
  <c r="S176" i="6"/>
  <c r="E181" i="6"/>
  <c r="F181" i="6" s="1"/>
  <c r="S181" i="6"/>
  <c r="E184" i="6"/>
  <c r="F184" i="6" s="1"/>
  <c r="S184" i="6"/>
  <c r="E183" i="6"/>
  <c r="F183" i="6" s="1"/>
  <c r="S183" i="6"/>
  <c r="E167" i="6"/>
  <c r="F167" i="6" s="1"/>
  <c r="S167" i="6"/>
  <c r="E160" i="6"/>
  <c r="F160" i="6" s="1"/>
  <c r="S160" i="6"/>
  <c r="E164" i="6"/>
  <c r="F164" i="6" s="1"/>
  <c r="S164" i="6"/>
  <c r="E178" i="6"/>
  <c r="F178" i="6" s="1"/>
  <c r="S178" i="6"/>
  <c r="S35" i="6"/>
  <c r="S34" i="6"/>
  <c r="S32" i="6"/>
  <c r="S30" i="6"/>
  <c r="S37" i="6"/>
  <c r="S36" i="6"/>
  <c r="S33" i="6"/>
  <c r="S39" i="6"/>
  <c r="E133" i="6"/>
  <c r="F133" i="6" s="1"/>
  <c r="S38" i="6"/>
  <c r="E134" i="6"/>
  <c r="F134" i="6" s="1"/>
  <c r="Z134" i="6" s="1"/>
  <c r="S40" i="6"/>
  <c r="E135" i="6"/>
  <c r="F135" i="6" s="1"/>
  <c r="G135" i="6" s="1"/>
  <c r="J135" i="6" s="1"/>
  <c r="S42" i="6"/>
  <c r="E136" i="6"/>
  <c r="F136" i="6" s="1"/>
  <c r="S44" i="6"/>
  <c r="S43" i="6"/>
  <c r="S46" i="6"/>
  <c r="S47" i="6"/>
  <c r="S48" i="6"/>
  <c r="S49" i="6"/>
  <c r="S45" i="6"/>
  <c r="S50" i="6"/>
  <c r="S53" i="6"/>
  <c r="S56" i="6"/>
  <c r="Z146" i="6"/>
  <c r="S57" i="6"/>
  <c r="S55" i="6"/>
  <c r="S54" i="6"/>
  <c r="S72" i="6"/>
  <c r="E150" i="6"/>
  <c r="F150" i="6" s="1"/>
  <c r="G150" i="6" s="1"/>
  <c r="J150" i="6" s="1"/>
  <c r="S81" i="6"/>
  <c r="S82" i="6"/>
  <c r="E152" i="6"/>
  <c r="F152" i="6" s="1"/>
  <c r="S79" i="6"/>
  <c r="E153" i="6"/>
  <c r="F153" i="6" s="1"/>
  <c r="S80" i="6"/>
  <c r="S77" i="6"/>
  <c r="S78" i="6"/>
  <c r="S83" i="6"/>
  <c r="S84" i="6"/>
  <c r="S76" i="6"/>
  <c r="S70" i="6"/>
  <c r="S71" i="6"/>
  <c r="E161" i="6"/>
  <c r="F161" i="6" s="1"/>
  <c r="S73" i="6"/>
  <c r="S74" i="6"/>
  <c r="S135" i="6"/>
  <c r="S133" i="6"/>
  <c r="S134" i="6"/>
  <c r="S136" i="6"/>
  <c r="S116" i="6"/>
  <c r="S150" i="6"/>
  <c r="S152" i="6"/>
  <c r="S153" i="6"/>
  <c r="S161" i="6"/>
  <c r="E186" i="6"/>
  <c r="F186" i="6" s="1"/>
  <c r="S186" i="6"/>
  <c r="E312" i="6"/>
  <c r="F312" i="6" s="1"/>
  <c r="S312" i="6"/>
  <c r="E212" i="6"/>
  <c r="F212" i="6" s="1"/>
  <c r="Z212" i="6" s="1"/>
  <c r="S212" i="6"/>
  <c r="E216" i="6"/>
  <c r="F216" i="6" s="1"/>
  <c r="S216" i="6"/>
  <c r="E313" i="6"/>
  <c r="F313" i="6" s="1"/>
  <c r="S313" i="6"/>
  <c r="E221" i="6"/>
  <c r="F221" i="6" s="1"/>
  <c r="G221" i="6" s="1"/>
  <c r="S221" i="6"/>
  <c r="E228" i="6"/>
  <c r="F228" i="6" s="1"/>
  <c r="S228" i="6"/>
  <c r="E219" i="6"/>
  <c r="F219" i="6" s="1"/>
  <c r="S219" i="6"/>
  <c r="E262" i="6"/>
  <c r="F262" i="6" s="1"/>
  <c r="Z262" i="6" s="1"/>
  <c r="S262" i="6"/>
  <c r="E268" i="6"/>
  <c r="F268" i="6" s="1"/>
  <c r="Z268" i="6" s="1"/>
  <c r="S268" i="6"/>
  <c r="E229" i="6"/>
  <c r="F229" i="6" s="1"/>
  <c r="Z229" i="6" s="1"/>
  <c r="S229" i="6"/>
  <c r="E266" i="6"/>
  <c r="F266" i="6" s="1"/>
  <c r="S266" i="6"/>
  <c r="E279" i="6"/>
  <c r="F279" i="6" s="1"/>
  <c r="S279" i="6"/>
  <c r="E265" i="6"/>
  <c r="F265" i="6" s="1"/>
  <c r="E185" i="6"/>
  <c r="F185" i="6" s="1"/>
  <c r="S265" i="6"/>
  <c r="E264" i="6"/>
  <c r="F264" i="6" s="1"/>
  <c r="S264" i="6"/>
  <c r="E187" i="6"/>
  <c r="F187" i="6" s="1"/>
  <c r="E188" i="6"/>
  <c r="F188" i="6" s="1"/>
  <c r="E189" i="6"/>
  <c r="F189" i="6" s="1"/>
  <c r="E190" i="6"/>
  <c r="F190" i="6" s="1"/>
  <c r="E191" i="6"/>
  <c r="F191" i="6" s="1"/>
  <c r="E192" i="6"/>
  <c r="F192" i="6" s="1"/>
  <c r="Z192" i="6" s="1"/>
  <c r="Z193" i="6"/>
  <c r="E195" i="6"/>
  <c r="F195" i="6" s="1"/>
  <c r="Z196" i="6"/>
  <c r="E198" i="6"/>
  <c r="F198" i="6" s="1"/>
  <c r="E200" i="6"/>
  <c r="F200" i="6" s="1"/>
  <c r="G200" i="6" s="1"/>
  <c r="S393" i="6"/>
  <c r="E201" i="6"/>
  <c r="F201" i="6" s="1"/>
  <c r="G201" i="6" s="1"/>
  <c r="S394" i="6"/>
  <c r="S392" i="6"/>
  <c r="E203" i="6"/>
  <c r="F203" i="6" s="1"/>
  <c r="G203" i="6" s="1"/>
  <c r="K203" i="6" s="1"/>
  <c r="E204" i="6"/>
  <c r="F204" i="6" s="1"/>
  <c r="Z204" i="6" s="1"/>
  <c r="S395" i="6"/>
  <c r="E205" i="6"/>
  <c r="F205" i="6" s="1"/>
  <c r="S390" i="6"/>
  <c r="E206" i="6"/>
  <c r="F206" i="6" s="1"/>
  <c r="S391" i="6"/>
  <c r="E207" i="6"/>
  <c r="F207" i="6" s="1"/>
  <c r="Z207" i="6" s="1"/>
  <c r="S387" i="6"/>
  <c r="E208" i="6"/>
  <c r="F208" i="6" s="1"/>
  <c r="G208" i="6" s="1"/>
  <c r="S383" i="6"/>
  <c r="S389" i="6"/>
  <c r="Z210" i="6"/>
  <c r="S388" i="6"/>
  <c r="E211" i="6"/>
  <c r="F211" i="6" s="1"/>
  <c r="Z211" i="6" s="1"/>
  <c r="S385" i="6"/>
  <c r="S384" i="6"/>
  <c r="E213" i="6"/>
  <c r="F213" i="6" s="1"/>
  <c r="S379" i="6"/>
  <c r="E214" i="6"/>
  <c r="F214" i="6" s="1"/>
  <c r="S380" i="6"/>
  <c r="S386" i="6"/>
  <c r="S378" i="6"/>
  <c r="S381" i="6"/>
  <c r="Z218" i="6"/>
  <c r="S382" i="6"/>
  <c r="S376" i="6"/>
  <c r="E220" i="6"/>
  <c r="F220" i="6" s="1"/>
  <c r="S372" i="6"/>
  <c r="S377" i="6"/>
  <c r="S374" i="6"/>
  <c r="S373" i="6"/>
  <c r="Z224" i="6"/>
  <c r="S371" i="6"/>
  <c r="Z225" i="6"/>
  <c r="S364" i="6"/>
  <c r="S375" i="6"/>
  <c r="S369" i="6"/>
  <c r="S365" i="6"/>
  <c r="S367" i="6"/>
  <c r="S366" i="6"/>
  <c r="AF366" i="6" s="1"/>
  <c r="S370" i="6"/>
  <c r="Z232" i="6"/>
  <c r="S368" i="6"/>
  <c r="S363" i="6"/>
  <c r="AF363" i="6" s="1"/>
  <c r="S361" i="6"/>
  <c r="S357" i="6"/>
  <c r="S355" i="6"/>
  <c r="AF355" i="6" s="1"/>
  <c r="S360" i="6"/>
  <c r="S354" i="6"/>
  <c r="S358" i="6"/>
  <c r="Z240" i="6"/>
  <c r="S356" i="6"/>
  <c r="AF356" i="6" s="1"/>
  <c r="Z241" i="6"/>
  <c r="S359" i="6"/>
  <c r="S362" i="6"/>
  <c r="S349" i="6"/>
  <c r="S344" i="6"/>
  <c r="Z245" i="6"/>
  <c r="S345" i="6"/>
  <c r="Z246" i="6"/>
  <c r="S346" i="6"/>
  <c r="Z247" i="6"/>
  <c r="S347" i="6"/>
  <c r="AF347" i="6" s="1"/>
  <c r="S353" i="6"/>
  <c r="S351" i="6"/>
  <c r="S343" i="6"/>
  <c r="S352" i="6"/>
  <c r="S348" i="6"/>
  <c r="S350" i="6"/>
  <c r="S339" i="6"/>
  <c r="S341" i="6"/>
  <c r="S338" i="6"/>
  <c r="S333" i="6"/>
  <c r="S336" i="6"/>
  <c r="Z259" i="6"/>
  <c r="S340" i="6"/>
  <c r="S342" i="6"/>
  <c r="S334" i="6"/>
  <c r="S324" i="6"/>
  <c r="AF324" i="6" s="1"/>
  <c r="S335" i="6"/>
  <c r="S331" i="6"/>
  <c r="S329" i="6"/>
  <c r="AF329" i="6" s="1"/>
  <c r="S337" i="6"/>
  <c r="S332" i="6"/>
  <c r="S330" i="6"/>
  <c r="Z269" i="6"/>
  <c r="S185" i="6"/>
  <c r="E292" i="6"/>
  <c r="F292" i="6" s="1"/>
  <c r="Z270" i="6"/>
  <c r="S292" i="6"/>
  <c r="Z271" i="6"/>
  <c r="S188" i="6"/>
  <c r="S190" i="6"/>
  <c r="S325" i="6"/>
  <c r="Z274" i="6"/>
  <c r="S321" i="6"/>
  <c r="AF321" i="6" s="1"/>
  <c r="S327" i="6"/>
  <c r="S213" i="6"/>
  <c r="E319" i="6"/>
  <c r="F319" i="6" s="1"/>
  <c r="Z277" i="6"/>
  <c r="S319" i="6"/>
  <c r="Z278" i="6"/>
  <c r="S320" i="6"/>
  <c r="E316" i="6"/>
  <c r="F316" i="6" s="1"/>
  <c r="G316" i="6" s="1"/>
  <c r="K316" i="6" s="1"/>
  <c r="S316" i="6"/>
  <c r="S322" i="6"/>
  <c r="E293" i="6"/>
  <c r="F293" i="6" s="1"/>
  <c r="Z293" i="6" s="1"/>
  <c r="E281" i="6"/>
  <c r="F281" i="6" s="1"/>
  <c r="S293" i="6"/>
  <c r="S323" i="6"/>
  <c r="E318" i="6"/>
  <c r="F318" i="6" s="1"/>
  <c r="S318" i="6"/>
  <c r="S281" i="6"/>
  <c r="S204" i="6"/>
  <c r="Z286" i="6"/>
  <c r="S328" i="6"/>
  <c r="Z287" i="6"/>
  <c r="S189" i="6"/>
  <c r="S200" i="6"/>
  <c r="S187" i="6"/>
  <c r="S206" i="6"/>
  <c r="E291" i="6"/>
  <c r="F291" i="6" s="1"/>
  <c r="S192" i="6"/>
  <c r="S198" i="6"/>
  <c r="S207" i="6"/>
  <c r="E305" i="6"/>
  <c r="F305" i="6" s="1"/>
  <c r="G305" i="6" s="1"/>
  <c r="E294" i="6"/>
  <c r="F294" i="6" s="1"/>
  <c r="Z294" i="6" s="1"/>
  <c r="S305" i="6"/>
  <c r="E317" i="6"/>
  <c r="F317" i="6" s="1"/>
  <c r="E295" i="6"/>
  <c r="F295" i="6" s="1"/>
  <c r="S317" i="6"/>
  <c r="E315" i="6"/>
  <c r="F315" i="6" s="1"/>
  <c r="E296" i="6"/>
  <c r="F296" i="6" s="1"/>
  <c r="Z296" i="6" s="1"/>
  <c r="S315" i="6"/>
  <c r="E297" i="6"/>
  <c r="F297" i="6" s="1"/>
  <c r="S205" i="6"/>
  <c r="S291" i="6"/>
  <c r="E314" i="6"/>
  <c r="F314" i="6" s="1"/>
  <c r="Z314" i="6" s="1"/>
  <c r="E299" i="6"/>
  <c r="F299" i="6" s="1"/>
  <c r="S314" i="6"/>
  <c r="E310" i="6"/>
  <c r="F310" i="6" s="1"/>
  <c r="S310" i="6"/>
  <c r="E301" i="6"/>
  <c r="F301" i="6" s="1"/>
  <c r="S201" i="6"/>
  <c r="Z302" i="6"/>
  <c r="S191" i="6"/>
  <c r="E303" i="6"/>
  <c r="F303" i="6" s="1"/>
  <c r="Z303" i="6" s="1"/>
  <c r="S301" i="6"/>
  <c r="E304" i="6"/>
  <c r="F304" i="6" s="1"/>
  <c r="S203" i="6"/>
  <c r="AF203" i="6" s="1"/>
  <c r="S195" i="6"/>
  <c r="E311" i="6"/>
  <c r="F311" i="6" s="1"/>
  <c r="E306" i="6"/>
  <c r="F306" i="6" s="1"/>
  <c r="G306" i="6" s="1"/>
  <c r="S311" i="6"/>
  <c r="E307" i="6"/>
  <c r="F307" i="6" s="1"/>
  <c r="Z307" i="6" s="1"/>
  <c r="S294" i="6"/>
  <c r="S303" i="6"/>
  <c r="Z309" i="6"/>
  <c r="S297" i="6"/>
  <c r="S296" i="6"/>
  <c r="S295" i="6"/>
  <c r="S208" i="6"/>
  <c r="S220" i="6"/>
  <c r="S307" i="6"/>
  <c r="S306" i="6"/>
  <c r="S214" i="6"/>
  <c r="S211" i="6"/>
  <c r="S299" i="6"/>
  <c r="S304" i="6"/>
  <c r="S309" i="6"/>
  <c r="Z321" i="6"/>
  <c r="S243" i="6"/>
  <c r="Z322" i="6"/>
  <c r="S302" i="6"/>
  <c r="S308" i="6"/>
  <c r="Z324" i="6"/>
  <c r="S274" i="6"/>
  <c r="S227" i="6"/>
  <c r="Z326" i="6"/>
  <c r="S283" i="6"/>
  <c r="S240" i="6"/>
  <c r="AF240" i="6" s="1"/>
  <c r="S257" i="6"/>
  <c r="Z329" i="6"/>
  <c r="S226" i="6"/>
  <c r="S232" i="6"/>
  <c r="S282" i="6"/>
  <c r="Z332" i="6"/>
  <c r="S286" i="6"/>
  <c r="S222" i="6"/>
  <c r="S298" i="6"/>
  <c r="S326" i="6"/>
  <c r="S218" i="6"/>
  <c r="S238" i="6"/>
  <c r="Z338" i="6"/>
  <c r="S234" i="6"/>
  <c r="S236" i="6"/>
  <c r="S237" i="6"/>
  <c r="S245" i="6"/>
  <c r="Z342" i="6"/>
  <c r="S239" i="6"/>
  <c r="S235" i="6"/>
  <c r="S246" i="6"/>
  <c r="S280" i="6"/>
  <c r="S231" i="6"/>
  <c r="Z347" i="6"/>
  <c r="S241" i="6"/>
  <c r="S230" i="6"/>
  <c r="S242" i="6"/>
  <c r="Z350" i="6"/>
  <c r="S273" i="6"/>
  <c r="S290" i="6"/>
  <c r="S247" i="6"/>
  <c r="S209" i="6"/>
  <c r="S225" i="6"/>
  <c r="Z355" i="6"/>
  <c r="S254" i="6"/>
  <c r="Z356" i="6"/>
  <c r="S267" i="6"/>
  <c r="S210" i="6"/>
  <c r="Z358" i="6"/>
  <c r="S263" i="6"/>
  <c r="S261" i="6"/>
  <c r="S285" i="6"/>
  <c r="S277" i="6"/>
  <c r="S275" i="6"/>
  <c r="Z363" i="6"/>
  <c r="S284" i="6"/>
  <c r="S244" i="6"/>
  <c r="S276" i="6"/>
  <c r="Z366" i="6"/>
  <c r="S217" i="6"/>
  <c r="S269" i="6"/>
  <c r="S270" i="6"/>
  <c r="S271" i="6"/>
  <c r="Z370" i="6"/>
  <c r="S272" i="6"/>
  <c r="Z371" i="6"/>
  <c r="S260" i="6"/>
  <c r="Z372" i="6"/>
  <c r="S215" i="6"/>
  <c r="S258" i="6"/>
  <c r="Z374" i="6"/>
  <c r="S250" i="6"/>
  <c r="S224" i="6"/>
  <c r="S248" i="6"/>
  <c r="S259" i="6"/>
  <c r="AF259" i="6" s="1"/>
  <c r="S233" i="6"/>
  <c r="Z379" i="6"/>
  <c r="S253" i="6"/>
  <c r="Z380" i="6"/>
  <c r="S256" i="6"/>
  <c r="S255" i="6"/>
  <c r="S288" i="6"/>
  <c r="S287" i="6"/>
  <c r="S252" i="6"/>
  <c r="S249" i="6"/>
  <c r="Z386" i="6"/>
  <c r="S251" i="6"/>
  <c r="S289" i="6"/>
  <c r="H19" i="6"/>
  <c r="H14" i="6" s="1"/>
  <c r="I96" i="6"/>
  <c r="I126" i="6"/>
  <c r="H13" i="6"/>
  <c r="Q100" i="6"/>
  <c r="K379" i="6"/>
  <c r="K380" i="6"/>
  <c r="K386" i="6"/>
  <c r="K372" i="6"/>
  <c r="K374" i="6"/>
  <c r="K371" i="6"/>
  <c r="K366" i="6"/>
  <c r="K370" i="6"/>
  <c r="K363" i="6"/>
  <c r="K355" i="6"/>
  <c r="K358" i="6"/>
  <c r="K356" i="6"/>
  <c r="K347" i="6"/>
  <c r="K350" i="6"/>
  <c r="K342" i="6"/>
  <c r="K324" i="6"/>
  <c r="K330" i="6"/>
  <c r="K322" i="6"/>
  <c r="K302" i="6"/>
  <c r="K274" i="6"/>
  <c r="K240" i="6"/>
  <c r="K232" i="6"/>
  <c r="K286" i="6"/>
  <c r="K326" i="6"/>
  <c r="K218" i="6"/>
  <c r="K245" i="6"/>
  <c r="K246" i="6"/>
  <c r="K241" i="6"/>
  <c r="K247" i="6"/>
  <c r="K210" i="6"/>
  <c r="K263" i="6"/>
  <c r="K277" i="6"/>
  <c r="K269" i="6"/>
  <c r="K271" i="6"/>
  <c r="K259" i="6"/>
  <c r="K256" i="6"/>
  <c r="K287" i="6"/>
  <c r="F16" i="6"/>
  <c r="F17" i="6" s="1"/>
  <c r="C17" i="6"/>
  <c r="AB21" i="6"/>
  <c r="AD21" i="6"/>
  <c r="AF21" i="6"/>
  <c r="AB22" i="6"/>
  <c r="AD22" i="6"/>
  <c r="AF22" i="6"/>
  <c r="AB23" i="6"/>
  <c r="AD23" i="6"/>
  <c r="AF23" i="6"/>
  <c r="AB24" i="6"/>
  <c r="AD24" i="6"/>
  <c r="AF24" i="6"/>
  <c r="AB25" i="6"/>
  <c r="AD25" i="6"/>
  <c r="AF25" i="6"/>
  <c r="AY59" i="6"/>
  <c r="AB60" i="6"/>
  <c r="AD60" i="6"/>
  <c r="AF60" i="6"/>
  <c r="AY93" i="6"/>
  <c r="AB95" i="6"/>
  <c r="AD95" i="6"/>
  <c r="AF95" i="6"/>
  <c r="AB97" i="6"/>
  <c r="AD97" i="6"/>
  <c r="AF97" i="6"/>
  <c r="AB99" i="6"/>
  <c r="AD99" i="6"/>
  <c r="AF99" i="6"/>
  <c r="AB100" i="6"/>
  <c r="AD100" i="6"/>
  <c r="AF100" i="6"/>
  <c r="AY116" i="6"/>
  <c r="AB121" i="6"/>
  <c r="AD121" i="6"/>
  <c r="AF121" i="6"/>
  <c r="AB122" i="6"/>
  <c r="AD122" i="6"/>
  <c r="AF122" i="6"/>
  <c r="AB128" i="6"/>
  <c r="AD128" i="6"/>
  <c r="AF128" i="6"/>
  <c r="AB139" i="6"/>
  <c r="AD139" i="6"/>
  <c r="AF139" i="6"/>
  <c r="AB140" i="6"/>
  <c r="AD140" i="6"/>
  <c r="AF140" i="6"/>
  <c r="AB144" i="6"/>
  <c r="AD144" i="6"/>
  <c r="AF144" i="6"/>
  <c r="AB145" i="6"/>
  <c r="AD145" i="6"/>
  <c r="AF145" i="6"/>
  <c r="AF193" i="6"/>
  <c r="AF196" i="6"/>
  <c r="AF232" i="6"/>
  <c r="AF241" i="6"/>
  <c r="AF251" i="6"/>
  <c r="AF269" i="6"/>
  <c r="AB278" i="6"/>
  <c r="AD278" i="6"/>
  <c r="AF278" i="6"/>
  <c r="AB300" i="6"/>
  <c r="AD300" i="6"/>
  <c r="AF300" i="6"/>
  <c r="AF350" i="6"/>
  <c r="AF371" i="6"/>
  <c r="AF372" i="6"/>
  <c r="AF379" i="6"/>
  <c r="AF380" i="6"/>
  <c r="G268" i="6"/>
  <c r="J268" i="6" s="1"/>
  <c r="G314" i="6"/>
  <c r="K314" i="6" s="1"/>
  <c r="G307" i="6"/>
  <c r="G303" i="6"/>
  <c r="K303" i="6" s="1"/>
  <c r="G296" i="6"/>
  <c r="AF296" i="6" s="1"/>
  <c r="Z306" i="6"/>
  <c r="Z299" i="6"/>
  <c r="G299" i="6"/>
  <c r="Z208" i="6"/>
  <c r="G211" i="6"/>
  <c r="K197" i="3"/>
  <c r="G284" i="6"/>
  <c r="K284" i="6" s="1"/>
  <c r="Z284" i="6"/>
  <c r="G143" i="6"/>
  <c r="I143" i="6" s="1"/>
  <c r="G192" i="6"/>
  <c r="Z159" i="6"/>
  <c r="G307" i="3"/>
  <c r="K300" i="3"/>
  <c r="K355" i="3"/>
  <c r="K215" i="3"/>
  <c r="G296" i="3"/>
  <c r="G204" i="6"/>
  <c r="Z149" i="6"/>
  <c r="G130" i="6"/>
  <c r="J205" i="3"/>
  <c r="G36" i="6"/>
  <c r="AF36" i="6" s="1"/>
  <c r="Z36" i="6"/>
  <c r="J259" i="3"/>
  <c r="Z133" i="6"/>
  <c r="G133" i="6"/>
  <c r="AF133" i="6" s="1"/>
  <c r="Z105" i="6"/>
  <c r="G254" i="6"/>
  <c r="Z254" i="6"/>
  <c r="K281" i="3"/>
  <c r="G30" i="6"/>
  <c r="J30" i="6" s="1"/>
  <c r="Z30" i="6"/>
  <c r="G336" i="3"/>
  <c r="K288" i="3"/>
  <c r="K283" i="3"/>
  <c r="K267" i="3"/>
  <c r="K231" i="3"/>
  <c r="F53" i="4"/>
  <c r="J53" i="4"/>
  <c r="I53" i="4"/>
  <c r="H53" i="4"/>
  <c r="L53" i="4"/>
  <c r="Z158" i="6"/>
  <c r="K359" i="3"/>
  <c r="G331" i="3"/>
  <c r="K234" i="3"/>
  <c r="G347" i="3"/>
  <c r="K266" i="3"/>
  <c r="I25" i="3"/>
  <c r="R25" i="3"/>
  <c r="T25" i="3"/>
  <c r="K330" i="3"/>
  <c r="K315" i="3"/>
  <c r="K313" i="3"/>
  <c r="K293" i="3"/>
  <c r="G290" i="3"/>
  <c r="G174" i="3"/>
  <c r="I174" i="3"/>
  <c r="J135" i="3"/>
  <c r="G92" i="3"/>
  <c r="I92" i="3"/>
  <c r="G89" i="3"/>
  <c r="J47" i="3"/>
  <c r="K298" i="3"/>
  <c r="J272" i="3"/>
  <c r="K269" i="3"/>
  <c r="G252" i="3"/>
  <c r="Z58" i="6"/>
  <c r="K274" i="3"/>
  <c r="E169" i="5"/>
  <c r="F255" i="3"/>
  <c r="G255" i="3"/>
  <c r="E301" i="5"/>
  <c r="F249" i="3"/>
  <c r="E239" i="5"/>
  <c r="F353" i="3"/>
  <c r="G353" i="3"/>
  <c r="G339" i="3"/>
  <c r="G326" i="3"/>
  <c r="J303" i="3"/>
  <c r="K275" i="3"/>
  <c r="G23" i="3"/>
  <c r="G40" i="6"/>
  <c r="G361" i="3"/>
  <c r="K341" i="3"/>
  <c r="K338" i="3"/>
  <c r="K244" i="3"/>
  <c r="G230" i="3"/>
  <c r="K189" i="3"/>
  <c r="G134" i="3"/>
  <c r="J134" i="3"/>
  <c r="E72" i="5"/>
  <c r="F106" i="3"/>
  <c r="G106" i="3"/>
  <c r="I106" i="3"/>
  <c r="K295" i="4"/>
  <c r="L295" i="4"/>
  <c r="G295" i="4"/>
  <c r="K346" i="3"/>
  <c r="K321" i="3"/>
  <c r="E209" i="5"/>
  <c r="F306" i="3"/>
  <c r="G306" i="3"/>
  <c r="J304" i="3"/>
  <c r="K295" i="3"/>
  <c r="K287" i="3"/>
  <c r="K263" i="3"/>
  <c r="K246" i="3"/>
  <c r="K236" i="3"/>
  <c r="K210" i="3"/>
  <c r="K207" i="3"/>
  <c r="K191" i="3"/>
  <c r="E102" i="5"/>
  <c r="F139" i="3"/>
  <c r="Q139" i="3"/>
  <c r="G94" i="3"/>
  <c r="I94" i="3"/>
  <c r="I27" i="3"/>
  <c r="R27" i="3"/>
  <c r="T27" i="3"/>
  <c r="G73" i="6"/>
  <c r="J73" i="6" s="1"/>
  <c r="K354" i="3"/>
  <c r="K343" i="3"/>
  <c r="K314" i="3"/>
  <c r="K276" i="3"/>
  <c r="K241" i="3"/>
  <c r="K239" i="3"/>
  <c r="G196" i="3"/>
  <c r="G172" i="3"/>
  <c r="I172" i="3"/>
  <c r="J152" i="3"/>
  <c r="J136" i="3"/>
  <c r="E77" i="5"/>
  <c r="F111" i="3"/>
  <c r="G111" i="3"/>
  <c r="I111" i="3"/>
  <c r="G67" i="3"/>
  <c r="I67" i="3"/>
  <c r="F317" i="4"/>
  <c r="H317" i="4"/>
  <c r="I317" i="4"/>
  <c r="J317" i="4"/>
  <c r="K340" i="3"/>
  <c r="K289" i="3"/>
  <c r="K273" i="3"/>
  <c r="G268" i="3"/>
  <c r="K243" i="3"/>
  <c r="G166" i="3"/>
  <c r="I166" i="3"/>
  <c r="G36" i="3"/>
  <c r="K345" i="3"/>
  <c r="K342" i="3"/>
  <c r="K322" i="3"/>
  <c r="G318" i="3"/>
  <c r="G270" i="3"/>
  <c r="K253" i="3"/>
  <c r="K247" i="3"/>
  <c r="G238" i="3"/>
  <c r="K232" i="3"/>
  <c r="J221" i="3"/>
  <c r="G209" i="3"/>
  <c r="E278" i="5"/>
  <c r="F203" i="3"/>
  <c r="G203" i="3"/>
  <c r="K195" i="3"/>
  <c r="J116" i="3"/>
  <c r="G113" i="3"/>
  <c r="I113" i="3"/>
  <c r="G220" i="3"/>
  <c r="G185" i="3"/>
  <c r="G148" i="3"/>
  <c r="I148" i="3"/>
  <c r="G105" i="3"/>
  <c r="I105" i="3"/>
  <c r="Q100" i="3"/>
  <c r="G84" i="3"/>
  <c r="G358" i="3"/>
  <c r="F357" i="3"/>
  <c r="G350" i="3"/>
  <c r="E314" i="5"/>
  <c r="F308" i="3"/>
  <c r="G308" i="3"/>
  <c r="E174" i="5"/>
  <c r="F261" i="3"/>
  <c r="G261" i="3"/>
  <c r="E158" i="5"/>
  <c r="F229" i="3"/>
  <c r="G229" i="3"/>
  <c r="G204" i="3"/>
  <c r="E277" i="5"/>
  <c r="F202" i="3"/>
  <c r="G202" i="3"/>
  <c r="K198" i="3"/>
  <c r="G161" i="3"/>
  <c r="I161" i="3"/>
  <c r="G76" i="3"/>
  <c r="E45" i="5"/>
  <c r="F64" i="3"/>
  <c r="I24" i="3"/>
  <c r="R24" i="3"/>
  <c r="T24" i="3"/>
  <c r="G262" i="3"/>
  <c r="E161" i="5"/>
  <c r="F233" i="3"/>
  <c r="G225" i="3"/>
  <c r="E150" i="5"/>
  <c r="F214" i="3"/>
  <c r="I28" i="3"/>
  <c r="G360" i="3"/>
  <c r="F344" i="3"/>
  <c r="E223" i="5"/>
  <c r="F334" i="3"/>
  <c r="F329" i="3"/>
  <c r="G329" i="3"/>
  <c r="F324" i="3"/>
  <c r="G324" i="3"/>
  <c r="G320" i="3"/>
  <c r="E319" i="5"/>
  <c r="F316" i="3"/>
  <c r="G316" i="3"/>
  <c r="G299" i="3"/>
  <c r="E193" i="5"/>
  <c r="F285" i="3"/>
  <c r="G282" i="3"/>
  <c r="G265" i="3"/>
  <c r="K260" i="3"/>
  <c r="G254" i="3"/>
  <c r="F251" i="3"/>
  <c r="G251" i="3"/>
  <c r="E292" i="5"/>
  <c r="F237" i="3"/>
  <c r="G237" i="3"/>
  <c r="G206" i="3"/>
  <c r="F182" i="3"/>
  <c r="G177" i="3"/>
  <c r="I177" i="3"/>
  <c r="G158" i="3"/>
  <c r="I158" i="3"/>
  <c r="G142" i="3"/>
  <c r="I142" i="3"/>
  <c r="G90" i="3"/>
  <c r="I90" i="3"/>
  <c r="J73" i="3"/>
  <c r="F26" i="3"/>
  <c r="G26" i="3"/>
  <c r="G39" i="3"/>
  <c r="J39" i="3"/>
  <c r="G32" i="3"/>
  <c r="J30" i="3"/>
  <c r="G286" i="4"/>
  <c r="K286" i="4"/>
  <c r="L286" i="4"/>
  <c r="E290" i="5"/>
  <c r="F223" i="3"/>
  <c r="G223" i="3"/>
  <c r="E120" i="5"/>
  <c r="F160" i="3"/>
  <c r="G160" i="3"/>
  <c r="J160" i="3"/>
  <c r="G132" i="3"/>
  <c r="I132" i="3"/>
  <c r="J34" i="3"/>
  <c r="H286" i="4"/>
  <c r="I286" i="4"/>
  <c r="J286" i="4"/>
  <c r="F286" i="4"/>
  <c r="F316" i="4"/>
  <c r="H316" i="4"/>
  <c r="I316" i="4"/>
  <c r="J316" i="4"/>
  <c r="K316" i="4"/>
  <c r="L316" i="4"/>
  <c r="K304" i="4"/>
  <c r="L304" i="4"/>
  <c r="G304" i="4"/>
  <c r="G194" i="4"/>
  <c r="K194" i="4"/>
  <c r="L194" i="4"/>
  <c r="F222" i="3"/>
  <c r="G212" i="3"/>
  <c r="F211" i="3"/>
  <c r="G211" i="3"/>
  <c r="G193" i="3"/>
  <c r="F156" i="3"/>
  <c r="G126" i="3"/>
  <c r="I126" i="3"/>
  <c r="F121" i="3"/>
  <c r="G81" i="3"/>
  <c r="F80" i="3"/>
  <c r="G80" i="3"/>
  <c r="F29" i="3"/>
  <c r="G29" i="3"/>
  <c r="G334" i="4"/>
  <c r="K334" i="4"/>
  <c r="L334" i="4"/>
  <c r="H294" i="4"/>
  <c r="I294" i="4"/>
  <c r="J294" i="4"/>
  <c r="F294" i="4"/>
  <c r="G159" i="4"/>
  <c r="K159" i="4"/>
  <c r="L159" i="4"/>
  <c r="H155" i="4"/>
  <c r="F155" i="4"/>
  <c r="J155" i="4"/>
  <c r="I155" i="4"/>
  <c r="K303" i="4"/>
  <c r="G303" i="4"/>
  <c r="L303" i="4"/>
  <c r="L242" i="4"/>
  <c r="G242" i="4"/>
  <c r="K242" i="4"/>
  <c r="E175" i="5"/>
  <c r="E177" i="5"/>
  <c r="F200" i="3"/>
  <c r="G200" i="3"/>
  <c r="G190" i="3"/>
  <c r="F162" i="3"/>
  <c r="G162" i="3"/>
  <c r="I162" i="3"/>
  <c r="F154" i="3"/>
  <c r="G154" i="3"/>
  <c r="I154" i="3"/>
  <c r="F150" i="3"/>
  <c r="F145" i="3"/>
  <c r="F96" i="3"/>
  <c r="G96" i="3"/>
  <c r="I96" i="3"/>
  <c r="F88" i="3"/>
  <c r="G88" i="3"/>
  <c r="I88" i="3"/>
  <c r="F53" i="3"/>
  <c r="G318" i="4"/>
  <c r="K318" i="4"/>
  <c r="L318" i="4"/>
  <c r="H303" i="4"/>
  <c r="I303" i="4"/>
  <c r="J303" i="4"/>
  <c r="F303" i="4"/>
  <c r="G280" i="4"/>
  <c r="K280" i="4"/>
  <c r="L280" i="4"/>
  <c r="K267" i="4"/>
  <c r="G267" i="4"/>
  <c r="L267" i="4"/>
  <c r="O183" i="3"/>
  <c r="R183" i="3" s="1"/>
  <c r="T183" i="3" s="1"/>
  <c r="O189" i="3"/>
  <c r="U189" i="3" s="1"/>
  <c r="O322" i="3"/>
  <c r="R322" i="3" s="1"/>
  <c r="T322" i="3" s="1"/>
  <c r="O75" i="3"/>
  <c r="R75" i="3" s="1"/>
  <c r="T75" i="3" s="1"/>
  <c r="O325" i="3"/>
  <c r="U325" i="3" s="1"/>
  <c r="F332" i="4"/>
  <c r="H332" i="4"/>
  <c r="I332" i="4"/>
  <c r="J332" i="4"/>
  <c r="K332" i="4"/>
  <c r="L332" i="4"/>
  <c r="K328" i="4"/>
  <c r="L328" i="4"/>
  <c r="G328" i="4"/>
  <c r="G317" i="4"/>
  <c r="K317" i="4"/>
  <c r="L317" i="4"/>
  <c r="H334" i="4"/>
  <c r="I334" i="4"/>
  <c r="K327" i="4"/>
  <c r="K320" i="4"/>
  <c r="L320" i="4"/>
  <c r="K319" i="4"/>
  <c r="H318" i="4"/>
  <c r="I318" i="4"/>
  <c r="J318" i="4"/>
  <c r="F300" i="4"/>
  <c r="H300" i="4"/>
  <c r="I300" i="4"/>
  <c r="K287" i="4"/>
  <c r="L287" i="4"/>
  <c r="F267" i="4"/>
  <c r="H267" i="4"/>
  <c r="I267" i="4"/>
  <c r="J267" i="4"/>
  <c r="K262" i="4"/>
  <c r="L262" i="4"/>
  <c r="L248" i="4"/>
  <c r="G248" i="4"/>
  <c r="K248" i="4"/>
  <c r="G100" i="4"/>
  <c r="K100" i="4"/>
  <c r="L100" i="4"/>
  <c r="I327" i="4"/>
  <c r="J327" i="4"/>
  <c r="H319" i="4"/>
  <c r="I319" i="4"/>
  <c r="J319" i="4"/>
  <c r="G301" i="4"/>
  <c r="F292" i="4"/>
  <c r="H292" i="4"/>
  <c r="I292" i="4"/>
  <c r="J258" i="4"/>
  <c r="F258" i="4"/>
  <c r="H258" i="4"/>
  <c r="I258" i="4"/>
  <c r="H248" i="4"/>
  <c r="I248" i="4"/>
  <c r="F248" i="4"/>
  <c r="J248" i="4"/>
  <c r="G241" i="4"/>
  <c r="K241" i="4"/>
  <c r="L241" i="4"/>
  <c r="L220" i="4"/>
  <c r="G220" i="4"/>
  <c r="K220" i="4"/>
  <c r="H326" i="4"/>
  <c r="I326" i="4"/>
  <c r="J326" i="4"/>
  <c r="G310" i="4"/>
  <c r="F309" i="4"/>
  <c r="H309" i="4"/>
  <c r="I309" i="4"/>
  <c r="F308" i="4"/>
  <c r="H308" i="4"/>
  <c r="F301" i="4"/>
  <c r="H301" i="4"/>
  <c r="I301" i="4"/>
  <c r="J301" i="4"/>
  <c r="G293" i="4"/>
  <c r="F284" i="4"/>
  <c r="H284" i="4"/>
  <c r="I284" i="4"/>
  <c r="H264" i="4"/>
  <c r="F264" i="4"/>
  <c r="I264" i="4"/>
  <c r="J264" i="4"/>
  <c r="H245" i="4"/>
  <c r="K245" i="4"/>
  <c r="F245" i="4"/>
  <c r="I245" i="4"/>
  <c r="J245" i="4"/>
  <c r="L245" i="4"/>
  <c r="I241" i="4"/>
  <c r="F241" i="4"/>
  <c r="H241" i="4"/>
  <c r="J241" i="4"/>
  <c r="L331" i="4"/>
  <c r="H325" i="4"/>
  <c r="I325" i="4"/>
  <c r="K312" i="4"/>
  <c r="L312" i="4"/>
  <c r="K311" i="4"/>
  <c r="H310" i="4"/>
  <c r="I310" i="4"/>
  <c r="J310" i="4"/>
  <c r="F293" i="4"/>
  <c r="H293" i="4"/>
  <c r="I293" i="4"/>
  <c r="J293" i="4"/>
  <c r="G285" i="4"/>
  <c r="G271" i="4"/>
  <c r="K271" i="4"/>
  <c r="L271" i="4"/>
  <c r="K254" i="4"/>
  <c r="G254" i="4"/>
  <c r="L254" i="4"/>
  <c r="J334" i="4"/>
  <c r="L327" i="4"/>
  <c r="F324" i="4"/>
  <c r="H324" i="4"/>
  <c r="H311" i="4"/>
  <c r="I311" i="4"/>
  <c r="J311" i="4"/>
  <c r="G302" i="4"/>
  <c r="K302" i="4"/>
  <c r="L300" i="4"/>
  <c r="F285" i="4"/>
  <c r="H285" i="4"/>
  <c r="I285" i="4"/>
  <c r="J285" i="4"/>
  <c r="L257" i="4"/>
  <c r="G257" i="4"/>
  <c r="K257" i="4"/>
  <c r="F254" i="4"/>
  <c r="H254" i="4"/>
  <c r="I254" i="4"/>
  <c r="J254" i="4"/>
  <c r="G226" i="4"/>
  <c r="K226" i="4"/>
  <c r="L226" i="4"/>
  <c r="H200" i="4"/>
  <c r="F200" i="4"/>
  <c r="I200" i="4"/>
  <c r="J200" i="4"/>
  <c r="K200" i="4"/>
  <c r="L200" i="4"/>
  <c r="K174" i="4"/>
  <c r="G174" i="4"/>
  <c r="L174" i="4"/>
  <c r="J162" i="4"/>
  <c r="F162" i="4"/>
  <c r="H162" i="4"/>
  <c r="I162" i="4"/>
  <c r="K162" i="4"/>
  <c r="L162" i="4"/>
  <c r="I145" i="4"/>
  <c r="F145" i="4"/>
  <c r="H145" i="4"/>
  <c r="J145" i="4"/>
  <c r="K145" i="4"/>
  <c r="L145" i="4"/>
  <c r="I335" i="4"/>
  <c r="J335" i="4"/>
  <c r="H327" i="4"/>
  <c r="L326" i="4"/>
  <c r="L319" i="4"/>
  <c r="H302" i="4"/>
  <c r="I302" i="4"/>
  <c r="J302" i="4"/>
  <c r="K300" i="4"/>
  <c r="G294" i="4"/>
  <c r="K294" i="4"/>
  <c r="L292" i="4"/>
  <c r="I273" i="4"/>
  <c r="F273" i="4"/>
  <c r="H273" i="4"/>
  <c r="J273" i="4"/>
  <c r="J279" i="4"/>
  <c r="K273" i="4"/>
  <c r="J270" i="4"/>
  <c r="K264" i="4"/>
  <c r="I261" i="4"/>
  <c r="I257" i="4"/>
  <c r="H257" i="4"/>
  <c r="J255" i="4"/>
  <c r="K251" i="4"/>
  <c r="K249" i="4"/>
  <c r="H240" i="4"/>
  <c r="F240" i="4"/>
  <c r="G239" i="4"/>
  <c r="K239" i="4"/>
  <c r="L239" i="4"/>
  <c r="F229" i="4"/>
  <c r="H229" i="4"/>
  <c r="I229" i="4"/>
  <c r="J229" i="4"/>
  <c r="J226" i="4"/>
  <c r="H226" i="4"/>
  <c r="I226" i="4"/>
  <c r="G214" i="4"/>
  <c r="K214" i="4"/>
  <c r="J194" i="4"/>
  <c r="F194" i="4"/>
  <c r="H194" i="4"/>
  <c r="I194" i="4"/>
  <c r="L180" i="4"/>
  <c r="K180" i="4"/>
  <c r="G180" i="4"/>
  <c r="F174" i="4"/>
  <c r="J174" i="4"/>
  <c r="I174" i="4"/>
  <c r="H174" i="4"/>
  <c r="J71" i="4"/>
  <c r="H71" i="4"/>
  <c r="F71" i="4"/>
  <c r="I71" i="4"/>
  <c r="K71" i="4"/>
  <c r="F26" i="4"/>
  <c r="I26" i="4"/>
  <c r="K26" i="4"/>
  <c r="H26" i="4"/>
  <c r="L26" i="4"/>
  <c r="J26" i="4"/>
  <c r="P12" i="4"/>
  <c r="L296" i="4"/>
  <c r="L288" i="4"/>
  <c r="I279" i="4"/>
  <c r="K277" i="4"/>
  <c r="I270" i="4"/>
  <c r="H261" i="4"/>
  <c r="K258" i="4"/>
  <c r="I255" i="4"/>
  <c r="J249" i="4"/>
  <c r="F238" i="4"/>
  <c r="H238" i="4"/>
  <c r="I238" i="4"/>
  <c r="K230" i="4"/>
  <c r="L230" i="4"/>
  <c r="L219" i="4"/>
  <c r="F214" i="4"/>
  <c r="H214" i="4"/>
  <c r="I214" i="4"/>
  <c r="J214" i="4"/>
  <c r="G202" i="4"/>
  <c r="K202" i="4"/>
  <c r="L202" i="4"/>
  <c r="K198" i="4"/>
  <c r="G198" i="4"/>
  <c r="L198" i="4"/>
  <c r="K158" i="4"/>
  <c r="G158" i="4"/>
  <c r="L158" i="4"/>
  <c r="K142" i="4"/>
  <c r="G142" i="4"/>
  <c r="L142" i="4"/>
  <c r="L329" i="4"/>
  <c r="L321" i="4"/>
  <c r="L313" i="4"/>
  <c r="L305" i="4"/>
  <c r="L297" i="4"/>
  <c r="K296" i="4"/>
  <c r="J295" i="4"/>
  <c r="L289" i="4"/>
  <c r="K288" i="4"/>
  <c r="J287" i="4"/>
  <c r="L281" i="4"/>
  <c r="H279" i="4"/>
  <c r="J277" i="4"/>
  <c r="L274" i="4"/>
  <c r="H270" i="4"/>
  <c r="K268" i="4"/>
  <c r="F266" i="4"/>
  <c r="L265" i="4"/>
  <c r="H256" i="4"/>
  <c r="I256" i="4"/>
  <c r="H255" i="4"/>
  <c r="L244" i="4"/>
  <c r="H235" i="4"/>
  <c r="G208" i="4"/>
  <c r="K208" i="4"/>
  <c r="L208" i="4"/>
  <c r="J202" i="4"/>
  <c r="H202" i="4"/>
  <c r="I202" i="4"/>
  <c r="F198" i="4"/>
  <c r="H198" i="4"/>
  <c r="I198" i="4"/>
  <c r="J198" i="4"/>
  <c r="F190" i="4"/>
  <c r="I190" i="4"/>
  <c r="J190" i="4"/>
  <c r="H190" i="4"/>
  <c r="L190" i="4"/>
  <c r="F158" i="4"/>
  <c r="J158" i="4"/>
  <c r="I158" i="4"/>
  <c r="G151" i="4"/>
  <c r="K151" i="4"/>
  <c r="L151" i="4"/>
  <c r="L148" i="4"/>
  <c r="K148" i="4"/>
  <c r="F142" i="4"/>
  <c r="J142" i="4"/>
  <c r="H142" i="4"/>
  <c r="I142" i="4"/>
  <c r="K76" i="4"/>
  <c r="L76" i="4"/>
  <c r="G76" i="4"/>
  <c r="I295" i="4"/>
  <c r="I287" i="4"/>
  <c r="J280" i="4"/>
  <c r="L278" i="4"/>
  <c r="I277" i="4"/>
  <c r="G276" i="4"/>
  <c r="K275" i="4"/>
  <c r="K274" i="4"/>
  <c r="J271" i="4"/>
  <c r="J262" i="4"/>
  <c r="F261" i="4"/>
  <c r="K260" i="4"/>
  <c r="K259" i="4"/>
  <c r="L251" i="4"/>
  <c r="J250" i="4"/>
  <c r="F250" i="4"/>
  <c r="I250" i="4"/>
  <c r="L247" i="4"/>
  <c r="K246" i="4"/>
  <c r="K240" i="4"/>
  <c r="K237" i="4"/>
  <c r="F237" i="4"/>
  <c r="G232" i="4"/>
  <c r="K232" i="4"/>
  <c r="G217" i="4"/>
  <c r="K217" i="4"/>
  <c r="L217" i="4"/>
  <c r="H208" i="4"/>
  <c r="I208" i="4"/>
  <c r="J208" i="4"/>
  <c r="H205" i="4"/>
  <c r="I205" i="4"/>
  <c r="J205" i="4"/>
  <c r="K205" i="4"/>
  <c r="L156" i="4"/>
  <c r="G156" i="4"/>
  <c r="K156" i="4"/>
  <c r="J146" i="4"/>
  <c r="F146" i="4"/>
  <c r="H146" i="4"/>
  <c r="I146" i="4"/>
  <c r="K146" i="4"/>
  <c r="L146" i="4"/>
  <c r="J79" i="4"/>
  <c r="H79" i="4"/>
  <c r="I79" i="4"/>
  <c r="L79" i="4"/>
  <c r="F79" i="4"/>
  <c r="K79" i="4"/>
  <c r="G48" i="4"/>
  <c r="L48" i="4"/>
  <c r="K48" i="4"/>
  <c r="I280" i="4"/>
  <c r="I274" i="4"/>
  <c r="J265" i="4"/>
  <c r="I262" i="4"/>
  <c r="F259" i="4"/>
  <c r="I259" i="4"/>
  <c r="J257" i="4"/>
  <c r="L249" i="4"/>
  <c r="K247" i="4"/>
  <c r="K243" i="4"/>
  <c r="G243" i="4"/>
  <c r="J240" i="4"/>
  <c r="L238" i="4"/>
  <c r="K235" i="4"/>
  <c r="G235" i="4"/>
  <c r="L235" i="4"/>
  <c r="G234" i="4"/>
  <c r="H232" i="4"/>
  <c r="F232" i="4"/>
  <c r="I232" i="4"/>
  <c r="J232" i="4"/>
  <c r="L229" i="4"/>
  <c r="G223" i="4"/>
  <c r="K223" i="4"/>
  <c r="I217" i="4"/>
  <c r="H217" i="4"/>
  <c r="J217" i="4"/>
  <c r="J210" i="4"/>
  <c r="F210" i="4"/>
  <c r="H210" i="4"/>
  <c r="I210" i="4"/>
  <c r="H195" i="4"/>
  <c r="F195" i="4"/>
  <c r="I195" i="4"/>
  <c r="J195" i="4"/>
  <c r="L195" i="4"/>
  <c r="I173" i="4"/>
  <c r="J173" i="4"/>
  <c r="H173" i="4"/>
  <c r="L173" i="4"/>
  <c r="F173" i="4"/>
  <c r="K173" i="4"/>
  <c r="L258" i="4"/>
  <c r="L252" i="4"/>
  <c r="K252" i="4"/>
  <c r="I249" i="4"/>
  <c r="F249" i="4"/>
  <c r="I235" i="4"/>
  <c r="J235" i="4"/>
  <c r="F223" i="4"/>
  <c r="H223" i="4"/>
  <c r="I223" i="4"/>
  <c r="J223" i="4"/>
  <c r="F219" i="4"/>
  <c r="H219" i="4"/>
  <c r="I219" i="4"/>
  <c r="K211" i="4"/>
  <c r="L211" i="4"/>
  <c r="G175" i="4"/>
  <c r="K175" i="4"/>
  <c r="L175" i="4"/>
  <c r="L164" i="4"/>
  <c r="K164" i="4"/>
  <c r="G164" i="4"/>
  <c r="I157" i="4"/>
  <c r="J157" i="4"/>
  <c r="H157" i="4"/>
  <c r="L157" i="4"/>
  <c r="F157" i="4"/>
  <c r="K157" i="4"/>
  <c r="I141" i="4"/>
  <c r="J141" i="4"/>
  <c r="H141" i="4"/>
  <c r="K141" i="4"/>
  <c r="L141" i="4"/>
  <c r="F141" i="4"/>
  <c r="G103" i="4"/>
  <c r="K103" i="4"/>
  <c r="L103" i="4"/>
  <c r="L51" i="4"/>
  <c r="K51" i="4"/>
  <c r="G51" i="4"/>
  <c r="F85" i="4"/>
  <c r="J85" i="4"/>
  <c r="H85" i="4"/>
  <c r="I85" i="4"/>
  <c r="G31" i="4"/>
  <c r="K31" i="4"/>
  <c r="L31" i="4"/>
  <c r="E317" i="5"/>
  <c r="H231" i="4"/>
  <c r="H222" i="4"/>
  <c r="J197" i="4"/>
  <c r="F197" i="4"/>
  <c r="G186" i="4"/>
  <c r="K186" i="4"/>
  <c r="G143" i="4"/>
  <c r="K143" i="4"/>
  <c r="L143" i="4"/>
  <c r="K122" i="4"/>
  <c r="L122" i="4"/>
  <c r="G122" i="4"/>
  <c r="F93" i="4"/>
  <c r="J93" i="4"/>
  <c r="H93" i="4"/>
  <c r="L93" i="4"/>
  <c r="I93" i="4"/>
  <c r="F89" i="4"/>
  <c r="I89" i="4"/>
  <c r="J89" i="4"/>
  <c r="L89" i="4"/>
  <c r="L83" i="4"/>
  <c r="G83" i="4"/>
  <c r="K83" i="4"/>
  <c r="L72" i="4"/>
  <c r="G25" i="4"/>
  <c r="K25" i="4"/>
  <c r="L25" i="4"/>
  <c r="G228" i="4"/>
  <c r="K227" i="4"/>
  <c r="G222" i="4"/>
  <c r="G199" i="4"/>
  <c r="L199" i="4"/>
  <c r="H192" i="4"/>
  <c r="I192" i="4"/>
  <c r="J192" i="4"/>
  <c r="L188" i="4"/>
  <c r="G188" i="4"/>
  <c r="J186" i="4"/>
  <c r="F186" i="4"/>
  <c r="I186" i="4"/>
  <c r="G170" i="4"/>
  <c r="L170" i="4"/>
  <c r="K139" i="4"/>
  <c r="G139" i="4"/>
  <c r="L139" i="4"/>
  <c r="K118" i="4"/>
  <c r="L118" i="4"/>
  <c r="G118" i="4"/>
  <c r="K114" i="4"/>
  <c r="L114" i="4"/>
  <c r="G114" i="4"/>
  <c r="G104" i="4"/>
  <c r="K104" i="4"/>
  <c r="L104" i="4"/>
  <c r="G96" i="4"/>
  <c r="K96" i="4"/>
  <c r="L96" i="4"/>
  <c r="K236" i="4"/>
  <c r="L215" i="4"/>
  <c r="J211" i="4"/>
  <c r="K203" i="4"/>
  <c r="I201" i="4"/>
  <c r="F201" i="4"/>
  <c r="L197" i="4"/>
  <c r="H187" i="4"/>
  <c r="F187" i="4"/>
  <c r="J170" i="4"/>
  <c r="F170" i="4"/>
  <c r="I170" i="4"/>
  <c r="G154" i="4"/>
  <c r="L154" i="4"/>
  <c r="H139" i="4"/>
  <c r="F139" i="4"/>
  <c r="I139" i="4"/>
  <c r="J139" i="4"/>
  <c r="G123" i="4"/>
  <c r="L123" i="4"/>
  <c r="H96" i="4"/>
  <c r="F96" i="4"/>
  <c r="I96" i="4"/>
  <c r="J96" i="4"/>
  <c r="G72" i="4"/>
  <c r="F61" i="4"/>
  <c r="J61" i="4"/>
  <c r="H61" i="4"/>
  <c r="L61" i="4"/>
  <c r="I61" i="4"/>
  <c r="K37" i="4"/>
  <c r="G37" i="4"/>
  <c r="L37" i="4"/>
  <c r="E12" i="4"/>
  <c r="L196" i="4"/>
  <c r="K196" i="4"/>
  <c r="G183" i="4"/>
  <c r="K183" i="4"/>
  <c r="L183" i="4"/>
  <c r="I177" i="4"/>
  <c r="F177" i="4"/>
  <c r="H177" i="4"/>
  <c r="J177" i="4"/>
  <c r="K171" i="4"/>
  <c r="G171" i="4"/>
  <c r="L171" i="4"/>
  <c r="J154" i="4"/>
  <c r="F154" i="4"/>
  <c r="I154" i="4"/>
  <c r="G108" i="4"/>
  <c r="K108" i="4"/>
  <c r="L108" i="4"/>
  <c r="L78" i="4"/>
  <c r="K78" i="4"/>
  <c r="G78" i="4"/>
  <c r="G64" i="4"/>
  <c r="K64" i="4"/>
  <c r="L64" i="4"/>
  <c r="G55" i="4"/>
  <c r="K55" i="4"/>
  <c r="J22" i="4"/>
  <c r="F22" i="4"/>
  <c r="H22" i="4"/>
  <c r="K22" i="4"/>
  <c r="I22" i="4"/>
  <c r="L22" i="4"/>
  <c r="L12" i="4"/>
  <c r="D12" i="4"/>
  <c r="K255" i="4"/>
  <c r="I242" i="4"/>
  <c r="J233" i="4"/>
  <c r="L231" i="4"/>
  <c r="I230" i="4"/>
  <c r="J224" i="4"/>
  <c r="K219" i="4"/>
  <c r="K218" i="4"/>
  <c r="J206" i="4"/>
  <c r="L203" i="4"/>
  <c r="K199" i="4"/>
  <c r="I197" i="4"/>
  <c r="K195" i="4"/>
  <c r="G195" i="4"/>
  <c r="L192" i="4"/>
  <c r="K190" i="4"/>
  <c r="K188" i="4"/>
  <c r="L185" i="4"/>
  <c r="J178" i="4"/>
  <c r="F178" i="4"/>
  <c r="H178" i="4"/>
  <c r="L172" i="4"/>
  <c r="G172" i="4"/>
  <c r="H171" i="4"/>
  <c r="F171" i="4"/>
  <c r="J171" i="4"/>
  <c r="G167" i="4"/>
  <c r="K167" i="4"/>
  <c r="L167" i="4"/>
  <c r="I161" i="4"/>
  <c r="F161" i="4"/>
  <c r="H161" i="4"/>
  <c r="J161" i="4"/>
  <c r="K155" i="4"/>
  <c r="G155" i="4"/>
  <c r="L155" i="4"/>
  <c r="G112" i="4"/>
  <c r="K112" i="4"/>
  <c r="L112" i="4"/>
  <c r="L86" i="4"/>
  <c r="G86" i="4"/>
  <c r="K86" i="4"/>
  <c r="H64" i="4"/>
  <c r="F64" i="4"/>
  <c r="I64" i="4"/>
  <c r="J64" i="4"/>
  <c r="G21" i="4"/>
  <c r="E328" i="5"/>
  <c r="E315" i="5"/>
  <c r="E326" i="5"/>
  <c r="E241" i="5"/>
  <c r="E236" i="5"/>
  <c r="E226" i="5"/>
  <c r="G191" i="4"/>
  <c r="L191" i="4"/>
  <c r="I185" i="4"/>
  <c r="F185" i="4"/>
  <c r="K182" i="4"/>
  <c r="K179" i="4"/>
  <c r="G179" i="4"/>
  <c r="I169" i="4"/>
  <c r="F169" i="4"/>
  <c r="K166" i="4"/>
  <c r="K163" i="4"/>
  <c r="G163" i="4"/>
  <c r="I153" i="4"/>
  <c r="F153" i="4"/>
  <c r="K150" i="4"/>
  <c r="K147" i="4"/>
  <c r="G147" i="4"/>
  <c r="G140" i="4"/>
  <c r="K131" i="4"/>
  <c r="G119" i="4"/>
  <c r="K110" i="4"/>
  <c r="L110" i="4"/>
  <c r="G110" i="4"/>
  <c r="L94" i="4"/>
  <c r="K94" i="4"/>
  <c r="L88" i="4"/>
  <c r="J87" i="4"/>
  <c r="H87" i="4"/>
  <c r="F87" i="4"/>
  <c r="G80" i="4"/>
  <c r="K80" i="4"/>
  <c r="K73" i="4"/>
  <c r="F69" i="4"/>
  <c r="J69" i="4"/>
  <c r="L62" i="4"/>
  <c r="K62" i="4"/>
  <c r="H52" i="4"/>
  <c r="I52" i="4"/>
  <c r="J52" i="4"/>
  <c r="K45" i="4"/>
  <c r="G45" i="4"/>
  <c r="L45" i="4"/>
  <c r="L35" i="4"/>
  <c r="G32" i="4"/>
  <c r="L32" i="4"/>
  <c r="K32" i="4"/>
  <c r="I193" i="4"/>
  <c r="F193" i="4"/>
  <c r="K187" i="4"/>
  <c r="F182" i="4"/>
  <c r="J182" i="4"/>
  <c r="G178" i="4"/>
  <c r="F166" i="4"/>
  <c r="J166" i="4"/>
  <c r="G162" i="4"/>
  <c r="F150" i="4"/>
  <c r="J150" i="4"/>
  <c r="G146" i="4"/>
  <c r="K128" i="4"/>
  <c r="L128" i="4"/>
  <c r="G128" i="4"/>
  <c r="K127" i="4"/>
  <c r="L127" i="4"/>
  <c r="I126" i="4"/>
  <c r="J126" i="4"/>
  <c r="F126" i="4"/>
  <c r="G115" i="4"/>
  <c r="K106" i="4"/>
  <c r="L106" i="4"/>
  <c r="G106" i="4"/>
  <c r="K98" i="4"/>
  <c r="L98" i="4"/>
  <c r="G98" i="4"/>
  <c r="J95" i="4"/>
  <c r="H95" i="4"/>
  <c r="I95" i="4"/>
  <c r="L95" i="4"/>
  <c r="H80" i="4"/>
  <c r="F80" i="4"/>
  <c r="I80" i="4"/>
  <c r="F77" i="4"/>
  <c r="J77" i="4"/>
  <c r="H77" i="4"/>
  <c r="L77" i="4"/>
  <c r="J63" i="4"/>
  <c r="H63" i="4"/>
  <c r="I63" i="4"/>
  <c r="L63" i="4"/>
  <c r="J12" i="4"/>
  <c r="L134" i="4"/>
  <c r="G134" i="4"/>
  <c r="J127" i="4"/>
  <c r="F127" i="4"/>
  <c r="G120" i="4"/>
  <c r="G111" i="4"/>
  <c r="K102" i="4"/>
  <c r="L102" i="4"/>
  <c r="G102" i="4"/>
  <c r="G88" i="4"/>
  <c r="L70" i="4"/>
  <c r="G70" i="4"/>
  <c r="L67" i="4"/>
  <c r="G67" i="4"/>
  <c r="F49" i="4"/>
  <c r="K49" i="4"/>
  <c r="L49" i="4"/>
  <c r="H49" i="4"/>
  <c r="H36" i="4"/>
  <c r="I36" i="4"/>
  <c r="K29" i="4"/>
  <c r="G29" i="4"/>
  <c r="E329" i="5"/>
  <c r="E324" i="5"/>
  <c r="E321" i="5"/>
  <c r="E308" i="5"/>
  <c r="I181" i="4"/>
  <c r="J181" i="4"/>
  <c r="I165" i="4"/>
  <c r="J165" i="4"/>
  <c r="I149" i="4"/>
  <c r="J149" i="4"/>
  <c r="K136" i="4"/>
  <c r="L136" i="4"/>
  <c r="G136" i="4"/>
  <c r="K135" i="4"/>
  <c r="G135" i="4"/>
  <c r="I134" i="4"/>
  <c r="J134" i="4"/>
  <c r="F134" i="4"/>
  <c r="H133" i="4"/>
  <c r="I133" i="4"/>
  <c r="K133" i="4"/>
  <c r="L133" i="4"/>
  <c r="F131" i="4"/>
  <c r="I131" i="4"/>
  <c r="J131" i="4"/>
  <c r="G116" i="4"/>
  <c r="G107" i="4"/>
  <c r="G99" i="4"/>
  <c r="K99" i="4"/>
  <c r="K92" i="4"/>
  <c r="L92" i="4"/>
  <c r="F73" i="4"/>
  <c r="I73" i="4"/>
  <c r="J73" i="4"/>
  <c r="K60" i="4"/>
  <c r="L60" i="4"/>
  <c r="G40" i="4"/>
  <c r="L40" i="4"/>
  <c r="G12" i="4"/>
  <c r="E316" i="5"/>
  <c r="I123" i="4"/>
  <c r="J123" i="4"/>
  <c r="I119" i="4"/>
  <c r="J119" i="4"/>
  <c r="I115" i="4"/>
  <c r="J115" i="4"/>
  <c r="I111" i="4"/>
  <c r="J111" i="4"/>
  <c r="I107" i="4"/>
  <c r="J107" i="4"/>
  <c r="I103" i="4"/>
  <c r="J103" i="4"/>
  <c r="I99" i="4"/>
  <c r="J99" i="4"/>
  <c r="J88" i="4"/>
  <c r="K84" i="4"/>
  <c r="L84" i="4"/>
  <c r="J72" i="4"/>
  <c r="K68" i="4"/>
  <c r="L68" i="4"/>
  <c r="I57" i="4"/>
  <c r="G56" i="4"/>
  <c r="L56" i="4"/>
  <c r="H48" i="4"/>
  <c r="F48" i="4"/>
  <c r="I44" i="4"/>
  <c r="F41" i="4"/>
  <c r="I41" i="4"/>
  <c r="K41" i="4"/>
  <c r="J33" i="4"/>
  <c r="H32" i="4"/>
  <c r="F32" i="4"/>
  <c r="J32" i="4"/>
  <c r="K28" i="4"/>
  <c r="E312" i="5"/>
  <c r="E293" i="5"/>
  <c r="K85" i="4"/>
  <c r="K69" i="4"/>
  <c r="H56" i="4"/>
  <c r="F56" i="4"/>
  <c r="F44" i="4"/>
  <c r="L43" i="4"/>
  <c r="G39" i="4"/>
  <c r="K39" i="4"/>
  <c r="E291" i="5"/>
  <c r="E285" i="5"/>
  <c r="L91" i="4"/>
  <c r="H88" i="4"/>
  <c r="F88" i="4"/>
  <c r="L75" i="4"/>
  <c r="H72" i="4"/>
  <c r="F72" i="4"/>
  <c r="L59" i="4"/>
  <c r="F57" i="4"/>
  <c r="K57" i="4"/>
  <c r="K52" i="4"/>
  <c r="L52" i="4"/>
  <c r="G52" i="4"/>
  <c r="F33" i="4"/>
  <c r="I33" i="4"/>
  <c r="K33" i="4"/>
  <c r="N12" i="4"/>
  <c r="E325" i="5"/>
  <c r="E286" i="5"/>
  <c r="E284" i="5"/>
  <c r="I138" i="4"/>
  <c r="J132" i="4"/>
  <c r="H130" i="4"/>
  <c r="K126" i="4"/>
  <c r="H125" i="4"/>
  <c r="I125" i="4"/>
  <c r="I124" i="4"/>
  <c r="H121" i="4"/>
  <c r="I120" i="4"/>
  <c r="H117" i="4"/>
  <c r="I116" i="4"/>
  <c r="H113" i="4"/>
  <c r="I112" i="4"/>
  <c r="H109" i="4"/>
  <c r="I108" i="4"/>
  <c r="H105" i="4"/>
  <c r="I104" i="4"/>
  <c r="H101" i="4"/>
  <c r="I100" i="4"/>
  <c r="H97" i="4"/>
  <c r="K93" i="4"/>
  <c r="L87" i="4"/>
  <c r="L85" i="4"/>
  <c r="I84" i="4"/>
  <c r="I81" i="4"/>
  <c r="K77" i="4"/>
  <c r="L71" i="4"/>
  <c r="L69" i="4"/>
  <c r="I68" i="4"/>
  <c r="I65" i="4"/>
  <c r="K61" i="4"/>
  <c r="K56" i="4"/>
  <c r="K53" i="4"/>
  <c r="G53" i="4"/>
  <c r="J48" i="4"/>
  <c r="G47" i="4"/>
  <c r="J41" i="4"/>
  <c r="H40" i="4"/>
  <c r="F40" i="4"/>
  <c r="J40" i="4"/>
  <c r="K36" i="4"/>
  <c r="J28" i="4"/>
  <c r="L24" i="4"/>
  <c r="G23" i="4"/>
  <c r="L23" i="4"/>
  <c r="F12" i="4"/>
  <c r="I12" i="4"/>
  <c r="E297" i="5"/>
  <c r="E295" i="5"/>
  <c r="E288" i="5"/>
  <c r="E279" i="5"/>
  <c r="E276" i="5"/>
  <c r="E270" i="5"/>
  <c r="E266" i="5"/>
  <c r="E253" i="5"/>
  <c r="E198" i="5"/>
  <c r="E74" i="5"/>
  <c r="G44" i="4"/>
  <c r="G36" i="4"/>
  <c r="G28" i="4"/>
  <c r="E299" i="5"/>
  <c r="E268" i="5"/>
  <c r="E249" i="5"/>
  <c r="E244" i="5"/>
  <c r="E296" i="5"/>
  <c r="E289" i="5"/>
  <c r="E280" i="5"/>
  <c r="E271" i="5"/>
  <c r="E257" i="5"/>
  <c r="E252" i="5"/>
  <c r="E143" i="5"/>
  <c r="E93" i="5"/>
  <c r="E83" i="5"/>
  <c r="E320" i="5"/>
  <c r="E313" i="5"/>
  <c r="E258" i="5"/>
  <c r="E240" i="5"/>
  <c r="E182" i="5"/>
  <c r="E318" i="5"/>
  <c r="E306" i="5"/>
  <c r="E303" i="5"/>
  <c r="E294" i="5"/>
  <c r="E263" i="5"/>
  <c r="E248" i="5"/>
  <c r="E222" i="5"/>
  <c r="E130" i="5"/>
  <c r="H55" i="4"/>
  <c r="H47" i="4"/>
  <c r="L44" i="4"/>
  <c r="H39" i="4"/>
  <c r="L36" i="4"/>
  <c r="H31" i="4"/>
  <c r="L28" i="4"/>
  <c r="K27" i="4"/>
  <c r="H25" i="4"/>
  <c r="E256" i="5"/>
  <c r="J45" i="4"/>
  <c r="J37" i="4"/>
  <c r="J29" i="4"/>
  <c r="E183" i="5"/>
  <c r="E172" i="5"/>
  <c r="E265" i="5"/>
  <c r="E250" i="5"/>
  <c r="E242" i="5"/>
  <c r="E233" i="5"/>
  <c r="E228" i="5"/>
  <c r="E208" i="5"/>
  <c r="E190" i="5"/>
  <c r="E98" i="5"/>
  <c r="E281" i="5"/>
  <c r="E273" i="5"/>
  <c r="E234" i="5"/>
  <c r="E225" i="5"/>
  <c r="E206" i="5"/>
  <c r="E197" i="5"/>
  <c r="E159" i="5"/>
  <c r="E151" i="5"/>
  <c r="E135" i="5"/>
  <c r="E127" i="5"/>
  <c r="E103" i="5"/>
  <c r="E57" i="5"/>
  <c r="E46" i="5"/>
  <c r="E44" i="5"/>
  <c r="E305" i="5"/>
  <c r="E264" i="5"/>
  <c r="E261" i="5"/>
  <c r="E232" i="5"/>
  <c r="E215" i="5"/>
  <c r="E224" i="5"/>
  <c r="E210" i="5"/>
  <c r="E191" i="5"/>
  <c r="E176" i="5"/>
  <c r="E115" i="5"/>
  <c r="E91" i="5"/>
  <c r="E81" i="5"/>
  <c r="E254" i="5"/>
  <c r="E246" i="5"/>
  <c r="E238" i="5"/>
  <c r="E216" i="5"/>
  <c r="E207" i="5"/>
  <c r="E199" i="5"/>
  <c r="E194" i="5"/>
  <c r="E139" i="5"/>
  <c r="E134" i="5"/>
  <c r="E126" i="5"/>
  <c r="E96" i="5"/>
  <c r="E94" i="5"/>
  <c r="E272" i="5"/>
  <c r="E260" i="5"/>
  <c r="E230" i="5"/>
  <c r="E202" i="5"/>
  <c r="E192" i="5"/>
  <c r="E181" i="5"/>
  <c r="E68" i="5"/>
  <c r="E64" i="5"/>
  <c r="E212" i="5"/>
  <c r="E195" i="5"/>
  <c r="E179" i="5"/>
  <c r="E170" i="5"/>
  <c r="E157" i="5"/>
  <c r="E152" i="5"/>
  <c r="E148" i="5"/>
  <c r="E111" i="5"/>
  <c r="E88" i="5"/>
  <c r="E61" i="5"/>
  <c r="E41" i="5"/>
  <c r="E36" i="5"/>
  <c r="E30" i="5"/>
  <c r="E27" i="5"/>
  <c r="E25" i="5"/>
  <c r="E22" i="5"/>
  <c r="E20" i="5"/>
  <c r="E205" i="5"/>
  <c r="E188" i="5"/>
  <c r="E155" i="5"/>
  <c r="E146" i="5"/>
  <c r="E133" i="5"/>
  <c r="E128" i="5"/>
  <c r="E124" i="5"/>
  <c r="E118" i="5"/>
  <c r="E106" i="5"/>
  <c r="E100" i="5"/>
  <c r="E97" i="5"/>
  <c r="E89" i="5"/>
  <c r="E50" i="5"/>
  <c r="E28" i="5"/>
  <c r="L156" i="1"/>
  <c r="E220" i="5"/>
  <c r="E203" i="5"/>
  <c r="E186" i="5"/>
  <c r="E173" i="5"/>
  <c r="E168" i="5"/>
  <c r="E164" i="5"/>
  <c r="E131" i="5"/>
  <c r="E109" i="5"/>
  <c r="E54" i="5"/>
  <c r="E23" i="5"/>
  <c r="E213" i="5"/>
  <c r="E171" i="5"/>
  <c r="E162" i="5"/>
  <c r="E149" i="5"/>
  <c r="E144" i="5"/>
  <c r="E140" i="5"/>
  <c r="E78" i="5"/>
  <c r="E75" i="5"/>
  <c r="E48" i="5"/>
  <c r="E37" i="5"/>
  <c r="E34" i="5"/>
  <c r="E211" i="5"/>
  <c r="E196" i="5"/>
  <c r="E189" i="5"/>
  <c r="E184" i="5"/>
  <c r="E180" i="5"/>
  <c r="E147" i="5"/>
  <c r="E138" i="5"/>
  <c r="E125" i="5"/>
  <c r="E123" i="5"/>
  <c r="E119" i="5"/>
  <c r="E112" i="5"/>
  <c r="E101" i="5"/>
  <c r="E92" i="5"/>
  <c r="E84" i="5"/>
  <c r="E82" i="5"/>
  <c r="E59" i="5"/>
  <c r="E40" i="5"/>
  <c r="E29" i="5"/>
  <c r="G165" i="1"/>
  <c r="M165" i="1"/>
  <c r="O165" i="1"/>
  <c r="G80" i="1"/>
  <c r="L80" i="1"/>
  <c r="O80" i="1"/>
  <c r="E245" i="5"/>
  <c r="E237" i="5"/>
  <c r="E229" i="5"/>
  <c r="E221" i="5"/>
  <c r="E200" i="5"/>
  <c r="E187" i="5"/>
  <c r="E178" i="5"/>
  <c r="E165" i="5"/>
  <c r="E160" i="5"/>
  <c r="E156" i="5"/>
  <c r="E117" i="5"/>
  <c r="E107" i="5"/>
  <c r="E99" i="5"/>
  <c r="E76" i="5"/>
  <c r="E24" i="5"/>
  <c r="E13" i="5"/>
  <c r="E219" i="5"/>
  <c r="E204" i="5"/>
  <c r="E163" i="5"/>
  <c r="E154" i="5"/>
  <c r="E141" i="5"/>
  <c r="E136" i="5"/>
  <c r="E132" i="5"/>
  <c r="E121" i="5"/>
  <c r="E113" i="5"/>
  <c r="E105" i="5"/>
  <c r="E85" i="5"/>
  <c r="E60" i="5"/>
  <c r="E49" i="5"/>
  <c r="O185" i="1"/>
  <c r="Q185" i="1"/>
  <c r="G185" i="1"/>
  <c r="M185" i="1"/>
  <c r="G132" i="1"/>
  <c r="L132" i="1"/>
  <c r="O132" i="1"/>
  <c r="E52" i="5"/>
  <c r="E33" i="5"/>
  <c r="E26" i="5"/>
  <c r="E12" i="5"/>
  <c r="O188" i="1"/>
  <c r="Q188" i="1"/>
  <c r="G188" i="1"/>
  <c r="M188" i="1"/>
  <c r="O180" i="1"/>
  <c r="G180" i="1"/>
  <c r="K180" i="1"/>
  <c r="O172" i="1"/>
  <c r="G172" i="1"/>
  <c r="M172" i="1"/>
  <c r="G161" i="1"/>
  <c r="L161" i="1"/>
  <c r="O161" i="1"/>
  <c r="G149" i="1"/>
  <c r="M149" i="1"/>
  <c r="O149" i="1"/>
  <c r="O142" i="1"/>
  <c r="G142" i="1"/>
  <c r="M142" i="1"/>
  <c r="G135" i="1"/>
  <c r="M135" i="1"/>
  <c r="O135" i="1"/>
  <c r="O114" i="1"/>
  <c r="G114" i="1"/>
  <c r="L114" i="1"/>
  <c r="G109" i="1"/>
  <c r="L109" i="1"/>
  <c r="O109" i="1"/>
  <c r="G76" i="1"/>
  <c r="L76" i="1"/>
  <c r="O76" i="1"/>
  <c r="O65" i="1"/>
  <c r="G65" i="1"/>
  <c r="J65" i="1"/>
  <c r="G44" i="1"/>
  <c r="M44" i="1"/>
  <c r="O44" i="1"/>
  <c r="E69" i="5"/>
  <c r="E42" i="5"/>
  <c r="E31" i="5"/>
  <c r="O182" i="1"/>
  <c r="Q182" i="1"/>
  <c r="G182" i="1"/>
  <c r="M182" i="1"/>
  <c r="G179" i="1"/>
  <c r="O173" i="1"/>
  <c r="Q173" i="1"/>
  <c r="G171" i="1"/>
  <c r="M171" i="1"/>
  <c r="G167" i="1"/>
  <c r="M167" i="1"/>
  <c r="G151" i="1"/>
  <c r="L151" i="1"/>
  <c r="O151" i="1"/>
  <c r="G113" i="1"/>
  <c r="L113" i="1"/>
  <c r="O113" i="1"/>
  <c r="O111" i="1"/>
  <c r="O53" i="1"/>
  <c r="G53" i="1"/>
  <c r="M53" i="1"/>
  <c r="E39" i="5"/>
  <c r="O187" i="1"/>
  <c r="G187" i="1"/>
  <c r="K187" i="1"/>
  <c r="Q179" i="1"/>
  <c r="G177" i="1"/>
  <c r="J177" i="1"/>
  <c r="O177" i="1"/>
  <c r="Q177" i="1"/>
  <c r="G169" i="1"/>
  <c r="K169" i="1"/>
  <c r="O169" i="1"/>
  <c r="Q169" i="1"/>
  <c r="G160" i="1"/>
  <c r="M160" i="1"/>
  <c r="O160" i="1"/>
  <c r="G148" i="1"/>
  <c r="L148" i="1"/>
  <c r="O148" i="1"/>
  <c r="G89" i="1"/>
  <c r="I89" i="1"/>
  <c r="O89" i="1"/>
  <c r="E95" i="5"/>
  <c r="E73" i="5"/>
  <c r="E70" i="5"/>
  <c r="E66" i="5"/>
  <c r="E65" i="5"/>
  <c r="E58" i="5"/>
  <c r="E47" i="5"/>
  <c r="E21" i="5"/>
  <c r="E17" i="5"/>
  <c r="O184" i="1"/>
  <c r="G184" i="1"/>
  <c r="M184" i="1"/>
  <c r="G175" i="1"/>
  <c r="J175" i="1"/>
  <c r="O175" i="1"/>
  <c r="Q175" i="1"/>
  <c r="G93" i="1"/>
  <c r="L93" i="1"/>
  <c r="O93" i="1"/>
  <c r="G50" i="1"/>
  <c r="M50" i="1"/>
  <c r="O50" i="1"/>
  <c r="E87" i="5"/>
  <c r="E55" i="5"/>
  <c r="O189" i="1"/>
  <c r="G189" i="1"/>
  <c r="K189" i="1"/>
  <c r="O181" i="1"/>
  <c r="G181" i="1"/>
  <c r="J181" i="1"/>
  <c r="Q176" i="1"/>
  <c r="Q168" i="1"/>
  <c r="G157" i="1"/>
  <c r="L157" i="1"/>
  <c r="O157" i="1"/>
  <c r="G143" i="1"/>
  <c r="L143" i="1"/>
  <c r="G115" i="1"/>
  <c r="L115" i="1"/>
  <c r="G97" i="1"/>
  <c r="L97" i="1"/>
  <c r="O97" i="1"/>
  <c r="E79" i="5"/>
  <c r="E67" i="5"/>
  <c r="E63" i="5"/>
  <c r="E18" i="5"/>
  <c r="E15" i="5"/>
  <c r="O186" i="1"/>
  <c r="Q186" i="1"/>
  <c r="G186" i="1"/>
  <c r="J186" i="1"/>
  <c r="O166" i="1"/>
  <c r="G166" i="1"/>
  <c r="M166" i="1"/>
  <c r="G133" i="1"/>
  <c r="M133" i="1"/>
  <c r="O133" i="1"/>
  <c r="O126" i="1"/>
  <c r="G126" i="1"/>
  <c r="L126" i="1"/>
  <c r="G101" i="1"/>
  <c r="L101" i="1"/>
  <c r="O101" i="1"/>
  <c r="G86" i="1"/>
  <c r="I86" i="1"/>
  <c r="O86" i="1"/>
  <c r="G70" i="1"/>
  <c r="J70" i="1"/>
  <c r="O70" i="1"/>
  <c r="G56" i="1"/>
  <c r="M56" i="1"/>
  <c r="O56" i="1"/>
  <c r="G38" i="1"/>
  <c r="M38" i="1"/>
  <c r="O38" i="1"/>
  <c r="E71" i="5"/>
  <c r="O183" i="1"/>
  <c r="G183" i="1"/>
  <c r="M183" i="1"/>
  <c r="G174" i="1"/>
  <c r="M174" i="1"/>
  <c r="G119" i="1"/>
  <c r="L119" i="1"/>
  <c r="O119" i="1"/>
  <c r="G105" i="1"/>
  <c r="L105" i="1"/>
  <c r="O105" i="1"/>
  <c r="G162" i="1"/>
  <c r="M162" i="1"/>
  <c r="G154" i="1"/>
  <c r="L154" i="1"/>
  <c r="G138" i="1"/>
  <c r="M138" i="1"/>
  <c r="G122" i="1"/>
  <c r="L122" i="1"/>
  <c r="G84" i="1"/>
  <c r="I84" i="1"/>
  <c r="G61" i="1"/>
  <c r="M61" i="1"/>
  <c r="G48" i="1"/>
  <c r="M48" i="1"/>
  <c r="O48" i="1"/>
  <c r="O46" i="1"/>
  <c r="G52" i="1"/>
  <c r="M52" i="1"/>
  <c r="O52" i="1"/>
  <c r="O153" i="1"/>
  <c r="O137" i="1"/>
  <c r="O121" i="1"/>
  <c r="G73" i="1"/>
  <c r="J73" i="1"/>
  <c r="G60" i="1"/>
  <c r="M60" i="1"/>
  <c r="O60" i="1"/>
  <c r="O58" i="1"/>
  <c r="G41" i="1"/>
  <c r="M41" i="1"/>
  <c r="AB14" i="6"/>
  <c r="G64" i="1"/>
  <c r="J64" i="1"/>
  <c r="O64" i="1"/>
  <c r="G68" i="1"/>
  <c r="H68" i="1"/>
  <c r="O68" i="1"/>
  <c r="G72" i="1"/>
  <c r="J72" i="1"/>
  <c r="O72" i="1"/>
  <c r="G40" i="1"/>
  <c r="M40" i="1"/>
  <c r="O40" i="1"/>
  <c r="G30" i="1"/>
  <c r="M30" i="1"/>
  <c r="O30" i="1"/>
  <c r="O36" i="1"/>
  <c r="O31" i="1"/>
  <c r="O23" i="1"/>
  <c r="D16" i="1"/>
  <c r="D18" i="1"/>
  <c r="O25" i="1"/>
  <c r="O29" i="1"/>
  <c r="O33" i="1"/>
  <c r="O37" i="1"/>
  <c r="O24" i="1"/>
  <c r="O28" i="1"/>
  <c r="O32" i="1"/>
  <c r="G394" i="6"/>
  <c r="AF394" i="6" s="1"/>
  <c r="Z394" i="6"/>
  <c r="G393" i="6"/>
  <c r="AB11" i="6"/>
  <c r="Q189" i="1"/>
  <c r="C11" i="1"/>
  <c r="K211" i="3"/>
  <c r="J32" i="3"/>
  <c r="K282" i="3"/>
  <c r="K324" i="3"/>
  <c r="G214" i="3"/>
  <c r="J261" i="3"/>
  <c r="K270" i="3"/>
  <c r="AF109" i="6"/>
  <c r="K307" i="3"/>
  <c r="Q145" i="3"/>
  <c r="R29" i="3"/>
  <c r="T29" i="3"/>
  <c r="I29" i="3"/>
  <c r="J212" i="3"/>
  <c r="K223" i="3"/>
  <c r="K237" i="3"/>
  <c r="O285" i="3"/>
  <c r="R285" i="3" s="1"/>
  <c r="T285" i="3" s="1"/>
  <c r="G285" i="3"/>
  <c r="K329" i="3"/>
  <c r="K202" i="3"/>
  <c r="K203" i="3"/>
  <c r="K318" i="3"/>
  <c r="K196" i="3"/>
  <c r="K230" i="3"/>
  <c r="K326" i="3"/>
  <c r="AF284" i="6"/>
  <c r="K320" i="3"/>
  <c r="I23" i="3"/>
  <c r="R23" i="3"/>
  <c r="T23" i="3"/>
  <c r="C12" i="1"/>
  <c r="C16" i="1"/>
  <c r="G150" i="3"/>
  <c r="J80" i="3"/>
  <c r="O222" i="3"/>
  <c r="R222" i="3" s="1"/>
  <c r="T222" i="3" s="1"/>
  <c r="G222" i="3"/>
  <c r="G334" i="3"/>
  <c r="J84" i="3"/>
  <c r="K331" i="3"/>
  <c r="K296" i="3"/>
  <c r="K208" i="6"/>
  <c r="AF208" i="6"/>
  <c r="J81" i="3"/>
  <c r="G182" i="3"/>
  <c r="I182" i="3"/>
  <c r="K251" i="3"/>
  <c r="K299" i="3"/>
  <c r="K225" i="3"/>
  <c r="G64" i="3"/>
  <c r="I64" i="3"/>
  <c r="K204" i="3"/>
  <c r="J185" i="3"/>
  <c r="K238" i="3"/>
  <c r="K361" i="3"/>
  <c r="K339" i="3"/>
  <c r="I89" i="3"/>
  <c r="K290" i="3"/>
  <c r="K204" i="6"/>
  <c r="K193" i="3"/>
  <c r="J255" i="3"/>
  <c r="K347" i="3"/>
  <c r="Q187" i="1"/>
  <c r="Q174" i="1"/>
  <c r="Q183" i="1"/>
  <c r="Q121" i="3"/>
  <c r="K254" i="3"/>
  <c r="G344" i="3"/>
  <c r="K262" i="3"/>
  <c r="K350" i="3"/>
  <c r="J209" i="3"/>
  <c r="I58" i="6"/>
  <c r="AF58" i="6"/>
  <c r="K306" i="6"/>
  <c r="AF306" i="6"/>
  <c r="AF268" i="6"/>
  <c r="Q172" i="1"/>
  <c r="Q180" i="1"/>
  <c r="K190" i="3"/>
  <c r="I26" i="3"/>
  <c r="R26" i="3"/>
  <c r="T26" i="3"/>
  <c r="K316" i="3"/>
  <c r="K360" i="3"/>
  <c r="J76" i="3"/>
  <c r="K229" i="3"/>
  <c r="G357" i="3"/>
  <c r="K306" i="3"/>
  <c r="K353" i="3"/>
  <c r="G249" i="3"/>
  <c r="K252" i="3"/>
  <c r="K336" i="3"/>
  <c r="I149" i="6"/>
  <c r="AF150" i="6"/>
  <c r="K265" i="3"/>
  <c r="AF314" i="6"/>
  <c r="Q184" i="1"/>
  <c r="Q171" i="1"/>
  <c r="E14" i="1"/>
  <c r="Q181" i="1"/>
  <c r="G53" i="3"/>
  <c r="J53" i="3"/>
  <c r="K200" i="3"/>
  <c r="G156" i="3"/>
  <c r="I156" i="3"/>
  <c r="K206" i="3"/>
  <c r="G233" i="3"/>
  <c r="K308" i="3"/>
  <c r="K358" i="3"/>
  <c r="K220" i="3"/>
  <c r="J36" i="3"/>
  <c r="K268" i="3"/>
  <c r="I159" i="6"/>
  <c r="K296" i="6"/>
  <c r="K357" i="3"/>
  <c r="K334" i="3"/>
  <c r="J150" i="3"/>
  <c r="K344" i="3"/>
  <c r="K285" i="3"/>
  <c r="K249" i="3"/>
  <c r="M179" i="1"/>
  <c r="N180" i="1"/>
  <c r="N181" i="1"/>
  <c r="N182" i="1"/>
  <c r="N183" i="1"/>
  <c r="N184" i="1"/>
  <c r="N185" i="1"/>
  <c r="N186" i="1"/>
  <c r="N187" i="1"/>
  <c r="N188" i="1"/>
  <c r="J214" i="3"/>
  <c r="K233" i="3"/>
  <c r="J222" i="3"/>
  <c r="O260" i="3"/>
  <c r="U260" i="3" s="1"/>
  <c r="O57" i="3"/>
  <c r="R57" i="3" s="1"/>
  <c r="T57" i="3" s="1"/>
  <c r="C11" i="3"/>
  <c r="C12" i="3"/>
  <c r="G462" i="6" l="1"/>
  <c r="Z462" i="6"/>
  <c r="O462" i="6"/>
  <c r="R462" i="6" s="1"/>
  <c r="T462" i="6" s="1"/>
  <c r="AU462" i="6"/>
  <c r="G458" i="6"/>
  <c r="Z458" i="6"/>
  <c r="O458" i="6"/>
  <c r="R458" i="6" s="1"/>
  <c r="T458" i="6" s="1"/>
  <c r="AU458" i="6"/>
  <c r="G461" i="6"/>
  <c r="Z461" i="6"/>
  <c r="O461" i="6"/>
  <c r="R461" i="6" s="1"/>
  <c r="T461" i="6" s="1"/>
  <c r="AU461" i="6"/>
  <c r="AU457" i="6"/>
  <c r="G457" i="6"/>
  <c r="Z457" i="6"/>
  <c r="O457" i="6"/>
  <c r="G460" i="6"/>
  <c r="Z460" i="6"/>
  <c r="O460" i="6"/>
  <c r="R460" i="6" s="1"/>
  <c r="T460" i="6" s="1"/>
  <c r="AU460" i="6"/>
  <c r="G456" i="6"/>
  <c r="Z456" i="6"/>
  <c r="AU456" i="6"/>
  <c r="O456" i="6"/>
  <c r="R456" i="6" s="1"/>
  <c r="T456" i="6" s="1"/>
  <c r="AU459" i="6"/>
  <c r="G459" i="6"/>
  <c r="Z459" i="6"/>
  <c r="O459" i="6"/>
  <c r="R459" i="6" s="1"/>
  <c r="T459" i="6" s="1"/>
  <c r="AU455" i="6"/>
  <c r="G455" i="6"/>
  <c r="Z455" i="6"/>
  <c r="O455" i="6"/>
  <c r="G335" i="6"/>
  <c r="K335" i="6" s="1"/>
  <c r="Z335" i="6"/>
  <c r="G173" i="6"/>
  <c r="Z173" i="6"/>
  <c r="Z120" i="6"/>
  <c r="G120" i="6"/>
  <c r="AY63" i="6"/>
  <c r="D13" i="6"/>
  <c r="AF256" i="6"/>
  <c r="AU447" i="6"/>
  <c r="AT447" i="6" s="1"/>
  <c r="AS447" i="6" s="1"/>
  <c r="AR447" i="6" s="1"/>
  <c r="AQ447" i="6" s="1"/>
  <c r="AP447" i="6" s="1"/>
  <c r="AO447" i="6" s="1"/>
  <c r="AN447" i="6" s="1"/>
  <c r="AM447" i="6" s="1"/>
  <c r="AL447" i="6" s="1"/>
  <c r="AY86" i="6"/>
  <c r="AY51" i="6"/>
  <c r="Z203" i="6"/>
  <c r="AY103" i="6"/>
  <c r="AY78" i="6"/>
  <c r="AY43" i="6"/>
  <c r="Z308" i="6"/>
  <c r="Z282" i="6"/>
  <c r="AY2" i="6"/>
  <c r="Z98" i="6"/>
  <c r="AY109" i="6"/>
  <c r="Z150" i="6"/>
  <c r="G207" i="6"/>
  <c r="K207" i="6" s="1"/>
  <c r="AY70" i="6"/>
  <c r="AY36" i="6"/>
  <c r="AF267" i="6"/>
  <c r="AB15" i="6"/>
  <c r="AU44" i="6" s="1"/>
  <c r="AT44" i="6" s="1"/>
  <c r="AS44" i="6" s="1"/>
  <c r="AR44" i="6" s="1"/>
  <c r="AQ44" i="6" s="1"/>
  <c r="AP44" i="6" s="1"/>
  <c r="AO44" i="6" s="1"/>
  <c r="AN44" i="6" s="1"/>
  <c r="AM44" i="6" s="1"/>
  <c r="AL44" i="6" s="1"/>
  <c r="AU450" i="6"/>
  <c r="AT450" i="6" s="1"/>
  <c r="AY9" i="6"/>
  <c r="G294" i="6"/>
  <c r="K294" i="6" s="1"/>
  <c r="K394" i="6"/>
  <c r="AF96" i="6"/>
  <c r="AF303" i="6"/>
  <c r="AF271" i="6"/>
  <c r="AF247" i="6"/>
  <c r="AF159" i="6"/>
  <c r="J133" i="6"/>
  <c r="AY30" i="6"/>
  <c r="G72" i="6"/>
  <c r="AF273" i="6"/>
  <c r="AF342" i="6"/>
  <c r="AF286" i="6"/>
  <c r="AF246" i="6"/>
  <c r="O111" i="3"/>
  <c r="R111" i="3" s="1"/>
  <c r="T111" i="3" s="1"/>
  <c r="G454" i="6"/>
  <c r="Z454" i="6"/>
  <c r="G453" i="6"/>
  <c r="Z453" i="6"/>
  <c r="AU453" i="6"/>
  <c r="O247" i="3"/>
  <c r="R247" i="3" s="1"/>
  <c r="T247" i="3" s="1"/>
  <c r="D16" i="3"/>
  <c r="D19" i="3" s="1"/>
  <c r="O251" i="3"/>
  <c r="R251" i="3" s="1"/>
  <c r="T251" i="3" s="1"/>
  <c r="L21" i="4"/>
  <c r="O256" i="3"/>
  <c r="U256" i="3" s="1"/>
  <c r="H21" i="4"/>
  <c r="O257" i="3"/>
  <c r="R257" i="3" s="1"/>
  <c r="T257" i="3" s="1"/>
  <c r="O195" i="3"/>
  <c r="O248" i="3"/>
  <c r="R248" i="3" s="1"/>
  <c r="T248" i="3" s="1"/>
  <c r="O265" i="3"/>
  <c r="R265" i="3" s="1"/>
  <c r="T265" i="3" s="1"/>
  <c r="I21" i="4"/>
  <c r="O156" i="3"/>
  <c r="R156" i="3" s="1"/>
  <c r="T156" i="3" s="1"/>
  <c r="O86" i="3"/>
  <c r="R86" i="3" s="1"/>
  <c r="T86" i="3" s="1"/>
  <c r="O139" i="3"/>
  <c r="R139" i="3" s="1"/>
  <c r="T139" i="3" s="1"/>
  <c r="O152" i="3"/>
  <c r="R152" i="3" s="1"/>
  <c r="T152" i="3" s="1"/>
  <c r="O110" i="3"/>
  <c r="R110" i="3" s="1"/>
  <c r="T110" i="3" s="1"/>
  <c r="O271" i="3"/>
  <c r="O344" i="3"/>
  <c r="R344" i="3" s="1"/>
  <c r="T344" i="3" s="1"/>
  <c r="O78" i="3"/>
  <c r="R78" i="3" s="1"/>
  <c r="T78" i="3" s="1"/>
  <c r="O131" i="3"/>
  <c r="R131" i="3" s="1"/>
  <c r="T131" i="3" s="1"/>
  <c r="O136" i="3"/>
  <c r="O126" i="3"/>
  <c r="R126" i="3" s="1"/>
  <c r="T126" i="3" s="1"/>
  <c r="K21" i="4"/>
  <c r="O317" i="3"/>
  <c r="R317" i="3" s="1"/>
  <c r="T317" i="3" s="1"/>
  <c r="O63" i="3"/>
  <c r="R63" i="3" s="1"/>
  <c r="T63" i="3" s="1"/>
  <c r="O125" i="3"/>
  <c r="R125" i="3" s="1"/>
  <c r="T125" i="3" s="1"/>
  <c r="O357" i="3"/>
  <c r="R357" i="3" s="1"/>
  <c r="T357" i="3" s="1"/>
  <c r="O259" i="3"/>
  <c r="O330" i="3"/>
  <c r="R330" i="3" s="1"/>
  <c r="T330" i="3" s="1"/>
  <c r="O339" i="3"/>
  <c r="U339" i="3" s="1"/>
  <c r="O142" i="3"/>
  <c r="R142" i="3" s="1"/>
  <c r="T142" i="3" s="1"/>
  <c r="O76" i="3"/>
  <c r="R76" i="3" s="1"/>
  <c r="T76" i="3" s="1"/>
  <c r="O212" i="3"/>
  <c r="O217" i="3"/>
  <c r="U217" i="3" s="1"/>
  <c r="O116" i="3"/>
  <c r="O193" i="3"/>
  <c r="O236" i="3"/>
  <c r="U236" i="3" s="1"/>
  <c r="O334" i="3"/>
  <c r="R334" i="3" s="1"/>
  <c r="T334" i="3" s="1"/>
  <c r="O145" i="3"/>
  <c r="R145" i="3" s="1"/>
  <c r="T145" i="3" s="1"/>
  <c r="U322" i="3"/>
  <c r="R325" i="3"/>
  <c r="T325" i="3" s="1"/>
  <c r="O333" i="3"/>
  <c r="O267" i="3"/>
  <c r="U267" i="3" s="1"/>
  <c r="O203" i="3"/>
  <c r="O147" i="3"/>
  <c r="R147" i="3" s="1"/>
  <c r="T147" i="3" s="1"/>
  <c r="O83" i="3"/>
  <c r="R83" i="3" s="1"/>
  <c r="T83" i="3" s="1"/>
  <c r="O338" i="3"/>
  <c r="O264" i="3"/>
  <c r="O160" i="3"/>
  <c r="R160" i="3" s="1"/>
  <c r="T160" i="3" s="1"/>
  <c r="O213" i="3"/>
  <c r="R213" i="3" s="1"/>
  <c r="T213" i="3" s="1"/>
  <c r="O313" i="3"/>
  <c r="R313" i="3" s="1"/>
  <c r="T313" i="3" s="1"/>
  <c r="O137" i="3"/>
  <c r="R137" i="3" s="1"/>
  <c r="T137" i="3" s="1"/>
  <c r="O153" i="3"/>
  <c r="R153" i="3" s="1"/>
  <c r="T153" i="3" s="1"/>
  <c r="O188" i="3"/>
  <c r="U188" i="3" s="1"/>
  <c r="U285" i="3"/>
  <c r="O88" i="3"/>
  <c r="R88" i="3" s="1"/>
  <c r="T88" i="3" s="1"/>
  <c r="U330" i="3"/>
  <c r="O182" i="3"/>
  <c r="R182" i="3" s="1"/>
  <c r="T182" i="3" s="1"/>
  <c r="O60" i="3"/>
  <c r="R60" i="3" s="1"/>
  <c r="T60" i="3" s="1"/>
  <c r="O309" i="3"/>
  <c r="O243" i="3"/>
  <c r="U243" i="3" s="1"/>
  <c r="O187" i="3"/>
  <c r="R187" i="3" s="1"/>
  <c r="T187" i="3" s="1"/>
  <c r="O123" i="3"/>
  <c r="R123" i="3" s="1"/>
  <c r="T123" i="3" s="1"/>
  <c r="O49" i="3"/>
  <c r="R49" i="3" s="1"/>
  <c r="T49" i="3" s="1"/>
  <c r="O314" i="3"/>
  <c r="R314" i="3" s="1"/>
  <c r="T314" i="3" s="1"/>
  <c r="O240" i="3"/>
  <c r="U240" i="3" s="1"/>
  <c r="O96" i="3"/>
  <c r="R96" i="3" s="1"/>
  <c r="T96" i="3" s="1"/>
  <c r="O324" i="3"/>
  <c r="O87" i="3"/>
  <c r="R87" i="3" s="1"/>
  <c r="T87" i="3" s="1"/>
  <c r="O100" i="3"/>
  <c r="R100" i="3" s="1"/>
  <c r="T100" i="3" s="1"/>
  <c r="O318" i="3"/>
  <c r="R318" i="3" s="1"/>
  <c r="T318" i="3" s="1"/>
  <c r="K13" i="4"/>
  <c r="O164" i="3"/>
  <c r="R164" i="3" s="1"/>
  <c r="T164" i="3" s="1"/>
  <c r="O158" i="3"/>
  <c r="R158" i="3" s="1"/>
  <c r="T158" i="3" s="1"/>
  <c r="O118" i="3"/>
  <c r="R118" i="3" s="1"/>
  <c r="T118" i="3" s="1"/>
  <c r="O304" i="3"/>
  <c r="R304" i="3" s="1"/>
  <c r="T304" i="3" s="1"/>
  <c r="U222" i="3"/>
  <c r="O301" i="3"/>
  <c r="R301" i="3" s="1"/>
  <c r="T301" i="3" s="1"/>
  <c r="O235" i="3"/>
  <c r="R235" i="3" s="1"/>
  <c r="T235" i="3" s="1"/>
  <c r="O179" i="3"/>
  <c r="R179" i="3" s="1"/>
  <c r="T179" i="3" s="1"/>
  <c r="O115" i="3"/>
  <c r="R115" i="3" s="1"/>
  <c r="T115" i="3" s="1"/>
  <c r="O45" i="3"/>
  <c r="R45" i="3" s="1"/>
  <c r="T45" i="3" s="1"/>
  <c r="O306" i="3"/>
  <c r="O224" i="3"/>
  <c r="R224" i="3" s="1"/>
  <c r="T224" i="3" s="1"/>
  <c r="O69" i="3"/>
  <c r="R69" i="3" s="1"/>
  <c r="T69" i="3" s="1"/>
  <c r="O275" i="3"/>
  <c r="O70" i="3"/>
  <c r="R70" i="3" s="1"/>
  <c r="T70" i="3" s="1"/>
  <c r="O198" i="3"/>
  <c r="O169" i="3"/>
  <c r="R169" i="3" s="1"/>
  <c r="T169" i="3" s="1"/>
  <c r="O244" i="3"/>
  <c r="O73" i="3"/>
  <c r="U73" i="3" s="1"/>
  <c r="O233" i="3"/>
  <c r="U233" i="3" s="1"/>
  <c r="O53" i="3"/>
  <c r="R53" i="3" s="1"/>
  <c r="T53" i="3" s="1"/>
  <c r="O249" i="3"/>
  <c r="R249" i="3" s="1"/>
  <c r="T249" i="3" s="1"/>
  <c r="O121" i="3"/>
  <c r="R121" i="3" s="1"/>
  <c r="T121" i="3" s="1"/>
  <c r="O64" i="3"/>
  <c r="R64" i="3" s="1"/>
  <c r="T64" i="3" s="1"/>
  <c r="O150" i="3"/>
  <c r="O56" i="3"/>
  <c r="R56" i="3" s="1"/>
  <c r="T56" i="3" s="1"/>
  <c r="O293" i="3"/>
  <c r="O227" i="3"/>
  <c r="R227" i="3" s="1"/>
  <c r="T227" i="3" s="1"/>
  <c r="O171" i="3"/>
  <c r="R171" i="3" s="1"/>
  <c r="T171" i="3" s="1"/>
  <c r="O107" i="3"/>
  <c r="R107" i="3" s="1"/>
  <c r="T107" i="3" s="1"/>
  <c r="O31" i="3"/>
  <c r="R31" i="3" s="1"/>
  <c r="T31" i="3" s="1"/>
  <c r="O298" i="3"/>
  <c r="R298" i="3" s="1"/>
  <c r="T298" i="3" s="1"/>
  <c r="O216" i="3"/>
  <c r="O359" i="3"/>
  <c r="O178" i="3"/>
  <c r="R178" i="3" s="1"/>
  <c r="T178" i="3" s="1"/>
  <c r="O43" i="3"/>
  <c r="R43" i="3" s="1"/>
  <c r="T43" i="3" s="1"/>
  <c r="O102" i="3"/>
  <c r="R102" i="3" s="1"/>
  <c r="T102" i="3" s="1"/>
  <c r="O132" i="3"/>
  <c r="R132" i="3" s="1"/>
  <c r="T132" i="3" s="1"/>
  <c r="O204" i="3"/>
  <c r="R204" i="3" s="1"/>
  <c r="T204" i="3" s="1"/>
  <c r="O81" i="3"/>
  <c r="R81" i="3" s="1"/>
  <c r="T81" i="3" s="1"/>
  <c r="D15" i="3"/>
  <c r="C19" i="3" s="1"/>
  <c r="O214" i="3"/>
  <c r="R256" i="3"/>
  <c r="T256" i="3" s="1"/>
  <c r="O42" i="3"/>
  <c r="R42" i="3" s="1"/>
  <c r="T42" i="3" s="1"/>
  <c r="O284" i="3"/>
  <c r="R284" i="3" s="1"/>
  <c r="T284" i="3" s="1"/>
  <c r="O219" i="3"/>
  <c r="U219" i="3" s="1"/>
  <c r="O163" i="3"/>
  <c r="R163" i="3" s="1"/>
  <c r="T163" i="3" s="1"/>
  <c r="O99" i="3"/>
  <c r="R99" i="3" s="1"/>
  <c r="T99" i="3" s="1"/>
  <c r="O354" i="3"/>
  <c r="U354" i="3" s="1"/>
  <c r="O289" i="3"/>
  <c r="R289" i="3" s="1"/>
  <c r="T289" i="3" s="1"/>
  <c r="O200" i="3"/>
  <c r="R200" i="3" s="1"/>
  <c r="T200" i="3" s="1"/>
  <c r="O311" i="3"/>
  <c r="U311" i="3" s="1"/>
  <c r="O114" i="3"/>
  <c r="R114" i="3" s="1"/>
  <c r="T114" i="3" s="1"/>
  <c r="O94" i="3"/>
  <c r="R94" i="3" s="1"/>
  <c r="T94" i="3" s="1"/>
  <c r="O177" i="3"/>
  <c r="R177" i="3" s="1"/>
  <c r="T177" i="3" s="1"/>
  <c r="O190" i="3"/>
  <c r="R190" i="3" s="1"/>
  <c r="T190" i="3" s="1"/>
  <c r="O228" i="3"/>
  <c r="U228" i="3" s="1"/>
  <c r="O270" i="3"/>
  <c r="R270" i="3" s="1"/>
  <c r="T270" i="3" s="1"/>
  <c r="O161" i="3"/>
  <c r="R161" i="3" s="1"/>
  <c r="T161" i="3" s="1"/>
  <c r="O97" i="3"/>
  <c r="R97" i="3" s="1"/>
  <c r="T97" i="3" s="1"/>
  <c r="F13" i="4"/>
  <c r="O341" i="3"/>
  <c r="U341" i="3" s="1"/>
  <c r="O276" i="3"/>
  <c r="O211" i="3"/>
  <c r="O155" i="3"/>
  <c r="R155" i="3" s="1"/>
  <c r="T155" i="3" s="1"/>
  <c r="O91" i="3"/>
  <c r="R91" i="3" s="1"/>
  <c r="T91" i="3" s="1"/>
  <c r="O346" i="3"/>
  <c r="R346" i="3" s="1"/>
  <c r="T346" i="3" s="1"/>
  <c r="O273" i="3"/>
  <c r="O184" i="3"/>
  <c r="O278" i="3"/>
  <c r="O58" i="3"/>
  <c r="R58" i="3" s="1"/>
  <c r="T58" i="3" s="1"/>
  <c r="O166" i="3"/>
  <c r="R166" i="3" s="1"/>
  <c r="T166" i="3" s="1"/>
  <c r="U251" i="3"/>
  <c r="U346" i="3"/>
  <c r="R236" i="3"/>
  <c r="T236" i="3" s="1"/>
  <c r="U334" i="3"/>
  <c r="R267" i="3"/>
  <c r="T267" i="3" s="1"/>
  <c r="U200" i="3"/>
  <c r="AF452" i="6"/>
  <c r="K452" i="6"/>
  <c r="AF450" i="6"/>
  <c r="K450" i="6"/>
  <c r="AF448" i="6"/>
  <c r="K448" i="6"/>
  <c r="AF451" i="6"/>
  <c r="K451" i="6"/>
  <c r="AF449" i="6"/>
  <c r="K449" i="6"/>
  <c r="AF447" i="6"/>
  <c r="K447" i="6"/>
  <c r="Z452" i="6"/>
  <c r="Z451" i="6"/>
  <c r="Z450" i="6"/>
  <c r="Z449" i="6"/>
  <c r="Z448" i="6"/>
  <c r="Z447" i="6"/>
  <c r="D13" i="4"/>
  <c r="O13" i="4"/>
  <c r="R188" i="3"/>
  <c r="T188" i="3" s="1"/>
  <c r="L13" i="4"/>
  <c r="U314" i="3"/>
  <c r="I13" i="4"/>
  <c r="R243" i="3"/>
  <c r="T243" i="3" s="1"/>
  <c r="G13" i="4"/>
  <c r="J13" i="4"/>
  <c r="N13" i="4"/>
  <c r="U248" i="3"/>
  <c r="U249" i="3"/>
  <c r="H13" i="4"/>
  <c r="Q13" i="4"/>
  <c r="B15" i="4"/>
  <c r="C13" i="4"/>
  <c r="R189" i="3"/>
  <c r="T189" i="3" s="1"/>
  <c r="E13" i="4"/>
  <c r="M13" i="4"/>
  <c r="G376" i="6"/>
  <c r="Z376" i="6"/>
  <c r="G53" i="6"/>
  <c r="AF53" i="6" s="1"/>
  <c r="Z53" i="6"/>
  <c r="G365" i="6"/>
  <c r="AF365" i="6" s="1"/>
  <c r="Z365" i="6"/>
  <c r="AF73" i="6"/>
  <c r="AF72" i="6"/>
  <c r="G51" i="6"/>
  <c r="Z104" i="6"/>
  <c r="AF217" i="6"/>
  <c r="Z331" i="6"/>
  <c r="AF335" i="6"/>
  <c r="AF263" i="6"/>
  <c r="Z129" i="6"/>
  <c r="G64" i="6"/>
  <c r="I64" i="6" s="1"/>
  <c r="G390" i="6"/>
  <c r="Z76" i="6"/>
  <c r="G83" i="6"/>
  <c r="J83" i="6" s="1"/>
  <c r="Z316" i="6"/>
  <c r="AF31" i="6"/>
  <c r="AF326" i="6"/>
  <c r="Z273" i="6"/>
  <c r="Z263" i="6"/>
  <c r="Z251" i="6"/>
  <c r="Z235" i="6"/>
  <c r="AF64" i="6"/>
  <c r="G91" i="6"/>
  <c r="I91" i="6" s="1"/>
  <c r="Z305" i="6"/>
  <c r="AF338" i="6"/>
  <c r="AF244" i="6"/>
  <c r="K273" i="6"/>
  <c r="Z330" i="6"/>
  <c r="AF374" i="6"/>
  <c r="Z137" i="6"/>
  <c r="AF331" i="6"/>
  <c r="AF129" i="6"/>
  <c r="Q128" i="6"/>
  <c r="Z256" i="6"/>
  <c r="Z250" i="6"/>
  <c r="Z222" i="6"/>
  <c r="Z217" i="6"/>
  <c r="Z92" i="6"/>
  <c r="AF294" i="6"/>
  <c r="AF207" i="6"/>
  <c r="J72" i="6"/>
  <c r="AF98" i="6"/>
  <c r="Z135" i="6"/>
  <c r="Z267" i="6"/>
  <c r="AF358" i="6"/>
  <c r="AF137" i="6"/>
  <c r="G261" i="6"/>
  <c r="Z109" i="6"/>
  <c r="Q60" i="6"/>
  <c r="AF302" i="6"/>
  <c r="Z289" i="6"/>
  <c r="Z244" i="6"/>
  <c r="G446" i="6"/>
  <c r="Z446" i="6"/>
  <c r="AU446" i="6"/>
  <c r="G444" i="6"/>
  <c r="Z444" i="6"/>
  <c r="G428" i="6"/>
  <c r="Z428" i="6"/>
  <c r="O342" i="3"/>
  <c r="R342" i="3" s="1"/>
  <c r="T342" i="3" s="1"/>
  <c r="U247" i="3"/>
  <c r="U81" i="3"/>
  <c r="U298" i="3"/>
  <c r="U313" i="3"/>
  <c r="R260" i="3"/>
  <c r="T260" i="3" s="1"/>
  <c r="R339" i="3"/>
  <c r="T339" i="3" s="1"/>
  <c r="R73" i="3"/>
  <c r="T73" i="3" s="1"/>
  <c r="J76" i="6"/>
  <c r="AF76" i="6"/>
  <c r="AF204" i="6"/>
  <c r="G252" i="6"/>
  <c r="Z252" i="6"/>
  <c r="AU223" i="6"/>
  <c r="AT223" i="6" s="1"/>
  <c r="AS223" i="6" s="1"/>
  <c r="AR223" i="6" s="1"/>
  <c r="AQ223" i="6" s="1"/>
  <c r="AP223" i="6" s="1"/>
  <c r="AO223" i="6" s="1"/>
  <c r="AN223" i="6" s="1"/>
  <c r="AM223" i="6" s="1"/>
  <c r="AL223" i="6" s="1"/>
  <c r="Z106" i="6"/>
  <c r="G285" i="6"/>
  <c r="K285" i="6" s="1"/>
  <c r="Z285" i="6"/>
  <c r="G280" i="6"/>
  <c r="Z280" i="6"/>
  <c r="G234" i="6"/>
  <c r="K234" i="6" s="1"/>
  <c r="Z234" i="6"/>
  <c r="G243" i="6"/>
  <c r="Z243" i="6"/>
  <c r="K211" i="6"/>
  <c r="AF211" i="6"/>
  <c r="G301" i="6"/>
  <c r="Z301" i="6"/>
  <c r="Z206" i="6"/>
  <c r="G206" i="6"/>
  <c r="K206" i="6" s="1"/>
  <c r="G161" i="6"/>
  <c r="Z161" i="6"/>
  <c r="Z25" i="6"/>
  <c r="G25" i="6"/>
  <c r="I25" i="6" s="1"/>
  <c r="Q140" i="6"/>
  <c r="Z140" i="6"/>
  <c r="G341" i="6"/>
  <c r="K341" i="6" s="1"/>
  <c r="Z341" i="6"/>
  <c r="Z310" i="6"/>
  <c r="G310" i="6"/>
  <c r="G258" i="6"/>
  <c r="K258" i="6" s="1"/>
  <c r="Z258" i="6"/>
  <c r="G325" i="6"/>
  <c r="Z325" i="6"/>
  <c r="G103" i="6"/>
  <c r="Z103" i="6"/>
  <c r="AU102" i="6"/>
  <c r="AT102" i="6" s="1"/>
  <c r="AS102" i="6" s="1"/>
  <c r="AR102" i="6" s="1"/>
  <c r="AQ102" i="6" s="1"/>
  <c r="AP102" i="6" s="1"/>
  <c r="AO102" i="6" s="1"/>
  <c r="AN102" i="6" s="1"/>
  <c r="AM102" i="6" s="1"/>
  <c r="AL102" i="6" s="1"/>
  <c r="G49" i="6"/>
  <c r="J49" i="6" s="1"/>
  <c r="Z49" i="6"/>
  <c r="K332" i="6"/>
  <c r="AF332" i="6"/>
  <c r="G186" i="6"/>
  <c r="Z186" i="6"/>
  <c r="G71" i="6"/>
  <c r="Z71" i="6"/>
  <c r="AF106" i="6"/>
  <c r="I106" i="6"/>
  <c r="G260" i="6"/>
  <c r="Z260" i="6"/>
  <c r="G151" i="6"/>
  <c r="Z151" i="6"/>
  <c r="Y8" i="6"/>
  <c r="Z8" i="6" s="1"/>
  <c r="AB18" i="6"/>
  <c r="AU448" i="6" s="1"/>
  <c r="AB16" i="6"/>
  <c r="G362" i="6"/>
  <c r="Z362" i="6"/>
  <c r="G354" i="6"/>
  <c r="Z354" i="6"/>
  <c r="G346" i="6"/>
  <c r="K346" i="6" s="1"/>
  <c r="Z346" i="6"/>
  <c r="G281" i="6"/>
  <c r="Z281" i="6"/>
  <c r="AU249" i="6"/>
  <c r="AT249" i="6" s="1"/>
  <c r="AS249" i="6" s="1"/>
  <c r="AR249" i="6" s="1"/>
  <c r="AQ249" i="6" s="1"/>
  <c r="AP249" i="6" s="1"/>
  <c r="AO249" i="6" s="1"/>
  <c r="AN249" i="6" s="1"/>
  <c r="AM249" i="6" s="1"/>
  <c r="AL249" i="6" s="1"/>
  <c r="G275" i="6"/>
  <c r="Z275" i="6"/>
  <c r="AU353" i="6"/>
  <c r="AU132" i="6"/>
  <c r="AF62" i="6"/>
  <c r="AF30" i="6"/>
  <c r="AF341" i="6"/>
  <c r="AF277" i="6"/>
  <c r="AF245" i="6"/>
  <c r="AF149" i="6"/>
  <c r="AU352" i="6"/>
  <c r="AT352" i="6" s="1"/>
  <c r="AS352" i="6" s="1"/>
  <c r="AR352" i="6" s="1"/>
  <c r="AQ352" i="6" s="1"/>
  <c r="AP352" i="6" s="1"/>
  <c r="AO352" i="6" s="1"/>
  <c r="AN352" i="6" s="1"/>
  <c r="AM352" i="6" s="1"/>
  <c r="AL352" i="6" s="1"/>
  <c r="AU337" i="6"/>
  <c r="AT337" i="6" s="1"/>
  <c r="AS337" i="6" s="1"/>
  <c r="AR337" i="6" s="1"/>
  <c r="AQ337" i="6" s="1"/>
  <c r="AP337" i="6" s="1"/>
  <c r="AO337" i="6" s="1"/>
  <c r="AN337" i="6" s="1"/>
  <c r="AM337" i="6" s="1"/>
  <c r="AL337" i="6" s="1"/>
  <c r="J36" i="6"/>
  <c r="AU228" i="6"/>
  <c r="AT228" i="6" s="1"/>
  <c r="AS228" i="6" s="1"/>
  <c r="AR228" i="6" s="1"/>
  <c r="AQ228" i="6" s="1"/>
  <c r="AP228" i="6" s="1"/>
  <c r="AO228" i="6" s="1"/>
  <c r="AN228" i="6" s="1"/>
  <c r="AM228" i="6" s="1"/>
  <c r="AL228" i="6" s="1"/>
  <c r="AF135" i="6"/>
  <c r="AF111" i="6"/>
  <c r="AF287" i="6"/>
  <c r="AU205" i="6"/>
  <c r="AT205" i="6" s="1"/>
  <c r="AS205" i="6" s="1"/>
  <c r="AR205" i="6" s="1"/>
  <c r="AQ205" i="6" s="1"/>
  <c r="AP205" i="6" s="1"/>
  <c r="AO205" i="6" s="1"/>
  <c r="AN205" i="6" s="1"/>
  <c r="AM205" i="6" s="1"/>
  <c r="AL205" i="6" s="1"/>
  <c r="AU172" i="6"/>
  <c r="AT172" i="6" s="1"/>
  <c r="AS172" i="6" s="1"/>
  <c r="AR172" i="6" s="1"/>
  <c r="AQ172" i="6" s="1"/>
  <c r="AP172" i="6" s="1"/>
  <c r="AO172" i="6" s="1"/>
  <c r="AN172" i="6" s="1"/>
  <c r="AM172" i="6" s="1"/>
  <c r="AL172" i="6" s="1"/>
  <c r="K305" i="6"/>
  <c r="AF305" i="6"/>
  <c r="AU152" i="6"/>
  <c r="Z152" i="6"/>
  <c r="G152" i="6"/>
  <c r="G42" i="6"/>
  <c r="AU42" i="6"/>
  <c r="AT42" i="6" s="1"/>
  <c r="AS42" i="6" s="1"/>
  <c r="AR42" i="6" s="1"/>
  <c r="AQ42" i="6" s="1"/>
  <c r="AP42" i="6" s="1"/>
  <c r="AO42" i="6" s="1"/>
  <c r="AN42" i="6" s="1"/>
  <c r="AM42" i="6" s="1"/>
  <c r="AL42" i="6" s="1"/>
  <c r="G23" i="6"/>
  <c r="Z23" i="6"/>
  <c r="D11" i="6"/>
  <c r="O446" i="6" s="1"/>
  <c r="AY3" i="6"/>
  <c r="AY10" i="6"/>
  <c r="AY16" i="6"/>
  <c r="AY37" i="6"/>
  <c r="AY44" i="6"/>
  <c r="AY52" i="6"/>
  <c r="AY64" i="6"/>
  <c r="AY71" i="6"/>
  <c r="AY79" i="6"/>
  <c r="AY87" i="6"/>
  <c r="AY94" i="6"/>
  <c r="AY104" i="6"/>
  <c r="AY110" i="6"/>
  <c r="AY4" i="6"/>
  <c r="AY21" i="6"/>
  <c r="AY23" i="6"/>
  <c r="AY25" i="6"/>
  <c r="AY31" i="6"/>
  <c r="AY38" i="6"/>
  <c r="AY45" i="6"/>
  <c r="AY53" i="6"/>
  <c r="AY65" i="6"/>
  <c r="AY72" i="6"/>
  <c r="AY80" i="6"/>
  <c r="AY88" i="6"/>
  <c r="AY105" i="6"/>
  <c r="AY5" i="6"/>
  <c r="AY17" i="6"/>
  <c r="AY32" i="6"/>
  <c r="AY39" i="6"/>
  <c r="AY46" i="6"/>
  <c r="AY54" i="6"/>
  <c r="AY66" i="6"/>
  <c r="AY73" i="6"/>
  <c r="AY81" i="6"/>
  <c r="AY97" i="6"/>
  <c r="AY111" i="6"/>
  <c r="AY6" i="6"/>
  <c r="AY11" i="6"/>
  <c r="AY18" i="6"/>
  <c r="AY26" i="6"/>
  <c r="AY40" i="6"/>
  <c r="AY47" i="6"/>
  <c r="AY55" i="6"/>
  <c r="AY60" i="6"/>
  <c r="AY67" i="6"/>
  <c r="AY74" i="6"/>
  <c r="AY82" i="6"/>
  <c r="AY89" i="6"/>
  <c r="AY98" i="6"/>
  <c r="AY100" i="6"/>
  <c r="AY106" i="6"/>
  <c r="AY112" i="6"/>
  <c r="AY8" i="6"/>
  <c r="AY12" i="6"/>
  <c r="AY14" i="6"/>
  <c r="AY19" i="6"/>
  <c r="AY27" i="6"/>
  <c r="AY33" i="6"/>
  <c r="AY41" i="6"/>
  <c r="AY48" i="6"/>
  <c r="AY56" i="6"/>
  <c r="AY61" i="6"/>
  <c r="AY68" i="6"/>
  <c r="AY75" i="6"/>
  <c r="AY83" i="6"/>
  <c r="AY90" i="6"/>
  <c r="AY95" i="6"/>
  <c r="AY101" i="6"/>
  <c r="AY107" i="6"/>
  <c r="AY113" i="6"/>
  <c r="AY15" i="6"/>
  <c r="AY20" i="6"/>
  <c r="AY22" i="6"/>
  <c r="AY24" i="6"/>
  <c r="AY28" i="6"/>
  <c r="AY34" i="6"/>
  <c r="AY49" i="6"/>
  <c r="AY57" i="6"/>
  <c r="AY69" i="6"/>
  <c r="AY76" i="6"/>
  <c r="AY84" i="6"/>
  <c r="AY91" i="6"/>
  <c r="AY102" i="6"/>
  <c r="AY114" i="6"/>
  <c r="AY7" i="6"/>
  <c r="AY13" i="6"/>
  <c r="AY29" i="6"/>
  <c r="AY35" i="6"/>
  <c r="AY42" i="6"/>
  <c r="AY50" i="6"/>
  <c r="AY58" i="6"/>
  <c r="AY62" i="6"/>
  <c r="AY77" i="6"/>
  <c r="AY85" i="6"/>
  <c r="AY92" i="6"/>
  <c r="AY96" i="6"/>
  <c r="AY108" i="6"/>
  <c r="AY115" i="6"/>
  <c r="G360" i="6"/>
  <c r="AF360" i="6" s="1"/>
  <c r="AU360" i="6"/>
  <c r="AT360" i="6" s="1"/>
  <c r="AS360" i="6" s="1"/>
  <c r="AR360" i="6" s="1"/>
  <c r="AQ360" i="6" s="1"/>
  <c r="AP360" i="6" s="1"/>
  <c r="AO360" i="6" s="1"/>
  <c r="AN360" i="6" s="1"/>
  <c r="AM360" i="6" s="1"/>
  <c r="AL360" i="6" s="1"/>
  <c r="Z360" i="6"/>
  <c r="J70" i="6"/>
  <c r="AF70" i="6"/>
  <c r="G359" i="6"/>
  <c r="AU359" i="6"/>
  <c r="Z359" i="6"/>
  <c r="G148" i="6"/>
  <c r="Z148" i="6"/>
  <c r="AU148" i="6"/>
  <c r="AT148" i="6" s="1"/>
  <c r="AS148" i="6" s="1"/>
  <c r="AR148" i="6" s="1"/>
  <c r="AQ148" i="6" s="1"/>
  <c r="AP148" i="6" s="1"/>
  <c r="AO148" i="6" s="1"/>
  <c r="AN148" i="6" s="1"/>
  <c r="AM148" i="6" s="1"/>
  <c r="AL148" i="6" s="1"/>
  <c r="G180" i="6"/>
  <c r="I180" i="6" s="1"/>
  <c r="Z180" i="6"/>
  <c r="AF117" i="6"/>
  <c r="I117" i="6"/>
  <c r="G89" i="6"/>
  <c r="D16" i="6"/>
  <c r="D19" i="6" s="1"/>
  <c r="Z21" i="6"/>
  <c r="G21" i="6"/>
  <c r="AU21" i="6"/>
  <c r="G197" i="6"/>
  <c r="AU197" i="6"/>
  <c r="AT197" i="6" s="1"/>
  <c r="AS197" i="6" s="1"/>
  <c r="AR197" i="6" s="1"/>
  <c r="AQ197" i="6" s="1"/>
  <c r="AP197" i="6" s="1"/>
  <c r="AO197" i="6" s="1"/>
  <c r="AN197" i="6" s="1"/>
  <c r="AM197" i="6" s="1"/>
  <c r="AL197" i="6" s="1"/>
  <c r="Z197" i="6"/>
  <c r="K365" i="6"/>
  <c r="Z160" i="6"/>
  <c r="AU160" i="6"/>
  <c r="AT160" i="6" s="1"/>
  <c r="AS160" i="6" s="1"/>
  <c r="AR160" i="6" s="1"/>
  <c r="AQ160" i="6" s="1"/>
  <c r="AP160" i="6" s="1"/>
  <c r="AO160" i="6" s="1"/>
  <c r="AN160" i="6" s="1"/>
  <c r="AM160" i="6" s="1"/>
  <c r="AL160" i="6" s="1"/>
  <c r="G155" i="6"/>
  <c r="Z155" i="6"/>
  <c r="AU155" i="6"/>
  <c r="AT155" i="6" s="1"/>
  <c r="AS155" i="6" s="1"/>
  <c r="AR155" i="6" s="1"/>
  <c r="AQ155" i="6" s="1"/>
  <c r="AP155" i="6" s="1"/>
  <c r="AO155" i="6" s="1"/>
  <c r="AN155" i="6" s="1"/>
  <c r="AM155" i="6" s="1"/>
  <c r="AL155" i="6" s="1"/>
  <c r="G108" i="6"/>
  <c r="Z108" i="6"/>
  <c r="J33" i="6"/>
  <c r="AF33" i="6"/>
  <c r="Z300" i="6"/>
  <c r="AU300" i="6"/>
  <c r="AT300" i="6" s="1"/>
  <c r="AS300" i="6" s="1"/>
  <c r="AR300" i="6" s="1"/>
  <c r="AQ300" i="6" s="1"/>
  <c r="AP300" i="6" s="1"/>
  <c r="AO300" i="6" s="1"/>
  <c r="AN300" i="6" s="1"/>
  <c r="AM300" i="6" s="1"/>
  <c r="AL300" i="6" s="1"/>
  <c r="AJ300" i="6" s="1"/>
  <c r="Z357" i="6"/>
  <c r="AU357" i="6"/>
  <c r="G357" i="6"/>
  <c r="G327" i="6"/>
  <c r="Z327" i="6"/>
  <c r="AU327" i="6"/>
  <c r="AT327" i="6" s="1"/>
  <c r="AS327" i="6" s="1"/>
  <c r="AR327" i="6" s="1"/>
  <c r="AQ327" i="6" s="1"/>
  <c r="AP327" i="6" s="1"/>
  <c r="AO327" i="6" s="1"/>
  <c r="AN327" i="6" s="1"/>
  <c r="AM327" i="6" s="1"/>
  <c r="AL327" i="6" s="1"/>
  <c r="G320" i="6"/>
  <c r="AU320" i="6"/>
  <c r="AT320" i="6" s="1"/>
  <c r="AS320" i="6" s="1"/>
  <c r="AR320" i="6" s="1"/>
  <c r="AQ320" i="6" s="1"/>
  <c r="AP320" i="6" s="1"/>
  <c r="AO320" i="6" s="1"/>
  <c r="AN320" i="6" s="1"/>
  <c r="AM320" i="6" s="1"/>
  <c r="AL320" i="6" s="1"/>
  <c r="Z320" i="6"/>
  <c r="I104" i="6"/>
  <c r="AF104" i="6"/>
  <c r="G295" i="6"/>
  <c r="Z295" i="6"/>
  <c r="G138" i="6"/>
  <c r="Z138" i="6"/>
  <c r="AU138" i="6"/>
  <c r="G93" i="6"/>
  <c r="I93" i="6" s="1"/>
  <c r="Z93" i="6"/>
  <c r="G384" i="6"/>
  <c r="Z384" i="6"/>
  <c r="Z291" i="6"/>
  <c r="AU291" i="6"/>
  <c r="AT291" i="6" s="1"/>
  <c r="AS291" i="6" s="1"/>
  <c r="AR291" i="6" s="1"/>
  <c r="AQ291" i="6" s="1"/>
  <c r="AP291" i="6" s="1"/>
  <c r="AO291" i="6" s="1"/>
  <c r="AN291" i="6" s="1"/>
  <c r="AM291" i="6" s="1"/>
  <c r="AL291" i="6" s="1"/>
  <c r="G291" i="6"/>
  <c r="Z188" i="6"/>
  <c r="G188" i="6"/>
  <c r="G262" i="6"/>
  <c r="AU262" i="6"/>
  <c r="Z55" i="6"/>
  <c r="G55" i="6"/>
  <c r="G94" i="6"/>
  <c r="AF94" i="6" s="1"/>
  <c r="Z94" i="6"/>
  <c r="G35" i="6"/>
  <c r="J35" i="6" s="1"/>
  <c r="Z35" i="6"/>
  <c r="G26" i="6"/>
  <c r="AU26" i="6"/>
  <c r="AT26" i="6" s="1"/>
  <c r="AS26" i="6" s="1"/>
  <c r="AR26" i="6" s="1"/>
  <c r="AQ26" i="6" s="1"/>
  <c r="AP26" i="6" s="1"/>
  <c r="AO26" i="6" s="1"/>
  <c r="AN26" i="6" s="1"/>
  <c r="AM26" i="6" s="1"/>
  <c r="AL26" i="6" s="1"/>
  <c r="G231" i="6"/>
  <c r="AU231" i="6"/>
  <c r="AT231" i="6" s="1"/>
  <c r="AS231" i="6" s="1"/>
  <c r="AR231" i="6" s="1"/>
  <c r="AQ231" i="6" s="1"/>
  <c r="AP231" i="6" s="1"/>
  <c r="AO231" i="6" s="1"/>
  <c r="AN231" i="6" s="1"/>
  <c r="AM231" i="6" s="1"/>
  <c r="AL231" i="6" s="1"/>
  <c r="Z231" i="6"/>
  <c r="G236" i="6"/>
  <c r="AU236" i="6"/>
  <c r="AT236" i="6" s="1"/>
  <c r="AS236" i="6" s="1"/>
  <c r="AR236" i="6" s="1"/>
  <c r="AQ236" i="6" s="1"/>
  <c r="AP236" i="6" s="1"/>
  <c r="AO236" i="6" s="1"/>
  <c r="AN236" i="6" s="1"/>
  <c r="AM236" i="6" s="1"/>
  <c r="AL236" i="6" s="1"/>
  <c r="Z236" i="6"/>
  <c r="G369" i="6"/>
  <c r="AU369" i="6"/>
  <c r="AT369" i="6" s="1"/>
  <c r="AS369" i="6" s="1"/>
  <c r="AR369" i="6" s="1"/>
  <c r="AQ369" i="6" s="1"/>
  <c r="AP369" i="6" s="1"/>
  <c r="AO369" i="6" s="1"/>
  <c r="AN369" i="6" s="1"/>
  <c r="AM369" i="6" s="1"/>
  <c r="AL369" i="6" s="1"/>
  <c r="Z369" i="6"/>
  <c r="G340" i="6"/>
  <c r="Z340" i="6"/>
  <c r="AU340" i="6"/>
  <c r="AT340" i="6" s="1"/>
  <c r="AS340" i="6" s="1"/>
  <c r="AR340" i="6" s="1"/>
  <c r="AQ340" i="6" s="1"/>
  <c r="AP340" i="6" s="1"/>
  <c r="AO340" i="6" s="1"/>
  <c r="AN340" i="6" s="1"/>
  <c r="AM340" i="6" s="1"/>
  <c r="AL340" i="6" s="1"/>
  <c r="G333" i="6"/>
  <c r="Z333" i="6"/>
  <c r="AU333" i="6"/>
  <c r="G317" i="6"/>
  <c r="AU317" i="6"/>
  <c r="G174" i="6"/>
  <c r="AU174" i="6"/>
  <c r="AT174" i="6" s="1"/>
  <c r="AS174" i="6" s="1"/>
  <c r="AR174" i="6" s="1"/>
  <c r="AQ174" i="6" s="1"/>
  <c r="AP174" i="6" s="1"/>
  <c r="AO174" i="6" s="1"/>
  <c r="AN174" i="6" s="1"/>
  <c r="AM174" i="6" s="1"/>
  <c r="AL174" i="6" s="1"/>
  <c r="G107" i="6"/>
  <c r="AU107" i="6"/>
  <c r="AT107" i="6" s="1"/>
  <c r="AS107" i="6" s="1"/>
  <c r="AR107" i="6" s="1"/>
  <c r="AQ107" i="6" s="1"/>
  <c r="AP107" i="6" s="1"/>
  <c r="AO107" i="6" s="1"/>
  <c r="AN107" i="6" s="1"/>
  <c r="AM107" i="6" s="1"/>
  <c r="AL107" i="6" s="1"/>
  <c r="AI107" i="6" s="1"/>
  <c r="G32" i="6"/>
  <c r="AU32" i="6"/>
  <c r="AT32" i="6" s="1"/>
  <c r="AS32" i="6" s="1"/>
  <c r="AR32" i="6" s="1"/>
  <c r="AQ32" i="6" s="1"/>
  <c r="AP32" i="6" s="1"/>
  <c r="AO32" i="6" s="1"/>
  <c r="AN32" i="6" s="1"/>
  <c r="AM32" i="6" s="1"/>
  <c r="AL32" i="6" s="1"/>
  <c r="AI32" i="6" s="1"/>
  <c r="G233" i="6"/>
  <c r="AU233" i="6"/>
  <c r="AT233" i="6" s="1"/>
  <c r="AS233" i="6" s="1"/>
  <c r="AR233" i="6" s="1"/>
  <c r="AQ233" i="6" s="1"/>
  <c r="AP233" i="6" s="1"/>
  <c r="AO233" i="6" s="1"/>
  <c r="AN233" i="6" s="1"/>
  <c r="AM233" i="6" s="1"/>
  <c r="AL233" i="6" s="1"/>
  <c r="G215" i="6"/>
  <c r="Z215" i="6"/>
  <c r="G209" i="6"/>
  <c r="Z209" i="6"/>
  <c r="G375" i="6"/>
  <c r="Z375" i="6"/>
  <c r="AU375" i="6"/>
  <c r="G195" i="6"/>
  <c r="K195" i="6" s="1"/>
  <c r="AU195" i="6"/>
  <c r="AT195" i="6" s="1"/>
  <c r="AS195" i="6" s="1"/>
  <c r="AR195" i="6" s="1"/>
  <c r="AQ195" i="6" s="1"/>
  <c r="AP195" i="6" s="1"/>
  <c r="AO195" i="6" s="1"/>
  <c r="AN195" i="6" s="1"/>
  <c r="AM195" i="6" s="1"/>
  <c r="AL195" i="6" s="1"/>
  <c r="AI195" i="6" s="1"/>
  <c r="Z195" i="6"/>
  <c r="G266" i="6"/>
  <c r="AU266" i="6"/>
  <c r="AT266" i="6" s="1"/>
  <c r="AS266" i="6" s="1"/>
  <c r="AR266" i="6" s="1"/>
  <c r="AQ266" i="6" s="1"/>
  <c r="AP266" i="6" s="1"/>
  <c r="AO266" i="6" s="1"/>
  <c r="AN266" i="6" s="1"/>
  <c r="AM266" i="6" s="1"/>
  <c r="AL266" i="6" s="1"/>
  <c r="Z266" i="6"/>
  <c r="G178" i="6"/>
  <c r="Z178" i="6"/>
  <c r="AU178" i="6"/>
  <c r="G183" i="6"/>
  <c r="AU183" i="6"/>
  <c r="AT183" i="6" s="1"/>
  <c r="AS183" i="6" s="1"/>
  <c r="AR183" i="6" s="1"/>
  <c r="AQ183" i="6" s="1"/>
  <c r="AP183" i="6" s="1"/>
  <c r="AO183" i="6" s="1"/>
  <c r="AN183" i="6" s="1"/>
  <c r="AM183" i="6" s="1"/>
  <c r="AL183" i="6" s="1"/>
  <c r="Z183" i="6"/>
  <c r="Z142" i="6"/>
  <c r="G142" i="6"/>
  <c r="G101" i="6"/>
  <c r="Z101" i="6"/>
  <c r="Z24" i="6"/>
  <c r="G24" i="6"/>
  <c r="I24" i="6" s="1"/>
  <c r="G238" i="6"/>
  <c r="Z238" i="6"/>
  <c r="AU238" i="6"/>
  <c r="AT238" i="6" s="1"/>
  <c r="AS238" i="6" s="1"/>
  <c r="AR238" i="6" s="1"/>
  <c r="AQ238" i="6" s="1"/>
  <c r="AP238" i="6" s="1"/>
  <c r="AO238" i="6" s="1"/>
  <c r="AN238" i="6" s="1"/>
  <c r="AM238" i="6" s="1"/>
  <c r="AL238" i="6" s="1"/>
  <c r="AK238" i="6" s="1"/>
  <c r="Z389" i="6"/>
  <c r="G389" i="6"/>
  <c r="G361" i="6"/>
  <c r="Z361" i="6"/>
  <c r="AU361" i="6"/>
  <c r="G345" i="6"/>
  <c r="Z345" i="6"/>
  <c r="AF143" i="6"/>
  <c r="AF316" i="6"/>
  <c r="Z200" i="6"/>
  <c r="AF126" i="6"/>
  <c r="AU292" i="6"/>
  <c r="AT292" i="6" s="1"/>
  <c r="AS292" i="6" s="1"/>
  <c r="AR292" i="6" s="1"/>
  <c r="AQ292" i="6" s="1"/>
  <c r="AP292" i="6" s="1"/>
  <c r="AO292" i="6" s="1"/>
  <c r="AN292" i="6" s="1"/>
  <c r="AM292" i="6" s="1"/>
  <c r="AL292" i="6" s="1"/>
  <c r="AU171" i="6"/>
  <c r="AT171" i="6" s="1"/>
  <c r="AS171" i="6" s="1"/>
  <c r="AR171" i="6" s="1"/>
  <c r="AQ171" i="6" s="1"/>
  <c r="AP171" i="6" s="1"/>
  <c r="AO171" i="6" s="1"/>
  <c r="AN171" i="6" s="1"/>
  <c r="AM171" i="6" s="1"/>
  <c r="AL171" i="6" s="1"/>
  <c r="AF210" i="6"/>
  <c r="AB17" i="6"/>
  <c r="AF91" i="6"/>
  <c r="AF67" i="6"/>
  <c r="AF386" i="6"/>
  <c r="AF370" i="6"/>
  <c r="AF354" i="6"/>
  <c r="AF346" i="6"/>
  <c r="AF330" i="6"/>
  <c r="AF322" i="6"/>
  <c r="AF274" i="6"/>
  <c r="AF250" i="6"/>
  <c r="AF234" i="6"/>
  <c r="AF218" i="6"/>
  <c r="AF238" i="6"/>
  <c r="Z201" i="6"/>
  <c r="AF93" i="6"/>
  <c r="I130" i="6"/>
  <c r="AF130" i="6"/>
  <c r="G119" i="6"/>
  <c r="Z119" i="6"/>
  <c r="G57" i="6"/>
  <c r="AF57" i="6" s="1"/>
  <c r="AU57" i="6"/>
  <c r="K254" i="6"/>
  <c r="AF254" i="6"/>
  <c r="AF393" i="6"/>
  <c r="K393" i="6"/>
  <c r="Z230" i="6"/>
  <c r="G230" i="6"/>
  <c r="AU230" i="6"/>
  <c r="AT230" i="6" s="1"/>
  <c r="AS230" i="6" s="1"/>
  <c r="AR230" i="6" s="1"/>
  <c r="AQ230" i="6" s="1"/>
  <c r="AP230" i="6" s="1"/>
  <c r="AO230" i="6" s="1"/>
  <c r="AN230" i="6" s="1"/>
  <c r="AM230" i="6" s="1"/>
  <c r="AL230" i="6" s="1"/>
  <c r="G239" i="6"/>
  <c r="Z239" i="6"/>
  <c r="G298" i="6"/>
  <c r="Z298" i="6"/>
  <c r="AU298" i="6"/>
  <c r="G257" i="6"/>
  <c r="Z257" i="6"/>
  <c r="AU257" i="6"/>
  <c r="AT257" i="6" s="1"/>
  <c r="AS257" i="6" s="1"/>
  <c r="AR257" i="6" s="1"/>
  <c r="AQ257" i="6" s="1"/>
  <c r="AP257" i="6" s="1"/>
  <c r="AO257" i="6" s="1"/>
  <c r="AN257" i="6" s="1"/>
  <c r="AM257" i="6" s="1"/>
  <c r="AL257" i="6" s="1"/>
  <c r="G391" i="6"/>
  <c r="Z391" i="6"/>
  <c r="G377" i="6"/>
  <c r="Z377" i="6"/>
  <c r="AU377" i="6"/>
  <c r="AT377" i="6" s="1"/>
  <c r="AS377" i="6" s="1"/>
  <c r="AR377" i="6" s="1"/>
  <c r="AQ377" i="6" s="1"/>
  <c r="AP377" i="6" s="1"/>
  <c r="AO377" i="6" s="1"/>
  <c r="AN377" i="6" s="1"/>
  <c r="AM377" i="6" s="1"/>
  <c r="AL377" i="6" s="1"/>
  <c r="G349" i="6"/>
  <c r="Z349" i="6"/>
  <c r="AU349" i="6"/>
  <c r="G336" i="6"/>
  <c r="Z336" i="6"/>
  <c r="AU336" i="6"/>
  <c r="G323" i="6"/>
  <c r="Z323" i="6"/>
  <c r="AU323" i="6"/>
  <c r="K307" i="6"/>
  <c r="AF307" i="6"/>
  <c r="G69" i="6"/>
  <c r="Z69" i="6"/>
  <c r="G28" i="6"/>
  <c r="Z28" i="6"/>
  <c r="Z121" i="6"/>
  <c r="Q121" i="6"/>
  <c r="J71" i="6"/>
  <c r="AF71" i="6"/>
  <c r="J40" i="6"/>
  <c r="AF40" i="6"/>
  <c r="G318" i="6"/>
  <c r="Z318" i="6"/>
  <c r="AU318" i="6"/>
  <c r="Z205" i="6"/>
  <c r="G205" i="6"/>
  <c r="G228" i="6"/>
  <c r="J228" i="6" s="1"/>
  <c r="Z228" i="6"/>
  <c r="Z80" i="6"/>
  <c r="G80" i="6"/>
  <c r="AF107" i="6"/>
  <c r="I107" i="6"/>
  <c r="G276" i="6"/>
  <c r="Z276" i="6"/>
  <c r="AU276" i="6"/>
  <c r="K261" i="6"/>
  <c r="AF261" i="6"/>
  <c r="G227" i="6"/>
  <c r="AU227" i="6"/>
  <c r="G194" i="6"/>
  <c r="Z194" i="6"/>
  <c r="AU194" i="6"/>
  <c r="O390" i="6"/>
  <c r="R390" i="6" s="1"/>
  <c r="T390" i="6" s="1"/>
  <c r="O247" i="6"/>
  <c r="O181" i="6"/>
  <c r="O195" i="6"/>
  <c r="U195" i="6" s="1"/>
  <c r="O84" i="6"/>
  <c r="O321" i="6"/>
  <c r="O391" i="6"/>
  <c r="O219" i="6"/>
  <c r="O283" i="6"/>
  <c r="O108" i="6"/>
  <c r="O327" i="6"/>
  <c r="O33" i="6"/>
  <c r="O239" i="6"/>
  <c r="O348" i="6"/>
  <c r="O153" i="6"/>
  <c r="O58" i="6"/>
  <c r="AC58" i="6" s="1"/>
  <c r="O218" i="6"/>
  <c r="O177" i="6"/>
  <c r="O187" i="6"/>
  <c r="G382" i="6"/>
  <c r="Z382" i="6"/>
  <c r="AU382" i="6"/>
  <c r="AT382" i="6" s="1"/>
  <c r="AS382" i="6" s="1"/>
  <c r="AR382" i="6" s="1"/>
  <c r="AQ382" i="6" s="1"/>
  <c r="AP382" i="6" s="1"/>
  <c r="AO382" i="6" s="1"/>
  <c r="AN382" i="6" s="1"/>
  <c r="AM382" i="6" s="1"/>
  <c r="AL382" i="6" s="1"/>
  <c r="G353" i="6"/>
  <c r="Z353" i="6"/>
  <c r="G68" i="6"/>
  <c r="AF68" i="6" s="1"/>
  <c r="Z68" i="6"/>
  <c r="AU68" i="6"/>
  <c r="G86" i="6"/>
  <c r="AU86" i="6"/>
  <c r="Z86" i="6"/>
  <c r="G198" i="6"/>
  <c r="Z198" i="6"/>
  <c r="AU198" i="6"/>
  <c r="J161" i="6"/>
  <c r="AF161" i="6"/>
  <c r="G84" i="6"/>
  <c r="Z84" i="6"/>
  <c r="Z124" i="6"/>
  <c r="AU124" i="6"/>
  <c r="G124" i="6"/>
  <c r="G115" i="6"/>
  <c r="Z115" i="6"/>
  <c r="K301" i="6"/>
  <c r="AF301" i="6"/>
  <c r="Z136" i="6"/>
  <c r="G136" i="6"/>
  <c r="I94" i="6"/>
  <c r="G48" i="6"/>
  <c r="Z48" i="6"/>
  <c r="G37" i="6"/>
  <c r="Z37" i="6"/>
  <c r="G65" i="6"/>
  <c r="Z65" i="6"/>
  <c r="G52" i="6"/>
  <c r="Z52" i="6"/>
  <c r="G253" i="6"/>
  <c r="Z253" i="6"/>
  <c r="AF225" i="6"/>
  <c r="K225" i="6"/>
  <c r="AF222" i="6"/>
  <c r="K222" i="6"/>
  <c r="K309" i="6"/>
  <c r="AF309" i="6"/>
  <c r="AF151" i="6"/>
  <c r="K151" i="6"/>
  <c r="G348" i="6"/>
  <c r="AF348" i="6" s="1"/>
  <c r="Z348" i="6"/>
  <c r="Z191" i="6"/>
  <c r="G191" i="6"/>
  <c r="G264" i="6"/>
  <c r="AF264" i="6" s="1"/>
  <c r="Z264" i="6"/>
  <c r="G167" i="6"/>
  <c r="Z167" i="6"/>
  <c r="G82" i="6"/>
  <c r="Z82" i="6"/>
  <c r="I114" i="6"/>
  <c r="AF114" i="6"/>
  <c r="G90" i="6"/>
  <c r="Z90" i="6"/>
  <c r="I75" i="6"/>
  <c r="AF75" i="6"/>
  <c r="Z144" i="6"/>
  <c r="Q144" i="6"/>
  <c r="G249" i="6"/>
  <c r="Z249" i="6"/>
  <c r="G237" i="6"/>
  <c r="Z237" i="6"/>
  <c r="G283" i="6"/>
  <c r="Z283" i="6"/>
  <c r="AU415" i="6"/>
  <c r="G383" i="6"/>
  <c r="Z383" i="6"/>
  <c r="G328" i="6"/>
  <c r="AF328" i="6" s="1"/>
  <c r="Z328" i="6"/>
  <c r="G110" i="6"/>
  <c r="Z110" i="6"/>
  <c r="Z88" i="6"/>
  <c r="G88" i="6"/>
  <c r="Z381" i="6"/>
  <c r="G381" i="6"/>
  <c r="G352" i="6"/>
  <c r="Z352" i="6"/>
  <c r="G265" i="6"/>
  <c r="AF265" i="6" s="1"/>
  <c r="Z265" i="6"/>
  <c r="Z170" i="6"/>
  <c r="G170" i="6"/>
  <c r="G177" i="6"/>
  <c r="AF177" i="6" s="1"/>
  <c r="Z177" i="6"/>
  <c r="Z47" i="6"/>
  <c r="G47" i="6"/>
  <c r="Z45" i="6"/>
  <c r="G45" i="6"/>
  <c r="J45" i="6" s="1"/>
  <c r="G59" i="6"/>
  <c r="Z59" i="6"/>
  <c r="Q139" i="6"/>
  <c r="Z139" i="6"/>
  <c r="G248" i="6"/>
  <c r="Z248" i="6"/>
  <c r="G272" i="6"/>
  <c r="G290" i="6"/>
  <c r="Z290" i="6"/>
  <c r="AF308" i="6"/>
  <c r="K308" i="6"/>
  <c r="G387" i="6"/>
  <c r="Z387" i="6"/>
  <c r="G367" i="6"/>
  <c r="Z367" i="6"/>
  <c r="K362" i="6"/>
  <c r="AF362" i="6"/>
  <c r="K357" i="6"/>
  <c r="AF357" i="6"/>
  <c r="I120" i="6"/>
  <c r="AF120" i="6"/>
  <c r="K299" i="6"/>
  <c r="AF299" i="6"/>
  <c r="Z78" i="6"/>
  <c r="G78" i="6"/>
  <c r="J78" i="6" s="1"/>
  <c r="Z87" i="6"/>
  <c r="G87" i="6"/>
  <c r="G288" i="6"/>
  <c r="Z288" i="6"/>
  <c r="G373" i="6"/>
  <c r="K373" i="6" s="1"/>
  <c r="Z373" i="6"/>
  <c r="G351" i="6"/>
  <c r="Z351" i="6"/>
  <c r="G344" i="6"/>
  <c r="Z344" i="6"/>
  <c r="G337" i="6"/>
  <c r="Z337" i="6"/>
  <c r="AF325" i="6"/>
  <c r="K325" i="6"/>
  <c r="AU388" i="6"/>
  <c r="AU35" i="6"/>
  <c r="AU92" i="6"/>
  <c r="AT92" i="6" s="1"/>
  <c r="AS92" i="6" s="1"/>
  <c r="AR92" i="6" s="1"/>
  <c r="AQ92" i="6" s="1"/>
  <c r="AP92" i="6" s="1"/>
  <c r="AO92" i="6" s="1"/>
  <c r="AN92" i="6" s="1"/>
  <c r="AM92" i="6" s="1"/>
  <c r="AL92" i="6" s="1"/>
  <c r="AU108" i="6"/>
  <c r="BL9" i="6"/>
  <c r="AU61" i="6"/>
  <c r="AU40" i="6"/>
  <c r="AT40" i="6" s="1"/>
  <c r="AS40" i="6" s="1"/>
  <c r="AR40" i="6" s="1"/>
  <c r="AQ40" i="6" s="1"/>
  <c r="AP40" i="6" s="1"/>
  <c r="AO40" i="6" s="1"/>
  <c r="AN40" i="6" s="1"/>
  <c r="AM40" i="6" s="1"/>
  <c r="AL40" i="6" s="1"/>
  <c r="AU54" i="6"/>
  <c r="AU97" i="6"/>
  <c r="BL5" i="6"/>
  <c r="AU117" i="6"/>
  <c r="AU84" i="6"/>
  <c r="AU75" i="6"/>
  <c r="AU391" i="6"/>
  <c r="AT391" i="6" s="1"/>
  <c r="AS391" i="6" s="1"/>
  <c r="AR391" i="6" s="1"/>
  <c r="AQ391" i="6" s="1"/>
  <c r="AP391" i="6" s="1"/>
  <c r="AO391" i="6" s="1"/>
  <c r="AN391" i="6" s="1"/>
  <c r="AM391" i="6" s="1"/>
  <c r="AL391" i="6" s="1"/>
  <c r="AU41" i="6"/>
  <c r="AU94" i="6"/>
  <c r="AU110" i="6"/>
  <c r="AU22" i="6"/>
  <c r="AU63" i="6"/>
  <c r="AT63" i="6" s="1"/>
  <c r="AS63" i="6" s="1"/>
  <c r="AR63" i="6" s="1"/>
  <c r="AQ63" i="6" s="1"/>
  <c r="AP63" i="6" s="1"/>
  <c r="AO63" i="6" s="1"/>
  <c r="AN63" i="6" s="1"/>
  <c r="AM63" i="6" s="1"/>
  <c r="AL63" i="6" s="1"/>
  <c r="AU45" i="6"/>
  <c r="AU74" i="6"/>
  <c r="AT74" i="6" s="1"/>
  <c r="AS74" i="6" s="1"/>
  <c r="AR74" i="6" s="1"/>
  <c r="AQ74" i="6" s="1"/>
  <c r="AP74" i="6" s="1"/>
  <c r="AO74" i="6" s="1"/>
  <c r="AN74" i="6" s="1"/>
  <c r="AM74" i="6" s="1"/>
  <c r="AL74" i="6" s="1"/>
  <c r="AU99" i="6"/>
  <c r="BL7" i="6"/>
  <c r="AU119" i="6"/>
  <c r="AU114" i="6"/>
  <c r="AU389" i="6"/>
  <c r="AU48" i="6"/>
  <c r="AU96" i="6"/>
  <c r="AU112" i="6"/>
  <c r="AU27" i="6"/>
  <c r="AT27" i="6" s="1"/>
  <c r="AS27" i="6" s="1"/>
  <c r="AR27" i="6" s="1"/>
  <c r="AQ27" i="6" s="1"/>
  <c r="AP27" i="6" s="1"/>
  <c r="AO27" i="6" s="1"/>
  <c r="AN27" i="6" s="1"/>
  <c r="AM27" i="6" s="1"/>
  <c r="AL27" i="6" s="1"/>
  <c r="AI27" i="6" s="1"/>
  <c r="AU65" i="6"/>
  <c r="AU51" i="6"/>
  <c r="AU79" i="6"/>
  <c r="AU101" i="6"/>
  <c r="AU23" i="6"/>
  <c r="AU121" i="6"/>
  <c r="AT121" i="6" s="1"/>
  <c r="AS121" i="6" s="1"/>
  <c r="AR121" i="6" s="1"/>
  <c r="AQ121" i="6" s="1"/>
  <c r="AP121" i="6" s="1"/>
  <c r="AO121" i="6" s="1"/>
  <c r="AN121" i="6" s="1"/>
  <c r="AM121" i="6" s="1"/>
  <c r="AL121" i="6" s="1"/>
  <c r="BL3" i="6"/>
  <c r="AU392" i="6"/>
  <c r="AU70" i="6"/>
  <c r="AU98" i="6"/>
  <c r="BL8" i="6"/>
  <c r="AU29" i="6"/>
  <c r="AU67" i="6"/>
  <c r="AT67" i="6" s="1"/>
  <c r="AS67" i="6" s="1"/>
  <c r="AR67" i="6" s="1"/>
  <c r="AQ67" i="6" s="1"/>
  <c r="AP67" i="6" s="1"/>
  <c r="AO67" i="6" s="1"/>
  <c r="AN67" i="6" s="1"/>
  <c r="AM67" i="6" s="1"/>
  <c r="AL67" i="6" s="1"/>
  <c r="AU55" i="6"/>
  <c r="AU87" i="6"/>
  <c r="AU103" i="6"/>
  <c r="AU31" i="6"/>
  <c r="AU123" i="6"/>
  <c r="AU50" i="6"/>
  <c r="AU393" i="6"/>
  <c r="AU83" i="6"/>
  <c r="AT83" i="6" s="1"/>
  <c r="AS83" i="6" s="1"/>
  <c r="AR83" i="6" s="1"/>
  <c r="AQ83" i="6" s="1"/>
  <c r="AP83" i="6" s="1"/>
  <c r="AO83" i="6" s="1"/>
  <c r="AN83" i="6" s="1"/>
  <c r="AM83" i="6" s="1"/>
  <c r="AL83" i="6" s="1"/>
  <c r="AU100" i="6"/>
  <c r="BL10" i="6"/>
  <c r="AU33" i="6"/>
  <c r="AU69" i="6"/>
  <c r="AU80" i="6"/>
  <c r="AU89" i="6"/>
  <c r="AU105" i="6"/>
  <c r="AU49" i="6"/>
  <c r="AT49" i="6" s="1"/>
  <c r="AS49" i="6" s="1"/>
  <c r="AR49" i="6" s="1"/>
  <c r="AQ49" i="6" s="1"/>
  <c r="AP49" i="6" s="1"/>
  <c r="AO49" i="6" s="1"/>
  <c r="AN49" i="6" s="1"/>
  <c r="AM49" i="6" s="1"/>
  <c r="AL49" i="6" s="1"/>
  <c r="AK49" i="6" s="1"/>
  <c r="AU390" i="6"/>
  <c r="AT390" i="6" s="1"/>
  <c r="AS390" i="6" s="1"/>
  <c r="AR390" i="6" s="1"/>
  <c r="AQ390" i="6" s="1"/>
  <c r="AP390" i="6" s="1"/>
  <c r="AO390" i="6" s="1"/>
  <c r="AN390" i="6" s="1"/>
  <c r="AM390" i="6" s="1"/>
  <c r="AL390" i="6" s="1"/>
  <c r="AK390" i="6" s="1"/>
  <c r="AU24" i="6"/>
  <c r="AU88" i="6"/>
  <c r="AU104" i="6"/>
  <c r="AT104" i="6" s="1"/>
  <c r="AS104" i="6" s="1"/>
  <c r="AR104" i="6" s="1"/>
  <c r="AQ104" i="6" s="1"/>
  <c r="AP104" i="6" s="1"/>
  <c r="AO104" i="6" s="1"/>
  <c r="AN104" i="6" s="1"/>
  <c r="AM104" i="6" s="1"/>
  <c r="AL104" i="6" s="1"/>
  <c r="AI104" i="6" s="1"/>
  <c r="AU47" i="6"/>
  <c r="AU56" i="6"/>
  <c r="AU25" i="6"/>
  <c r="AT25" i="6" s="1"/>
  <c r="AS25" i="6" s="1"/>
  <c r="AR25" i="6" s="1"/>
  <c r="AQ25" i="6" s="1"/>
  <c r="AP25" i="6" s="1"/>
  <c r="AO25" i="6" s="1"/>
  <c r="AN25" i="6" s="1"/>
  <c r="AM25" i="6" s="1"/>
  <c r="AL25" i="6" s="1"/>
  <c r="AJ25" i="6" s="1"/>
  <c r="AU39" i="6"/>
  <c r="AU93" i="6"/>
  <c r="AU109" i="6"/>
  <c r="AU82" i="6"/>
  <c r="AT82" i="6" s="1"/>
  <c r="AS82" i="6" s="1"/>
  <c r="AR82" i="6" s="1"/>
  <c r="AQ82" i="6" s="1"/>
  <c r="AP82" i="6" s="1"/>
  <c r="AO82" i="6" s="1"/>
  <c r="AN82" i="6" s="1"/>
  <c r="AM82" i="6" s="1"/>
  <c r="AL82" i="6" s="1"/>
  <c r="G311" i="6"/>
  <c r="Z311" i="6"/>
  <c r="Z213" i="6"/>
  <c r="G213" i="6"/>
  <c r="G156" i="6"/>
  <c r="Z156" i="6"/>
  <c r="G132" i="6"/>
  <c r="Z132" i="6"/>
  <c r="G102" i="6"/>
  <c r="AF102" i="6" s="1"/>
  <c r="Z102" i="6"/>
  <c r="AF92" i="6"/>
  <c r="I92" i="6"/>
  <c r="Q122" i="6"/>
  <c r="Z122" i="6"/>
  <c r="G255" i="6"/>
  <c r="Z255" i="6"/>
  <c r="G242" i="6"/>
  <c r="Z242" i="6"/>
  <c r="G199" i="6"/>
  <c r="Z199" i="6"/>
  <c r="G385" i="6"/>
  <c r="Z385" i="6"/>
  <c r="G343" i="6"/>
  <c r="Z343" i="6"/>
  <c r="AU432" i="6"/>
  <c r="AU408" i="6"/>
  <c r="AT408" i="6" s="1"/>
  <c r="AS408" i="6" s="1"/>
  <c r="AR408" i="6" s="1"/>
  <c r="AQ408" i="6" s="1"/>
  <c r="AU396" i="6"/>
  <c r="G79" i="6"/>
  <c r="AU427" i="6"/>
  <c r="AT427" i="6" s="1"/>
  <c r="AS427" i="6" s="1"/>
  <c r="AR427" i="6" s="1"/>
  <c r="AQ427" i="6" s="1"/>
  <c r="AP427" i="6" s="1"/>
  <c r="AO427" i="6" s="1"/>
  <c r="AN427" i="6" s="1"/>
  <c r="AM427" i="6" s="1"/>
  <c r="AL427" i="6" s="1"/>
  <c r="AU403" i="6"/>
  <c r="AT403" i="6" s="1"/>
  <c r="AS403" i="6" s="1"/>
  <c r="AR403" i="6" s="1"/>
  <c r="Z408" i="6"/>
  <c r="AU437" i="6"/>
  <c r="AU423" i="6"/>
  <c r="AU410" i="6"/>
  <c r="Z432" i="6"/>
  <c r="Z116" i="6"/>
  <c r="G46" i="6"/>
  <c r="Z26" i="6"/>
  <c r="AU419" i="6"/>
  <c r="AF178" i="6"/>
  <c r="AU412" i="6"/>
  <c r="AT412" i="6" s="1"/>
  <c r="AS412" i="6" s="1"/>
  <c r="AR412" i="6" s="1"/>
  <c r="AQ412" i="6" s="1"/>
  <c r="AU417" i="6"/>
  <c r="AU436" i="6"/>
  <c r="Z317" i="6"/>
  <c r="G74" i="6"/>
  <c r="AU406" i="6"/>
  <c r="AK195" i="6"/>
  <c r="AJ195" i="6"/>
  <c r="AH195" i="6" s="1"/>
  <c r="AI292" i="6"/>
  <c r="AJ292" i="6"/>
  <c r="AK292" i="6"/>
  <c r="AI238" i="6"/>
  <c r="AJ390" i="6"/>
  <c r="AK42" i="6"/>
  <c r="AI42" i="6"/>
  <c r="AJ42" i="6"/>
  <c r="AI233" i="6"/>
  <c r="AJ233" i="6"/>
  <c r="AK233" i="6"/>
  <c r="AJ32" i="6"/>
  <c r="AH32" i="6" s="1"/>
  <c r="AK32" i="6"/>
  <c r="AJ102" i="6"/>
  <c r="AI102" i="6"/>
  <c r="AK102" i="6"/>
  <c r="AI160" i="6"/>
  <c r="AJ160" i="6"/>
  <c r="AK160" i="6"/>
  <c r="AJ104" i="6"/>
  <c r="AH104" i="6" s="1"/>
  <c r="Z304" i="6"/>
  <c r="G304" i="6"/>
  <c r="AU304" i="6"/>
  <c r="G220" i="6"/>
  <c r="Z220" i="6"/>
  <c r="AU220" i="6"/>
  <c r="O220" i="6"/>
  <c r="J77" i="6"/>
  <c r="AF77" i="6"/>
  <c r="AF105" i="6"/>
  <c r="I105" i="6"/>
  <c r="I51" i="6"/>
  <c r="AF51" i="6"/>
  <c r="J80" i="6"/>
  <c r="Z77" i="6"/>
  <c r="AU77" i="6"/>
  <c r="J56" i="6"/>
  <c r="AF56" i="6"/>
  <c r="G85" i="6"/>
  <c r="Z85" i="6"/>
  <c r="AU85" i="6"/>
  <c r="Z43" i="6"/>
  <c r="G43" i="6"/>
  <c r="AU43" i="6"/>
  <c r="K289" i="6"/>
  <c r="AF289" i="6"/>
  <c r="G226" i="6"/>
  <c r="Z226" i="6"/>
  <c r="AU226" i="6"/>
  <c r="G202" i="6"/>
  <c r="Z202" i="6"/>
  <c r="AU202" i="6"/>
  <c r="Z395" i="6"/>
  <c r="G395" i="6"/>
  <c r="AU395" i="6"/>
  <c r="G378" i="6"/>
  <c r="Z378" i="6"/>
  <c r="AF373" i="6"/>
  <c r="G368" i="6"/>
  <c r="AU368" i="6"/>
  <c r="Z368" i="6"/>
  <c r="G364" i="6"/>
  <c r="Z364" i="6"/>
  <c r="AU364" i="6"/>
  <c r="K353" i="6"/>
  <c r="AF353" i="6"/>
  <c r="G339" i="6"/>
  <c r="Z339" i="6"/>
  <c r="AU339" i="6"/>
  <c r="G334" i="6"/>
  <c r="Z334" i="6"/>
  <c r="O334" i="6"/>
  <c r="AU334" i="6"/>
  <c r="AU430" i="6"/>
  <c r="AT430" i="6" s="1"/>
  <c r="AS430" i="6" s="1"/>
  <c r="AR430" i="6" s="1"/>
  <c r="AQ430" i="6" s="1"/>
  <c r="AP430" i="6" s="1"/>
  <c r="AO430" i="6" s="1"/>
  <c r="AN430" i="6" s="1"/>
  <c r="AM430" i="6" s="1"/>
  <c r="AL430" i="6" s="1"/>
  <c r="Z430" i="6"/>
  <c r="G184" i="6"/>
  <c r="Z184" i="6"/>
  <c r="AU184" i="6"/>
  <c r="G182" i="6"/>
  <c r="Z182" i="6"/>
  <c r="AU182" i="6"/>
  <c r="AU154" i="6"/>
  <c r="G154" i="6"/>
  <c r="G175" i="6"/>
  <c r="Z175" i="6"/>
  <c r="AU175" i="6"/>
  <c r="G157" i="6"/>
  <c r="Z157" i="6"/>
  <c r="AU157" i="6"/>
  <c r="G166" i="6"/>
  <c r="AU166" i="6"/>
  <c r="Z166" i="6"/>
  <c r="G127" i="6"/>
  <c r="Z127" i="6"/>
  <c r="AU127" i="6"/>
  <c r="K192" i="6"/>
  <c r="AF192" i="6"/>
  <c r="AF228" i="6"/>
  <c r="Z312" i="6"/>
  <c r="G312" i="6"/>
  <c r="G189" i="6"/>
  <c r="AU189" i="6"/>
  <c r="O189" i="6"/>
  <c r="Z189" i="6"/>
  <c r="J79" i="6"/>
  <c r="G315" i="6"/>
  <c r="Z315" i="6"/>
  <c r="K201" i="6"/>
  <c r="AF201" i="6"/>
  <c r="Z190" i="6"/>
  <c r="G190" i="6"/>
  <c r="G313" i="6"/>
  <c r="Z313" i="6"/>
  <c r="Z162" i="6"/>
  <c r="J116" i="6"/>
  <c r="AF116" i="6"/>
  <c r="AF158" i="6"/>
  <c r="I158" i="6"/>
  <c r="Z163" i="6"/>
  <c r="G163" i="6"/>
  <c r="G141" i="6"/>
  <c r="Z141" i="6"/>
  <c r="I138" i="6"/>
  <c r="AF138" i="6"/>
  <c r="G131" i="6"/>
  <c r="Z131" i="6"/>
  <c r="I174" i="6"/>
  <c r="AF174" i="6"/>
  <c r="K188" i="6"/>
  <c r="AF188" i="6"/>
  <c r="J266" i="6"/>
  <c r="AF266" i="6"/>
  <c r="Z216" i="6"/>
  <c r="G216" i="6"/>
  <c r="AF142" i="6"/>
  <c r="I142" i="6"/>
  <c r="G214" i="6"/>
  <c r="Z214" i="6"/>
  <c r="G185" i="6"/>
  <c r="Z185" i="6"/>
  <c r="J262" i="6"/>
  <c r="AF262" i="6"/>
  <c r="AF186" i="6"/>
  <c r="J186" i="6"/>
  <c r="G164" i="6"/>
  <c r="Z164" i="6"/>
  <c r="G181" i="6"/>
  <c r="Z181" i="6"/>
  <c r="I148" i="6"/>
  <c r="AF148" i="6"/>
  <c r="G165" i="6"/>
  <c r="Z165" i="6"/>
  <c r="I102" i="6"/>
  <c r="AF248" i="6"/>
  <c r="K248" i="6"/>
  <c r="G297" i="6"/>
  <c r="Z297" i="6"/>
  <c r="K200" i="6"/>
  <c r="AF200" i="6"/>
  <c r="J265" i="6"/>
  <c r="G169" i="6"/>
  <c r="Z169" i="6"/>
  <c r="I177" i="6"/>
  <c r="Z179" i="6"/>
  <c r="G179" i="6"/>
  <c r="G171" i="6"/>
  <c r="Z171" i="6"/>
  <c r="I146" i="6"/>
  <c r="AF146" i="6"/>
  <c r="G147" i="6"/>
  <c r="Z147" i="6"/>
  <c r="G118" i="6"/>
  <c r="Z118" i="6"/>
  <c r="K224" i="6"/>
  <c r="AF224" i="6"/>
  <c r="AF311" i="6"/>
  <c r="K311" i="6"/>
  <c r="AF318" i="6"/>
  <c r="K318" i="6"/>
  <c r="G292" i="6"/>
  <c r="Z292" i="6"/>
  <c r="G187" i="6"/>
  <c r="Z187" i="6"/>
  <c r="G229" i="6"/>
  <c r="AF221" i="6"/>
  <c r="J221" i="6"/>
  <c r="G153" i="6"/>
  <c r="Z153" i="6"/>
  <c r="Z176" i="6"/>
  <c r="G176" i="6"/>
  <c r="AF162" i="6"/>
  <c r="I162" i="6"/>
  <c r="G319" i="6"/>
  <c r="Z319" i="6"/>
  <c r="G219" i="6"/>
  <c r="Z219" i="6"/>
  <c r="G168" i="6"/>
  <c r="Z168" i="6"/>
  <c r="G223" i="6"/>
  <c r="Z223" i="6"/>
  <c r="G172" i="6"/>
  <c r="Z172" i="6"/>
  <c r="I173" i="6"/>
  <c r="AF173" i="6"/>
  <c r="Z125" i="6"/>
  <c r="G125" i="6"/>
  <c r="I112" i="6"/>
  <c r="AF112" i="6"/>
  <c r="G113" i="6"/>
  <c r="Z113" i="6"/>
  <c r="Q145" i="6"/>
  <c r="Z145" i="6"/>
  <c r="K235" i="6"/>
  <c r="AF235" i="6"/>
  <c r="Z279" i="6"/>
  <c r="G279" i="6"/>
  <c r="G81" i="6"/>
  <c r="Z81" i="6"/>
  <c r="I101" i="6"/>
  <c r="AF101" i="6"/>
  <c r="Z66" i="6"/>
  <c r="G66" i="6"/>
  <c r="K270" i="6"/>
  <c r="AF270" i="6"/>
  <c r="K282" i="6"/>
  <c r="AF282" i="6"/>
  <c r="G293" i="6"/>
  <c r="Z221" i="6"/>
  <c r="G212" i="6"/>
  <c r="G134" i="6"/>
  <c r="Z117" i="6"/>
  <c r="G123" i="6"/>
  <c r="Z70" i="6"/>
  <c r="G54" i="6"/>
  <c r="Z54" i="6"/>
  <c r="Z50" i="6"/>
  <c r="G50" i="6"/>
  <c r="G39" i="6"/>
  <c r="Z39" i="6"/>
  <c r="G29" i="6"/>
  <c r="Z388" i="6"/>
  <c r="G388" i="6"/>
  <c r="O425" i="6"/>
  <c r="AU425" i="6"/>
  <c r="Z425" i="6"/>
  <c r="G418" i="6"/>
  <c r="Z418" i="6"/>
  <c r="AU418" i="6"/>
  <c r="AT418" i="6" s="1"/>
  <c r="AS418" i="6" s="1"/>
  <c r="AR418" i="6" s="1"/>
  <c r="AQ418" i="6" s="1"/>
  <c r="AP418" i="6" s="1"/>
  <c r="AO418" i="6" s="1"/>
  <c r="AN418" i="6" s="1"/>
  <c r="AM418" i="6" s="1"/>
  <c r="AL418" i="6" s="1"/>
  <c r="G415" i="6"/>
  <c r="Z415" i="6"/>
  <c r="Z44" i="6"/>
  <c r="G44" i="6"/>
  <c r="Z22" i="6"/>
  <c r="G22" i="6"/>
  <c r="AU421" i="6"/>
  <c r="AT421" i="6" s="1"/>
  <c r="Z421" i="6"/>
  <c r="Z410" i="6"/>
  <c r="G160" i="6"/>
  <c r="Z392" i="6"/>
  <c r="G392" i="6"/>
  <c r="Z417" i="6"/>
  <c r="Z63" i="6"/>
  <c r="G63" i="6"/>
  <c r="Z405" i="6"/>
  <c r="AU405" i="6"/>
  <c r="AT405" i="6" s="1"/>
  <c r="AU400" i="6"/>
  <c r="AT400" i="6" s="1"/>
  <c r="AS400" i="6" s="1"/>
  <c r="Z400" i="6"/>
  <c r="G398" i="6"/>
  <c r="K398" i="6" s="1"/>
  <c r="AU398" i="6"/>
  <c r="AT398" i="6" s="1"/>
  <c r="AS398" i="6" s="1"/>
  <c r="AR398" i="6" s="1"/>
  <c r="AQ398" i="6" s="1"/>
  <c r="Z398" i="6"/>
  <c r="Z126" i="6"/>
  <c r="Z112" i="6"/>
  <c r="Z107" i="6"/>
  <c r="Z67" i="6"/>
  <c r="Z62" i="6"/>
  <c r="G38" i="6"/>
  <c r="Z38" i="6"/>
  <c r="G435" i="6"/>
  <c r="K435" i="6" s="1"/>
  <c r="Z435" i="6"/>
  <c r="AU435" i="6"/>
  <c r="AT435" i="6" s="1"/>
  <c r="Z42" i="6"/>
  <c r="G416" i="6"/>
  <c r="K416" i="6" s="1"/>
  <c r="Z416" i="6"/>
  <c r="AU416" i="6"/>
  <c r="AT416" i="6" s="1"/>
  <c r="AS416" i="6" s="1"/>
  <c r="AR416" i="6" s="1"/>
  <c r="AQ416" i="6" s="1"/>
  <c r="Z407" i="6"/>
  <c r="AU407" i="6"/>
  <c r="Z61" i="6"/>
  <c r="G61" i="6"/>
  <c r="G34" i="6"/>
  <c r="Z34" i="6"/>
  <c r="Z41" i="6"/>
  <c r="G41" i="6"/>
  <c r="AU434" i="6"/>
  <c r="AT434" i="6" s="1"/>
  <c r="AS434" i="6" s="1"/>
  <c r="AR434" i="6" s="1"/>
  <c r="AQ434" i="6" s="1"/>
  <c r="AP434" i="6" s="1"/>
  <c r="AO434" i="6" s="1"/>
  <c r="AN434" i="6" s="1"/>
  <c r="AM434" i="6" s="1"/>
  <c r="AL434" i="6" s="1"/>
  <c r="G404" i="6"/>
  <c r="AU404" i="6"/>
  <c r="AT404" i="6" s="1"/>
  <c r="AS404" i="6" s="1"/>
  <c r="AR404" i="6" s="1"/>
  <c r="AQ404" i="6" s="1"/>
  <c r="Z404" i="6"/>
  <c r="AU433" i="6"/>
  <c r="AT433" i="6" s="1"/>
  <c r="AU431" i="6"/>
  <c r="AU411" i="6"/>
  <c r="AT411" i="6" s="1"/>
  <c r="AS411" i="6" s="1"/>
  <c r="AR411" i="6" s="1"/>
  <c r="AQ411" i="6" s="1"/>
  <c r="AP411" i="6" s="1"/>
  <c r="AO411" i="6" s="1"/>
  <c r="AN411" i="6" s="1"/>
  <c r="AM411" i="6" s="1"/>
  <c r="AL411" i="6" s="1"/>
  <c r="AU409" i="6"/>
  <c r="AT409" i="6" s="1"/>
  <c r="AS409" i="6" s="1"/>
  <c r="AR409" i="6" s="1"/>
  <c r="AQ409" i="6" s="1"/>
  <c r="AP409" i="6" s="1"/>
  <c r="AO409" i="6" s="1"/>
  <c r="AN409" i="6" s="1"/>
  <c r="AM409" i="6" s="1"/>
  <c r="AL409" i="6" s="1"/>
  <c r="Z396" i="6"/>
  <c r="Z427" i="6"/>
  <c r="Z423" i="6"/>
  <c r="AU402" i="6"/>
  <c r="AT402" i="6" s="1"/>
  <c r="AS402" i="6" s="1"/>
  <c r="AR402" i="6" s="1"/>
  <c r="AQ402" i="6" s="1"/>
  <c r="AP402" i="6" s="1"/>
  <c r="AO402" i="6" s="1"/>
  <c r="AN402" i="6" s="1"/>
  <c r="AM402" i="6" s="1"/>
  <c r="AL402" i="6" s="1"/>
  <c r="AU399" i="6"/>
  <c r="AT399" i="6" s="1"/>
  <c r="AS399" i="6" s="1"/>
  <c r="AR399" i="6" s="1"/>
  <c r="AQ399" i="6" s="1"/>
  <c r="AP399" i="6" s="1"/>
  <c r="AO399" i="6" s="1"/>
  <c r="AN399" i="6" s="1"/>
  <c r="AM399" i="6" s="1"/>
  <c r="AL399" i="6" s="1"/>
  <c r="AU397" i="6"/>
  <c r="AT397" i="6" s="1"/>
  <c r="AS397" i="6" s="1"/>
  <c r="AR397" i="6" s="1"/>
  <c r="AQ397" i="6" s="1"/>
  <c r="AP397" i="6" s="1"/>
  <c r="AO397" i="6" s="1"/>
  <c r="AN397" i="6" s="1"/>
  <c r="AM397" i="6" s="1"/>
  <c r="AL397" i="6" s="1"/>
  <c r="AU429" i="6"/>
  <c r="AT429" i="6" s="1"/>
  <c r="AU426" i="6"/>
  <c r="AT426" i="6" s="1"/>
  <c r="AS426" i="6" s="1"/>
  <c r="AR426" i="6" s="1"/>
  <c r="AQ426" i="6" s="1"/>
  <c r="AP426" i="6" s="1"/>
  <c r="AO426" i="6" s="1"/>
  <c r="AN426" i="6" s="1"/>
  <c r="AM426" i="6" s="1"/>
  <c r="AL426" i="6" s="1"/>
  <c r="AU424" i="6"/>
  <c r="AT424" i="6" s="1"/>
  <c r="AS424" i="6" s="1"/>
  <c r="AR424" i="6" s="1"/>
  <c r="AQ424" i="6" s="1"/>
  <c r="AU422" i="6"/>
  <c r="AT422" i="6" s="1"/>
  <c r="AS422" i="6" s="1"/>
  <c r="AR422" i="6" s="1"/>
  <c r="AQ422" i="6" s="1"/>
  <c r="AP422" i="6" s="1"/>
  <c r="AO422" i="6" s="1"/>
  <c r="AN422" i="6" s="1"/>
  <c r="AM422" i="6" s="1"/>
  <c r="AL422" i="6" s="1"/>
  <c r="AF399" i="6"/>
  <c r="Z57" i="6"/>
  <c r="Z56" i="6"/>
  <c r="Z33" i="6"/>
  <c r="G27" i="6"/>
  <c r="AU401" i="6"/>
  <c r="AF431" i="6"/>
  <c r="AF426" i="6"/>
  <c r="AF422" i="6"/>
  <c r="AU420" i="6"/>
  <c r="AT420" i="6" s="1"/>
  <c r="AS420" i="6" s="1"/>
  <c r="AR420" i="6" s="1"/>
  <c r="AQ420" i="6" s="1"/>
  <c r="AU414" i="6"/>
  <c r="AT414" i="6" s="1"/>
  <c r="AS414" i="6" s="1"/>
  <c r="AR414" i="6" s="1"/>
  <c r="AQ414" i="6" s="1"/>
  <c r="AP414" i="6" s="1"/>
  <c r="AO414" i="6" s="1"/>
  <c r="AN414" i="6" s="1"/>
  <c r="AM414" i="6" s="1"/>
  <c r="AL414" i="6" s="1"/>
  <c r="Z399" i="6"/>
  <c r="Z431" i="6"/>
  <c r="Z426" i="6"/>
  <c r="Z422" i="6"/>
  <c r="Z414" i="6"/>
  <c r="Z441" i="6"/>
  <c r="G441" i="6"/>
  <c r="AU441" i="6"/>
  <c r="G445" i="6"/>
  <c r="Z445" i="6"/>
  <c r="AU445" i="6"/>
  <c r="Z440" i="6"/>
  <c r="G440" i="6"/>
  <c r="AU440" i="6"/>
  <c r="G443" i="6"/>
  <c r="Z443" i="6"/>
  <c r="AU443" i="6"/>
  <c r="G442" i="6"/>
  <c r="Z442" i="6"/>
  <c r="AU442" i="6"/>
  <c r="AT436" i="6"/>
  <c r="AS436" i="6" s="1"/>
  <c r="AR436" i="6" s="1"/>
  <c r="AQ436" i="6" s="1"/>
  <c r="AP436" i="6" s="1"/>
  <c r="AO436" i="6" s="1"/>
  <c r="AN436" i="6" s="1"/>
  <c r="AM436" i="6" s="1"/>
  <c r="AL436" i="6" s="1"/>
  <c r="R17" i="6"/>
  <c r="R18" i="6" s="1"/>
  <c r="R19" i="6" s="1"/>
  <c r="G439" i="6"/>
  <c r="G438" i="6"/>
  <c r="G436" i="6"/>
  <c r="Z436" i="6"/>
  <c r="AU439" i="6"/>
  <c r="Z439" i="6"/>
  <c r="AU438" i="6"/>
  <c r="Z438" i="6"/>
  <c r="AT437" i="6"/>
  <c r="AS437" i="6" s="1"/>
  <c r="AR437" i="6" s="1"/>
  <c r="AQ437" i="6" s="1"/>
  <c r="AP437" i="6" s="1"/>
  <c r="AO437" i="6" s="1"/>
  <c r="AN437" i="6" s="1"/>
  <c r="AM437" i="6" s="1"/>
  <c r="AL437" i="6" s="1"/>
  <c r="G437" i="6"/>
  <c r="Z437" i="6"/>
  <c r="AT423" i="6"/>
  <c r="AS423" i="6" s="1"/>
  <c r="AR423" i="6" s="1"/>
  <c r="AQ423" i="6" s="1"/>
  <c r="AP423" i="6" s="1"/>
  <c r="AO423" i="6" s="1"/>
  <c r="AN423" i="6" s="1"/>
  <c r="AM423" i="6" s="1"/>
  <c r="AL423" i="6" s="1"/>
  <c r="AT415" i="6"/>
  <c r="AS415" i="6" s="1"/>
  <c r="AR415" i="6" s="1"/>
  <c r="AQ415" i="6" s="1"/>
  <c r="AP415" i="6" s="1"/>
  <c r="AO415" i="6" s="1"/>
  <c r="AN415" i="6" s="1"/>
  <c r="AM415" i="6" s="1"/>
  <c r="AL415" i="6" s="1"/>
  <c r="AT407" i="6"/>
  <c r="AS407" i="6" s="1"/>
  <c r="AR407" i="6" s="1"/>
  <c r="AQ407" i="6" s="1"/>
  <c r="AP407" i="6" s="1"/>
  <c r="AO407" i="6" s="1"/>
  <c r="AN407" i="6" s="1"/>
  <c r="AM407" i="6" s="1"/>
  <c r="AL407" i="6" s="1"/>
  <c r="AT410" i="6"/>
  <c r="AS410" i="6" s="1"/>
  <c r="AR410" i="6" s="1"/>
  <c r="AQ410" i="6" s="1"/>
  <c r="AP410" i="6" s="1"/>
  <c r="AO410" i="6" s="1"/>
  <c r="AN410" i="6" s="1"/>
  <c r="AM410" i="6" s="1"/>
  <c r="AL410" i="6" s="1"/>
  <c r="AQ403" i="6"/>
  <c r="AP403" i="6" s="1"/>
  <c r="AO403" i="6" s="1"/>
  <c r="AN403" i="6" s="1"/>
  <c r="AM403" i="6" s="1"/>
  <c r="AL403" i="6" s="1"/>
  <c r="AS435" i="6"/>
  <c r="AR435" i="6" s="1"/>
  <c r="AQ435" i="6" s="1"/>
  <c r="AP435" i="6" s="1"/>
  <c r="AO435" i="6" s="1"/>
  <c r="AN435" i="6" s="1"/>
  <c r="AM435" i="6" s="1"/>
  <c r="AL435" i="6" s="1"/>
  <c r="AT419" i="6"/>
  <c r="AS419" i="6" s="1"/>
  <c r="AR419" i="6" s="1"/>
  <c r="AQ419" i="6" s="1"/>
  <c r="AP419" i="6" s="1"/>
  <c r="AO419" i="6" s="1"/>
  <c r="AN419" i="6" s="1"/>
  <c r="AM419" i="6" s="1"/>
  <c r="AL419" i="6" s="1"/>
  <c r="AT432" i="6"/>
  <c r="AS432" i="6" s="1"/>
  <c r="AR432" i="6" s="1"/>
  <c r="AQ432" i="6" s="1"/>
  <c r="AP432" i="6" s="1"/>
  <c r="AO432" i="6" s="1"/>
  <c r="AN432" i="6" s="1"/>
  <c r="AM432" i="6" s="1"/>
  <c r="AL432" i="6" s="1"/>
  <c r="AT425" i="6"/>
  <c r="AS425" i="6" s="1"/>
  <c r="AR425" i="6" s="1"/>
  <c r="AQ425" i="6" s="1"/>
  <c r="AP425" i="6" s="1"/>
  <c r="AO425" i="6" s="1"/>
  <c r="AN425" i="6" s="1"/>
  <c r="AM425" i="6" s="1"/>
  <c r="AL425" i="6" s="1"/>
  <c r="AT417" i="6"/>
  <c r="AS417" i="6" s="1"/>
  <c r="AR417" i="6" s="1"/>
  <c r="AQ417" i="6" s="1"/>
  <c r="AP417" i="6" s="1"/>
  <c r="AO417" i="6" s="1"/>
  <c r="AN417" i="6" s="1"/>
  <c r="AM417" i="6" s="1"/>
  <c r="AL417" i="6" s="1"/>
  <c r="AT406" i="6"/>
  <c r="AS406" i="6" s="1"/>
  <c r="AR406" i="6" s="1"/>
  <c r="AQ406" i="6" s="1"/>
  <c r="AP406" i="6" s="1"/>
  <c r="AO406" i="6" s="1"/>
  <c r="AN406" i="6" s="1"/>
  <c r="AM406" i="6" s="1"/>
  <c r="AL406" i="6" s="1"/>
  <c r="AP420" i="6"/>
  <c r="AO420" i="6" s="1"/>
  <c r="AN420" i="6" s="1"/>
  <c r="AM420" i="6" s="1"/>
  <c r="AL420" i="6" s="1"/>
  <c r="AP412" i="6"/>
  <c r="AO412" i="6" s="1"/>
  <c r="AN412" i="6" s="1"/>
  <c r="AM412" i="6" s="1"/>
  <c r="AL412" i="6" s="1"/>
  <c r="AP408" i="6"/>
  <c r="AO408" i="6" s="1"/>
  <c r="AN408" i="6" s="1"/>
  <c r="AM408" i="6" s="1"/>
  <c r="AL408" i="6" s="1"/>
  <c r="AT396" i="6"/>
  <c r="AS396" i="6" s="1"/>
  <c r="AR396" i="6" s="1"/>
  <c r="AQ396" i="6" s="1"/>
  <c r="AP396" i="6" s="1"/>
  <c r="AO396" i="6" s="1"/>
  <c r="AN396" i="6" s="1"/>
  <c r="AM396" i="6" s="1"/>
  <c r="AL396" i="6" s="1"/>
  <c r="G413" i="6"/>
  <c r="G410" i="6"/>
  <c r="G407" i="6"/>
  <c r="K431" i="6"/>
  <c r="G427" i="6"/>
  <c r="G424" i="6"/>
  <c r="H15" i="6"/>
  <c r="I12" i="6"/>
  <c r="I13" i="6" s="1"/>
  <c r="G412" i="6"/>
  <c r="G409" i="6"/>
  <c r="G403" i="6"/>
  <c r="K426" i="6"/>
  <c r="G423" i="6"/>
  <c r="G420" i="6"/>
  <c r="G406" i="6"/>
  <c r="K399" i="6"/>
  <c r="O397" i="6"/>
  <c r="G397" i="6"/>
  <c r="G401" i="6"/>
  <c r="G433" i="6"/>
  <c r="K422" i="6"/>
  <c r="G419" i="6"/>
  <c r="O419" i="6"/>
  <c r="G411" i="6"/>
  <c r="G408" i="6"/>
  <c r="G402" i="6"/>
  <c r="G432" i="6"/>
  <c r="O432" i="6"/>
  <c r="G429" i="6"/>
  <c r="G396" i="6"/>
  <c r="G434" i="6"/>
  <c r="G430" i="6"/>
  <c r="G425" i="6"/>
  <c r="G421" i="6"/>
  <c r="G417" i="6"/>
  <c r="G414" i="6"/>
  <c r="G405" i="6"/>
  <c r="G400" i="6"/>
  <c r="P17" i="6"/>
  <c r="P18" i="6" s="1"/>
  <c r="P19" i="6" s="1"/>
  <c r="D15" i="6"/>
  <c r="C19" i="6" s="1"/>
  <c r="C16" i="3"/>
  <c r="D18" i="3" s="1"/>
  <c r="N284" i="3"/>
  <c r="N315" i="3"/>
  <c r="N210" i="3"/>
  <c r="N241" i="3"/>
  <c r="N298" i="3"/>
  <c r="N238" i="3"/>
  <c r="N319" i="3"/>
  <c r="N306" i="3"/>
  <c r="N320" i="3"/>
  <c r="N266" i="3"/>
  <c r="N334" i="3"/>
  <c r="N80" i="3"/>
  <c r="N337" i="3"/>
  <c r="N291" i="3"/>
  <c r="N279" i="3"/>
  <c r="N186" i="3"/>
  <c r="N200" i="3"/>
  <c r="N348" i="3"/>
  <c r="N242" i="3"/>
  <c r="N287" i="3"/>
  <c r="N329" i="3"/>
  <c r="N76" i="3"/>
  <c r="N199" i="3"/>
  <c r="N220" i="3"/>
  <c r="N331" i="3"/>
  <c r="N357" i="3"/>
  <c r="C15" i="3"/>
  <c r="N332" i="3"/>
  <c r="N245" i="3"/>
  <c r="N324" i="3"/>
  <c r="N30" i="3"/>
  <c r="N187" i="3"/>
  <c r="N344" i="3"/>
  <c r="N283" i="3"/>
  <c r="N81" i="3"/>
  <c r="N150" i="3"/>
  <c r="N342" i="3"/>
  <c r="N304" i="3"/>
  <c r="N317" i="3"/>
  <c r="N352" i="3"/>
  <c r="N244" i="3"/>
  <c r="N89" i="3"/>
  <c r="N203" i="3"/>
  <c r="N326" i="3"/>
  <c r="N295" i="3"/>
  <c r="N286" i="3"/>
  <c r="N189" i="3"/>
  <c r="N252" i="3"/>
  <c r="N263" i="3"/>
  <c r="N264" i="3"/>
  <c r="N273" i="3"/>
  <c r="N346" i="3"/>
  <c r="N305" i="3"/>
  <c r="N281" i="3"/>
  <c r="N269" i="3"/>
  <c r="N196" i="3"/>
  <c r="N309" i="3"/>
  <c r="N314" i="3"/>
  <c r="N338" i="3"/>
  <c r="N299" i="3"/>
  <c r="N321" i="3"/>
  <c r="N257" i="3"/>
  <c r="N256" i="3"/>
  <c r="N41" i="3"/>
  <c r="N259" i="3"/>
  <c r="N318" i="3"/>
  <c r="N198" i="3"/>
  <c r="N152" i="3"/>
  <c r="N258" i="3"/>
  <c r="N354" i="3"/>
  <c r="N341" i="3"/>
  <c r="N274" i="3"/>
  <c r="N278" i="3"/>
  <c r="N249" i="3"/>
  <c r="N350" i="3"/>
  <c r="N360" i="3"/>
  <c r="N293" i="3"/>
  <c r="N84" i="3"/>
  <c r="N254" i="3"/>
  <c r="N213" i="3"/>
  <c r="N301" i="3"/>
  <c r="N351" i="3"/>
  <c r="N272" i="3"/>
  <c r="N275" i="3"/>
  <c r="N340" i="3"/>
  <c r="N313" i="3"/>
  <c r="N356" i="3"/>
  <c r="N330" i="3"/>
  <c r="N339" i="3"/>
  <c r="N208" i="3"/>
  <c r="N307" i="3"/>
  <c r="N248" i="3"/>
  <c r="N217" i="3"/>
  <c r="N202" i="3"/>
  <c r="N335" i="3"/>
  <c r="N271" i="3"/>
  <c r="N32" i="3"/>
  <c r="N355" i="3"/>
  <c r="N325" i="3"/>
  <c r="N349" i="3"/>
  <c r="N327" i="3"/>
  <c r="N292" i="3"/>
  <c r="N316" i="3"/>
  <c r="N197" i="3"/>
  <c r="N290" i="3"/>
  <c r="N359" i="3"/>
  <c r="N207" i="3"/>
  <c r="N302" i="3"/>
  <c r="N308" i="3"/>
  <c r="N184" i="3"/>
  <c r="N289" i="3"/>
  <c r="N312" i="3"/>
  <c r="N261" i="3"/>
  <c r="N282" i="3"/>
  <c r="N136" i="3"/>
  <c r="N239" i="3"/>
  <c r="N215" i="3"/>
  <c r="N262" i="3"/>
  <c r="N277" i="3"/>
  <c r="N322" i="3"/>
  <c r="N237" i="3"/>
  <c r="N294" i="3"/>
  <c r="N353" i="3"/>
  <c r="N288" i="3"/>
  <c r="N116" i="3"/>
  <c r="N226" i="3"/>
  <c r="N347" i="3"/>
  <c r="N267" i="3"/>
  <c r="N280" i="3"/>
  <c r="N265" i="3"/>
  <c r="N253" i="3"/>
  <c r="N240" i="3"/>
  <c r="N285" i="3"/>
  <c r="N219" i="3"/>
  <c r="N47" i="3"/>
  <c r="N297" i="3"/>
  <c r="N276" i="3"/>
  <c r="N323" i="3"/>
  <c r="N255" i="3"/>
  <c r="N188" i="3"/>
  <c r="N358" i="3"/>
  <c r="N135" i="3"/>
  <c r="N311" i="3"/>
  <c r="N268" i="3"/>
  <c r="N296" i="3"/>
  <c r="N223" i="3"/>
  <c r="N194" i="3"/>
  <c r="N260" i="3"/>
  <c r="N246" i="3"/>
  <c r="N345" i="3"/>
  <c r="N343" i="3"/>
  <c r="N201" i="3"/>
  <c r="N310" i="3"/>
  <c r="N270" i="3"/>
  <c r="N328" i="3"/>
  <c r="N73" i="3"/>
  <c r="N36" i="3"/>
  <c r="N300" i="3"/>
  <c r="N333" i="3"/>
  <c r="N303" i="3"/>
  <c r="N361" i="3"/>
  <c r="N211" i="3"/>
  <c r="N206" i="3"/>
  <c r="N336" i="3"/>
  <c r="N34" i="3"/>
  <c r="R216" i="3"/>
  <c r="T216" i="3" s="1"/>
  <c r="U216" i="3"/>
  <c r="R259" i="3"/>
  <c r="T259" i="3" s="1"/>
  <c r="U259" i="3"/>
  <c r="R219" i="3"/>
  <c r="T219" i="3" s="1"/>
  <c r="O274" i="3"/>
  <c r="O140" i="3"/>
  <c r="R140" i="3" s="1"/>
  <c r="T140" i="3" s="1"/>
  <c r="O241" i="3"/>
  <c r="O277" i="3"/>
  <c r="O299" i="3"/>
  <c r="O320" i="3"/>
  <c r="O290" i="3"/>
  <c r="O268" i="3"/>
  <c r="O113" i="3"/>
  <c r="R113" i="3" s="1"/>
  <c r="T113" i="3" s="1"/>
  <c r="O30" i="3"/>
  <c r="O61" i="3"/>
  <c r="R61" i="3" s="1"/>
  <c r="T61" i="3" s="1"/>
  <c r="O119" i="3"/>
  <c r="R119" i="3" s="1"/>
  <c r="T119" i="3" s="1"/>
  <c r="O143" i="3"/>
  <c r="R143" i="3" s="1"/>
  <c r="T143" i="3" s="1"/>
  <c r="O207" i="3"/>
  <c r="O272" i="3"/>
  <c r="O337" i="3"/>
  <c r="O90" i="3"/>
  <c r="R90" i="3" s="1"/>
  <c r="T90" i="3" s="1"/>
  <c r="O138" i="3"/>
  <c r="R138" i="3" s="1"/>
  <c r="T138" i="3" s="1"/>
  <c r="O234" i="3"/>
  <c r="O348" i="3"/>
  <c r="O85" i="3"/>
  <c r="R85" i="3" s="1"/>
  <c r="T85" i="3" s="1"/>
  <c r="O149" i="3"/>
  <c r="R149" i="3" s="1"/>
  <c r="T149" i="3" s="1"/>
  <c r="O237" i="3"/>
  <c r="O286" i="3"/>
  <c r="O335" i="3"/>
  <c r="O52" i="3"/>
  <c r="R52" i="3" s="1"/>
  <c r="T52" i="3" s="1"/>
  <c r="O120" i="3"/>
  <c r="R120" i="3" s="1"/>
  <c r="T120" i="3" s="1"/>
  <c r="O287" i="3"/>
  <c r="O294" i="3"/>
  <c r="O355" i="3"/>
  <c r="O326" i="3"/>
  <c r="O196" i="3"/>
  <c r="O148" i="3"/>
  <c r="R148" i="3" s="1"/>
  <c r="T148" i="3" s="1"/>
  <c r="O225" i="3"/>
  <c r="O39" i="3"/>
  <c r="R39" i="3" s="1"/>
  <c r="T39" i="3" s="1"/>
  <c r="O201" i="3"/>
  <c r="O54" i="3"/>
  <c r="R54" i="3" s="1"/>
  <c r="T54" i="3" s="1"/>
  <c r="O71" i="3"/>
  <c r="R71" i="3" s="1"/>
  <c r="T71" i="3" s="1"/>
  <c r="O167" i="3"/>
  <c r="R167" i="3" s="1"/>
  <c r="T167" i="3" s="1"/>
  <c r="O231" i="3"/>
  <c r="O297" i="3"/>
  <c r="O40" i="3"/>
  <c r="R40" i="3" s="1"/>
  <c r="T40" i="3" s="1"/>
  <c r="O98" i="3"/>
  <c r="R98" i="3" s="1"/>
  <c r="T98" i="3" s="1"/>
  <c r="O162" i="3"/>
  <c r="R162" i="3" s="1"/>
  <c r="T162" i="3" s="1"/>
  <c r="O210" i="3"/>
  <c r="O258" i="3"/>
  <c r="O308" i="3"/>
  <c r="O41" i="3"/>
  <c r="O109" i="3"/>
  <c r="R109" i="3" s="1"/>
  <c r="T109" i="3" s="1"/>
  <c r="O173" i="3"/>
  <c r="R173" i="3" s="1"/>
  <c r="T173" i="3" s="1"/>
  <c r="O197" i="3"/>
  <c r="O261" i="3"/>
  <c r="O295" i="3"/>
  <c r="O343" i="3"/>
  <c r="O72" i="3"/>
  <c r="R72" i="3" s="1"/>
  <c r="T72" i="3" s="1"/>
  <c r="O144" i="3"/>
  <c r="R144" i="3" s="1"/>
  <c r="T144" i="3" s="1"/>
  <c r="O208" i="3"/>
  <c r="O291" i="3"/>
  <c r="R291" i="3" s="1"/>
  <c r="O312" i="3"/>
  <c r="O315" i="3"/>
  <c r="O336" i="3"/>
  <c r="O347" i="3"/>
  <c r="O92" i="3"/>
  <c r="R92" i="3" s="1"/>
  <c r="T92" i="3" s="1"/>
  <c r="O230" i="3"/>
  <c r="O209" i="3"/>
  <c r="O220" i="3"/>
  <c r="O105" i="3"/>
  <c r="R105" i="3" s="1"/>
  <c r="T105" i="3" s="1"/>
  <c r="O51" i="3"/>
  <c r="R51" i="3" s="1"/>
  <c r="T51" i="3" s="1"/>
  <c r="O33" i="3"/>
  <c r="R33" i="3" s="1"/>
  <c r="T33" i="3" s="1"/>
  <c r="O95" i="3"/>
  <c r="R95" i="3" s="1"/>
  <c r="T95" i="3" s="1"/>
  <c r="O191" i="3"/>
  <c r="O255" i="3"/>
  <c r="O321" i="3"/>
  <c r="O74" i="3"/>
  <c r="R74" i="3" s="1"/>
  <c r="T74" i="3" s="1"/>
  <c r="O122" i="3"/>
  <c r="R122" i="3" s="1"/>
  <c r="T122" i="3" s="1"/>
  <c r="O186" i="3"/>
  <c r="O283" i="3"/>
  <c r="O332" i="3"/>
  <c r="O55" i="3"/>
  <c r="R55" i="3" s="1"/>
  <c r="T55" i="3" s="1"/>
  <c r="O133" i="3"/>
  <c r="R133" i="3" s="1"/>
  <c r="T133" i="3" s="1"/>
  <c r="O221" i="3"/>
  <c r="O34" i="3"/>
  <c r="O104" i="3"/>
  <c r="R104" i="3" s="1"/>
  <c r="T104" i="3" s="1"/>
  <c r="O168" i="3"/>
  <c r="R168" i="3" s="1"/>
  <c r="T168" i="3" s="1"/>
  <c r="O331" i="3"/>
  <c r="O252" i="3"/>
  <c r="O246" i="3"/>
  <c r="O172" i="3"/>
  <c r="R172" i="3" s="1"/>
  <c r="T172" i="3" s="1"/>
  <c r="O36" i="3"/>
  <c r="O84" i="3"/>
  <c r="O262" i="3"/>
  <c r="O38" i="3"/>
  <c r="R38" i="3" s="1"/>
  <c r="T38" i="3" s="1"/>
  <c r="O65" i="3"/>
  <c r="R65" i="3" s="1"/>
  <c r="T65" i="3" s="1"/>
  <c r="O127" i="3"/>
  <c r="R127" i="3" s="1"/>
  <c r="T127" i="3" s="1"/>
  <c r="O151" i="3"/>
  <c r="R151" i="3" s="1"/>
  <c r="T151" i="3" s="1"/>
  <c r="O215" i="3"/>
  <c r="O280" i="3"/>
  <c r="O345" i="3"/>
  <c r="O146" i="3"/>
  <c r="R146" i="3" s="1"/>
  <c r="T146" i="3" s="1"/>
  <c r="O242" i="3"/>
  <c r="O356" i="3"/>
  <c r="O93" i="3"/>
  <c r="R93" i="3" s="1"/>
  <c r="T93" i="3" s="1"/>
  <c r="O157" i="3"/>
  <c r="R157" i="3" s="1"/>
  <c r="T157" i="3" s="1"/>
  <c r="O245" i="3"/>
  <c r="O319" i="3"/>
  <c r="O66" i="3"/>
  <c r="R66" i="3" s="1"/>
  <c r="T66" i="3" s="1"/>
  <c r="O128" i="3"/>
  <c r="R128" i="3" s="1"/>
  <c r="T128" i="3" s="1"/>
  <c r="O192" i="3"/>
  <c r="O232" i="3"/>
  <c r="O281" i="3"/>
  <c r="O50" i="3"/>
  <c r="R50" i="3" s="1"/>
  <c r="T50" i="3" s="1"/>
  <c r="O124" i="3"/>
  <c r="R124" i="3" s="1"/>
  <c r="T124" i="3" s="1"/>
  <c r="O180" i="3"/>
  <c r="R180" i="3" s="1"/>
  <c r="T180" i="3" s="1"/>
  <c r="O279" i="3"/>
  <c r="O282" i="3"/>
  <c r="O296" i="3"/>
  <c r="O174" i="3"/>
  <c r="R174" i="3" s="1"/>
  <c r="T174" i="3" s="1"/>
  <c r="O361" i="3"/>
  <c r="O254" i="3"/>
  <c r="O108" i="3"/>
  <c r="R108" i="3" s="1"/>
  <c r="T108" i="3" s="1"/>
  <c r="O129" i="3"/>
  <c r="R129" i="3" s="1"/>
  <c r="T129" i="3" s="1"/>
  <c r="O35" i="3"/>
  <c r="R35" i="3" s="1"/>
  <c r="T35" i="3" s="1"/>
  <c r="O62" i="3"/>
  <c r="R62" i="3" s="1"/>
  <c r="T62" i="3" s="1"/>
  <c r="O79" i="3"/>
  <c r="R79" i="3" s="1"/>
  <c r="T79" i="3" s="1"/>
  <c r="O175" i="3"/>
  <c r="R175" i="3" s="1"/>
  <c r="T175" i="3" s="1"/>
  <c r="O239" i="3"/>
  <c r="O305" i="3"/>
  <c r="O44" i="3"/>
  <c r="R44" i="3" s="1"/>
  <c r="T44" i="3" s="1"/>
  <c r="O106" i="3"/>
  <c r="R106" i="3" s="1"/>
  <c r="T106" i="3" s="1"/>
  <c r="O170" i="3"/>
  <c r="R170" i="3" s="1"/>
  <c r="T170" i="3" s="1"/>
  <c r="O218" i="3"/>
  <c r="O266" i="3"/>
  <c r="O316" i="3"/>
  <c r="O117" i="3"/>
  <c r="R117" i="3" s="1"/>
  <c r="T117" i="3" s="1"/>
  <c r="O181" i="3"/>
  <c r="R181" i="3" s="1"/>
  <c r="T181" i="3" s="1"/>
  <c r="O205" i="3"/>
  <c r="O269" i="3"/>
  <c r="O303" i="3"/>
  <c r="O327" i="3"/>
  <c r="O351" i="3"/>
  <c r="O80" i="3"/>
  <c r="O302" i="3"/>
  <c r="O310" i="3"/>
  <c r="O350" i="3"/>
  <c r="O307" i="3"/>
  <c r="O89" i="3"/>
  <c r="O134" i="3"/>
  <c r="R134" i="3" s="1"/>
  <c r="T134" i="3" s="1"/>
  <c r="O206" i="3"/>
  <c r="O32" i="3"/>
  <c r="O59" i="3"/>
  <c r="R59" i="3" s="1"/>
  <c r="T59" i="3" s="1"/>
  <c r="O47" i="3"/>
  <c r="O103" i="3"/>
  <c r="R103" i="3" s="1"/>
  <c r="T103" i="3" s="1"/>
  <c r="O199" i="3"/>
  <c r="O263" i="3"/>
  <c r="O329" i="3"/>
  <c r="O82" i="3"/>
  <c r="R82" i="3" s="1"/>
  <c r="T82" i="3" s="1"/>
  <c r="O130" i="3"/>
  <c r="R130" i="3" s="1"/>
  <c r="T130" i="3" s="1"/>
  <c r="O194" i="3"/>
  <c r="O226" i="3"/>
  <c r="O292" i="3"/>
  <c r="O340" i="3"/>
  <c r="O77" i="3"/>
  <c r="R77" i="3" s="1"/>
  <c r="T77" i="3" s="1"/>
  <c r="O141" i="3"/>
  <c r="R141" i="3" s="1"/>
  <c r="T141" i="3" s="1"/>
  <c r="O229" i="3"/>
  <c r="O48" i="3"/>
  <c r="R48" i="3" s="1"/>
  <c r="T48" i="3" s="1"/>
  <c r="O112" i="3"/>
  <c r="R112" i="3" s="1"/>
  <c r="T112" i="3" s="1"/>
  <c r="O176" i="3"/>
  <c r="R176" i="3" s="1"/>
  <c r="T176" i="3" s="1"/>
  <c r="O323" i="3"/>
  <c r="O328" i="3"/>
  <c r="O349" i="3"/>
  <c r="O358" i="3"/>
  <c r="O360" i="3"/>
  <c r="O67" i="3"/>
  <c r="R67" i="3" s="1"/>
  <c r="T67" i="3" s="1"/>
  <c r="O238" i="3"/>
  <c r="O185" i="3"/>
  <c r="O352" i="3"/>
  <c r="O46" i="3"/>
  <c r="R46" i="3" s="1"/>
  <c r="T46" i="3" s="1"/>
  <c r="O68" i="3"/>
  <c r="R68" i="3" s="1"/>
  <c r="T68" i="3" s="1"/>
  <c r="O135" i="3"/>
  <c r="O159" i="3"/>
  <c r="R159" i="3" s="1"/>
  <c r="T159" i="3" s="1"/>
  <c r="O223" i="3"/>
  <c r="O288" i="3"/>
  <c r="O353" i="3"/>
  <c r="O154" i="3"/>
  <c r="R154" i="3" s="1"/>
  <c r="T154" i="3" s="1"/>
  <c r="O202" i="3"/>
  <c r="O250" i="3"/>
  <c r="O300" i="3"/>
  <c r="O37" i="3"/>
  <c r="R37" i="3" s="1"/>
  <c r="T37" i="3" s="1"/>
  <c r="O101" i="3"/>
  <c r="R101" i="3" s="1"/>
  <c r="T101" i="3" s="1"/>
  <c r="O165" i="3"/>
  <c r="R165" i="3" s="1"/>
  <c r="T165" i="3" s="1"/>
  <c r="O253" i="3"/>
  <c r="J21" i="4"/>
  <c r="J18" i="4"/>
  <c r="D18" i="4"/>
  <c r="C12" i="6"/>
  <c r="C11" i="6"/>
  <c r="I18" i="4"/>
  <c r="C18" i="4"/>
  <c r="K18" i="4"/>
  <c r="H18" i="4"/>
  <c r="F18" i="4"/>
  <c r="G18" i="4"/>
  <c r="L18" i="4"/>
  <c r="E18" i="4"/>
  <c r="N455" i="6" l="1"/>
  <c r="N456" i="6"/>
  <c r="N457" i="6"/>
  <c r="N458" i="6"/>
  <c r="N459" i="6"/>
  <c r="N460" i="6"/>
  <c r="N461" i="6"/>
  <c r="N462" i="6"/>
  <c r="AF455" i="6"/>
  <c r="U455" i="6"/>
  <c r="K455" i="6"/>
  <c r="AC455" i="6"/>
  <c r="R455" i="6"/>
  <c r="T455" i="6" s="1"/>
  <c r="R457" i="6"/>
  <c r="T457" i="6" s="1"/>
  <c r="AS458" i="6"/>
  <c r="AR458" i="6" s="1"/>
  <c r="AQ458" i="6" s="1"/>
  <c r="AP458" i="6" s="1"/>
  <c r="AO458" i="6" s="1"/>
  <c r="AN458" i="6" s="1"/>
  <c r="AM458" i="6" s="1"/>
  <c r="AL458" i="6" s="1"/>
  <c r="AT458" i="6"/>
  <c r="AS456" i="6"/>
  <c r="AR456" i="6" s="1"/>
  <c r="AQ456" i="6" s="1"/>
  <c r="AP456" i="6" s="1"/>
  <c r="AO456" i="6" s="1"/>
  <c r="AN456" i="6" s="1"/>
  <c r="AM456" i="6" s="1"/>
  <c r="AL456" i="6" s="1"/>
  <c r="AT456" i="6"/>
  <c r="AS455" i="6"/>
  <c r="AR455" i="6" s="1"/>
  <c r="AQ455" i="6" s="1"/>
  <c r="AP455" i="6" s="1"/>
  <c r="AO455" i="6" s="1"/>
  <c r="AN455" i="6" s="1"/>
  <c r="AM455" i="6" s="1"/>
  <c r="AL455" i="6" s="1"/>
  <c r="AT455" i="6"/>
  <c r="AF456" i="6"/>
  <c r="U456" i="6"/>
  <c r="K456" i="6"/>
  <c r="AC456" i="6"/>
  <c r="AT457" i="6"/>
  <c r="AS457" i="6" s="1"/>
  <c r="AR457" i="6" s="1"/>
  <c r="AQ457" i="6" s="1"/>
  <c r="AP457" i="6" s="1"/>
  <c r="AO457" i="6" s="1"/>
  <c r="AN457" i="6" s="1"/>
  <c r="AM457" i="6" s="1"/>
  <c r="AL457" i="6" s="1"/>
  <c r="AF458" i="6"/>
  <c r="U458" i="6"/>
  <c r="K458" i="6"/>
  <c r="AC458" i="6"/>
  <c r="AS460" i="6"/>
  <c r="AR460" i="6" s="1"/>
  <c r="AQ460" i="6" s="1"/>
  <c r="AP460" i="6" s="1"/>
  <c r="AO460" i="6" s="1"/>
  <c r="AN460" i="6" s="1"/>
  <c r="AM460" i="6" s="1"/>
  <c r="AL460" i="6" s="1"/>
  <c r="AT460" i="6"/>
  <c r="AT461" i="6"/>
  <c r="AS461" i="6" s="1"/>
  <c r="AR461" i="6" s="1"/>
  <c r="AQ461" i="6" s="1"/>
  <c r="AP461" i="6" s="1"/>
  <c r="AO461" i="6" s="1"/>
  <c r="AN461" i="6" s="1"/>
  <c r="AM461" i="6" s="1"/>
  <c r="AL461" i="6" s="1"/>
  <c r="AT462" i="6"/>
  <c r="AS462" i="6" s="1"/>
  <c r="AR462" i="6" s="1"/>
  <c r="AQ462" i="6" s="1"/>
  <c r="AP462" i="6" s="1"/>
  <c r="AO462" i="6" s="1"/>
  <c r="AN462" i="6" s="1"/>
  <c r="AM462" i="6" s="1"/>
  <c r="AL462" i="6" s="1"/>
  <c r="AF457" i="6"/>
  <c r="U457" i="6"/>
  <c r="K457" i="6"/>
  <c r="AC457" i="6"/>
  <c r="AF459" i="6"/>
  <c r="U459" i="6"/>
  <c r="K459" i="6"/>
  <c r="AC459" i="6"/>
  <c r="AS459" i="6"/>
  <c r="AR459" i="6" s="1"/>
  <c r="AQ459" i="6" s="1"/>
  <c r="AP459" i="6" s="1"/>
  <c r="AO459" i="6" s="1"/>
  <c r="AN459" i="6" s="1"/>
  <c r="AM459" i="6" s="1"/>
  <c r="AL459" i="6" s="1"/>
  <c r="AT459" i="6"/>
  <c r="AF460" i="6"/>
  <c r="U460" i="6"/>
  <c r="K460" i="6"/>
  <c r="AC460" i="6"/>
  <c r="AF461" i="6"/>
  <c r="U461" i="6"/>
  <c r="K461" i="6"/>
  <c r="AC461" i="6"/>
  <c r="AF462" i="6"/>
  <c r="U462" i="6"/>
  <c r="K462" i="6"/>
  <c r="AC462" i="6"/>
  <c r="AJ44" i="6"/>
  <c r="AI44" i="6"/>
  <c r="AT448" i="6"/>
  <c r="AS448" i="6" s="1"/>
  <c r="AR448" i="6" s="1"/>
  <c r="AQ448" i="6" s="1"/>
  <c r="AP448" i="6" s="1"/>
  <c r="AO448" i="6" s="1"/>
  <c r="AN448" i="6" s="1"/>
  <c r="AM448" i="6" s="1"/>
  <c r="AL448" i="6" s="1"/>
  <c r="AJ238" i="6"/>
  <c r="AU213" i="6"/>
  <c r="AT213" i="6" s="1"/>
  <c r="AS213" i="6" s="1"/>
  <c r="AR213" i="6" s="1"/>
  <c r="AQ213" i="6" s="1"/>
  <c r="AP213" i="6" s="1"/>
  <c r="AO213" i="6" s="1"/>
  <c r="AN213" i="6" s="1"/>
  <c r="AM213" i="6" s="1"/>
  <c r="AL213" i="6" s="1"/>
  <c r="AU428" i="6"/>
  <c r="AU452" i="6"/>
  <c r="AT452" i="6" s="1"/>
  <c r="AS452" i="6" s="1"/>
  <c r="AR452" i="6" s="1"/>
  <c r="AQ452" i="6" s="1"/>
  <c r="AP452" i="6" s="1"/>
  <c r="AO452" i="6" s="1"/>
  <c r="AN452" i="6" s="1"/>
  <c r="AM452" i="6" s="1"/>
  <c r="AL452" i="6" s="1"/>
  <c r="AS450" i="6"/>
  <c r="I68" i="6"/>
  <c r="AU297" i="6"/>
  <c r="AT297" i="6" s="1"/>
  <c r="AS297" i="6" s="1"/>
  <c r="AR297" i="6" s="1"/>
  <c r="AQ297" i="6" s="1"/>
  <c r="AP297" i="6" s="1"/>
  <c r="AO297" i="6" s="1"/>
  <c r="AN297" i="6" s="1"/>
  <c r="AM297" i="6" s="1"/>
  <c r="AL297" i="6" s="1"/>
  <c r="AU444" i="6"/>
  <c r="AU449" i="6"/>
  <c r="AT449" i="6" s="1"/>
  <c r="AS449" i="6" s="1"/>
  <c r="AR449" i="6" s="1"/>
  <c r="AQ449" i="6" s="1"/>
  <c r="AP449" i="6" s="1"/>
  <c r="AO449" i="6" s="1"/>
  <c r="AN449" i="6" s="1"/>
  <c r="AM449" i="6" s="1"/>
  <c r="AL449" i="6" s="1"/>
  <c r="AU187" i="6"/>
  <c r="AT187" i="6" s="1"/>
  <c r="AS187" i="6" s="1"/>
  <c r="AR187" i="6" s="1"/>
  <c r="AQ187" i="6" s="1"/>
  <c r="AP187" i="6" s="1"/>
  <c r="AO187" i="6" s="1"/>
  <c r="AN187" i="6" s="1"/>
  <c r="AM187" i="6" s="1"/>
  <c r="AL187" i="6" s="1"/>
  <c r="AR450" i="6"/>
  <c r="AQ450" i="6" s="1"/>
  <c r="AP450" i="6" s="1"/>
  <c r="AO450" i="6" s="1"/>
  <c r="AN450" i="6" s="1"/>
  <c r="AM450" i="6" s="1"/>
  <c r="AL450" i="6" s="1"/>
  <c r="AU454" i="6"/>
  <c r="AT454" i="6" s="1"/>
  <c r="AS454" i="6" s="1"/>
  <c r="AR454" i="6" s="1"/>
  <c r="AQ454" i="6" s="1"/>
  <c r="AP454" i="6" s="1"/>
  <c r="AO454" i="6" s="1"/>
  <c r="AN454" i="6" s="1"/>
  <c r="AM454" i="6" s="1"/>
  <c r="AL454" i="6" s="1"/>
  <c r="AU451" i="6"/>
  <c r="AF180" i="6"/>
  <c r="AI300" i="6"/>
  <c r="AH300" i="6" s="1"/>
  <c r="AA300" i="6" s="1"/>
  <c r="AF258" i="6"/>
  <c r="AK300" i="6"/>
  <c r="AF83" i="6"/>
  <c r="J53" i="6"/>
  <c r="U152" i="3"/>
  <c r="O454" i="6"/>
  <c r="R454" i="6" s="1"/>
  <c r="T454" i="6" s="1"/>
  <c r="U257" i="3"/>
  <c r="O453" i="6"/>
  <c r="R453" i="6" s="1"/>
  <c r="T453" i="6" s="1"/>
  <c r="N453" i="6"/>
  <c r="N454" i="6"/>
  <c r="AT453" i="6"/>
  <c r="AS453" i="6" s="1"/>
  <c r="AR453" i="6" s="1"/>
  <c r="AQ453" i="6" s="1"/>
  <c r="AP453" i="6" s="1"/>
  <c r="AO453" i="6" s="1"/>
  <c r="AN453" i="6" s="1"/>
  <c r="AM453" i="6" s="1"/>
  <c r="AL453" i="6" s="1"/>
  <c r="AF453" i="6"/>
  <c r="K453" i="6"/>
  <c r="AF454" i="6"/>
  <c r="U454" i="6"/>
  <c r="K454" i="6"/>
  <c r="AC454" i="6"/>
  <c r="U317" i="3"/>
  <c r="O398" i="6"/>
  <c r="O399" i="6"/>
  <c r="R399" i="6" s="1"/>
  <c r="T399" i="6" s="1"/>
  <c r="O403" i="6"/>
  <c r="O424" i="6"/>
  <c r="O410" i="6"/>
  <c r="O443" i="6"/>
  <c r="O445" i="6"/>
  <c r="R445" i="6" s="1"/>
  <c r="T445" i="6" s="1"/>
  <c r="O405" i="6"/>
  <c r="AC405" i="6" s="1"/>
  <c r="O378" i="6"/>
  <c r="O43" i="6"/>
  <c r="O414" i="6"/>
  <c r="O381" i="6"/>
  <c r="O61" i="6"/>
  <c r="O190" i="6"/>
  <c r="O145" i="6"/>
  <c r="AC145" i="6" s="1"/>
  <c r="O242" i="6"/>
  <c r="O149" i="6"/>
  <c r="O320" i="6"/>
  <c r="O119" i="6"/>
  <c r="O385" i="6"/>
  <c r="O388" i="6"/>
  <c r="O324" i="6"/>
  <c r="O169" i="6"/>
  <c r="R169" i="6" s="1"/>
  <c r="T169" i="6" s="1"/>
  <c r="O294" i="6"/>
  <c r="O261" i="6"/>
  <c r="O180" i="6"/>
  <c r="O359" i="6"/>
  <c r="O96" i="6"/>
  <c r="O200" i="6"/>
  <c r="O196" i="6"/>
  <c r="U213" i="3"/>
  <c r="R240" i="3"/>
  <c r="T240" i="3" s="1"/>
  <c r="U270" i="3"/>
  <c r="O415" i="6"/>
  <c r="O402" i="6"/>
  <c r="O406" i="6"/>
  <c r="O434" i="6"/>
  <c r="O127" i="6"/>
  <c r="R127" i="6" s="1"/>
  <c r="T127" i="6" s="1"/>
  <c r="O157" i="6"/>
  <c r="R157" i="6" s="1"/>
  <c r="T157" i="6" s="1"/>
  <c r="O364" i="6"/>
  <c r="O439" i="6"/>
  <c r="O167" i="6"/>
  <c r="O253" i="6"/>
  <c r="O150" i="6"/>
  <c r="O361" i="6"/>
  <c r="R361" i="6" s="1"/>
  <c r="T361" i="6" s="1"/>
  <c r="O204" i="6"/>
  <c r="AC204" i="6" s="1"/>
  <c r="O66" i="6"/>
  <c r="R66" i="6" s="1"/>
  <c r="T66" i="6" s="1"/>
  <c r="O380" i="6"/>
  <c r="O248" i="6"/>
  <c r="O164" i="6"/>
  <c r="O147" i="6"/>
  <c r="O229" i="6"/>
  <c r="O89" i="6"/>
  <c r="R89" i="6" s="1"/>
  <c r="T89" i="6" s="1"/>
  <c r="O310" i="6"/>
  <c r="AC310" i="6" s="1"/>
  <c r="O109" i="6"/>
  <c r="R109" i="6" s="1"/>
  <c r="T109" i="6" s="1"/>
  <c r="O63" i="6"/>
  <c r="O56" i="6"/>
  <c r="O100" i="6"/>
  <c r="O279" i="6"/>
  <c r="O389" i="6"/>
  <c r="U289" i="3"/>
  <c r="O418" i="6"/>
  <c r="U418" i="6" s="1"/>
  <c r="O404" i="6"/>
  <c r="R404" i="6" s="1"/>
  <c r="T404" i="6" s="1"/>
  <c r="O433" i="6"/>
  <c r="O409" i="6"/>
  <c r="O427" i="6"/>
  <c r="O413" i="6"/>
  <c r="O312" i="6"/>
  <c r="O101" i="6"/>
  <c r="R101" i="6" s="1"/>
  <c r="T101" i="6" s="1"/>
  <c r="O306" i="6"/>
  <c r="U306" i="6" s="1"/>
  <c r="O155" i="6"/>
  <c r="O341" i="6"/>
  <c r="O379" i="6"/>
  <c r="O280" i="6"/>
  <c r="O107" i="6"/>
  <c r="O208" i="6"/>
  <c r="O110" i="6"/>
  <c r="O97" i="6"/>
  <c r="R97" i="6" s="1"/>
  <c r="T97" i="6" s="1"/>
  <c r="O34" i="6"/>
  <c r="R34" i="6" s="1"/>
  <c r="T34" i="6" s="1"/>
  <c r="O285" i="6"/>
  <c r="O36" i="6"/>
  <c r="O266" i="6"/>
  <c r="O267" i="6"/>
  <c r="O114" i="6"/>
  <c r="O282" i="6"/>
  <c r="U282" i="6" s="1"/>
  <c r="O183" i="6"/>
  <c r="R183" i="6" s="1"/>
  <c r="T183" i="6" s="1"/>
  <c r="O194" i="6"/>
  <c r="AC194" i="6" s="1"/>
  <c r="O422" i="6"/>
  <c r="R422" i="6" s="1"/>
  <c r="T422" i="6" s="1"/>
  <c r="O396" i="6"/>
  <c r="O420" i="6"/>
  <c r="O421" i="6"/>
  <c r="O154" i="6"/>
  <c r="O368" i="6"/>
  <c r="U368" i="6" s="1"/>
  <c r="O395" i="6"/>
  <c r="AC395" i="6" s="1"/>
  <c r="O226" i="6"/>
  <c r="R226" i="6" s="1"/>
  <c r="T226" i="6" s="1"/>
  <c r="O217" i="6"/>
  <c r="O349" i="6"/>
  <c r="R349" i="6" s="1"/>
  <c r="T349" i="6" s="1"/>
  <c r="O93" i="6"/>
  <c r="O272" i="6"/>
  <c r="O35" i="6"/>
  <c r="O329" i="6"/>
  <c r="AC329" i="6" s="1"/>
  <c r="O144" i="6"/>
  <c r="AC144" i="6" s="1"/>
  <c r="O353" i="6"/>
  <c r="U353" i="6" s="1"/>
  <c r="O270" i="6"/>
  <c r="O243" i="6"/>
  <c r="O104" i="6"/>
  <c r="O315" i="6"/>
  <c r="O64" i="6"/>
  <c r="R64" i="6" s="1"/>
  <c r="T64" i="6" s="1"/>
  <c r="O225" i="6"/>
  <c r="AC225" i="6" s="1"/>
  <c r="O365" i="6"/>
  <c r="R365" i="6" s="1"/>
  <c r="T365" i="6" s="1"/>
  <c r="O288" i="6"/>
  <c r="AC288" i="6" s="1"/>
  <c r="O340" i="6"/>
  <c r="O193" i="6"/>
  <c r="R193" i="6" s="1"/>
  <c r="T193" i="6" s="1"/>
  <c r="O448" i="6"/>
  <c r="R448" i="6" s="1"/>
  <c r="T448" i="6" s="1"/>
  <c r="O426" i="6"/>
  <c r="R426" i="6" s="1"/>
  <c r="T426" i="6" s="1"/>
  <c r="O408" i="6"/>
  <c r="O401" i="6"/>
  <c r="U401" i="6" s="1"/>
  <c r="O412" i="6"/>
  <c r="AC412" i="6" s="1"/>
  <c r="O437" i="6"/>
  <c r="R437" i="6" s="1"/>
  <c r="T437" i="6" s="1"/>
  <c r="O436" i="6"/>
  <c r="O442" i="6"/>
  <c r="O417" i="6"/>
  <c r="O182" i="6"/>
  <c r="O85" i="6"/>
  <c r="O77" i="6"/>
  <c r="AC77" i="6" s="1"/>
  <c r="O191" i="6"/>
  <c r="U191" i="6" s="1"/>
  <c r="O78" i="6"/>
  <c r="AC78" i="6" s="1"/>
  <c r="O67" i="6"/>
  <c r="O216" i="6"/>
  <c r="O102" i="6"/>
  <c r="O152" i="6"/>
  <c r="O254" i="6"/>
  <c r="O53" i="6"/>
  <c r="R53" i="6" s="1"/>
  <c r="T53" i="6" s="1"/>
  <c r="O203" i="6"/>
  <c r="R203" i="6" s="1"/>
  <c r="T203" i="6" s="1"/>
  <c r="O351" i="6"/>
  <c r="R351" i="6" s="1"/>
  <c r="T351" i="6" s="1"/>
  <c r="O122" i="6"/>
  <c r="O371" i="6"/>
  <c r="O121" i="6"/>
  <c r="O68" i="6"/>
  <c r="O54" i="6"/>
  <c r="O299" i="6"/>
  <c r="R299" i="6" s="1"/>
  <c r="T299" i="6" s="1"/>
  <c r="O161" i="6"/>
  <c r="R161" i="6" s="1"/>
  <c r="T161" i="6" s="1"/>
  <c r="O268" i="6"/>
  <c r="R268" i="6" s="1"/>
  <c r="T268" i="6" s="1"/>
  <c r="R217" i="3"/>
  <c r="T217" i="3" s="1"/>
  <c r="O431" i="6"/>
  <c r="R431" i="6" s="1"/>
  <c r="T431" i="6" s="1"/>
  <c r="O416" i="6"/>
  <c r="R416" i="6" s="1"/>
  <c r="T416" i="6" s="1"/>
  <c r="O429" i="6"/>
  <c r="O423" i="6"/>
  <c r="O400" i="6"/>
  <c r="AC400" i="6" s="1"/>
  <c r="O166" i="6"/>
  <c r="AC166" i="6" s="1"/>
  <c r="O175" i="6"/>
  <c r="AC175" i="6" s="1"/>
  <c r="O430" i="6"/>
  <c r="R430" i="6" s="1"/>
  <c r="T430" i="6" s="1"/>
  <c r="O304" i="6"/>
  <c r="O438" i="6"/>
  <c r="O113" i="6"/>
  <c r="O354" i="6"/>
  <c r="O162" i="6"/>
  <c r="R162" i="6" s="1"/>
  <c r="T162" i="6" s="1"/>
  <c r="O202" i="6"/>
  <c r="R202" i="6" s="1"/>
  <c r="T202" i="6" s="1"/>
  <c r="O301" i="6"/>
  <c r="U301" i="6" s="1"/>
  <c r="O256" i="6"/>
  <c r="O179" i="6"/>
  <c r="O318" i="6"/>
  <c r="R318" i="6" s="1"/>
  <c r="T318" i="6" s="1"/>
  <c r="O118" i="6"/>
  <c r="O356" i="6"/>
  <c r="O80" i="6"/>
  <c r="O236" i="6"/>
  <c r="U236" i="6" s="1"/>
  <c r="O30" i="6"/>
  <c r="AC30" i="6" s="1"/>
  <c r="O158" i="6"/>
  <c r="O227" i="6"/>
  <c r="R227" i="6" s="1"/>
  <c r="T227" i="6" s="1"/>
  <c r="O112" i="6"/>
  <c r="O339" i="6"/>
  <c r="AC339" i="6" s="1"/>
  <c r="O172" i="6"/>
  <c r="AC172" i="6" s="1"/>
  <c r="O394" i="6"/>
  <c r="AC394" i="6" s="1"/>
  <c r="O435" i="6"/>
  <c r="R435" i="6" s="1"/>
  <c r="T435" i="6" s="1"/>
  <c r="O411" i="6"/>
  <c r="R411" i="6" s="1"/>
  <c r="T411" i="6" s="1"/>
  <c r="O407" i="6"/>
  <c r="O440" i="6"/>
  <c r="O441" i="6"/>
  <c r="R118" i="6"/>
  <c r="T118" i="6" s="1"/>
  <c r="O271" i="6"/>
  <c r="O76" i="6"/>
  <c r="U76" i="6" s="1"/>
  <c r="O27" i="6"/>
  <c r="R27" i="6" s="1"/>
  <c r="T27" i="6" s="1"/>
  <c r="O233" i="6"/>
  <c r="AC233" i="6" s="1"/>
  <c r="O91" i="6"/>
  <c r="O214" i="6"/>
  <c r="O52" i="6"/>
  <c r="O376" i="6"/>
  <c r="O24" i="6"/>
  <c r="O44" i="6"/>
  <c r="R44" i="6" s="1"/>
  <c r="T44" i="6" s="1"/>
  <c r="O130" i="6"/>
  <c r="R130" i="6" s="1"/>
  <c r="T130" i="6" s="1"/>
  <c r="O332" i="6"/>
  <c r="AC332" i="6" s="1"/>
  <c r="O132" i="6"/>
  <c r="O42" i="6"/>
  <c r="O350" i="6"/>
  <c r="O249" i="6"/>
  <c r="O212" i="6"/>
  <c r="O69" i="6"/>
  <c r="R69" i="6" s="1"/>
  <c r="T69" i="6" s="1"/>
  <c r="O31" i="6"/>
  <c r="AC31" i="6" s="1"/>
  <c r="U357" i="3"/>
  <c r="U76" i="3"/>
  <c r="U235" i="3"/>
  <c r="R439" i="6"/>
  <c r="T439" i="6" s="1"/>
  <c r="R195" i="3"/>
  <c r="T195" i="3" s="1"/>
  <c r="U195" i="3"/>
  <c r="R341" i="3"/>
  <c r="T341" i="3" s="1"/>
  <c r="U193" i="6"/>
  <c r="U344" i="3"/>
  <c r="U265" i="3"/>
  <c r="AC193" i="6"/>
  <c r="U318" i="3"/>
  <c r="U187" i="3"/>
  <c r="R136" i="3"/>
  <c r="T136" i="3" s="1"/>
  <c r="U136" i="3"/>
  <c r="AC64" i="6"/>
  <c r="U301" i="3"/>
  <c r="U204" i="3"/>
  <c r="U304" i="3"/>
  <c r="R184" i="3"/>
  <c r="T184" i="3" s="1"/>
  <c r="U184" i="3"/>
  <c r="R273" i="3"/>
  <c r="T273" i="3" s="1"/>
  <c r="U273" i="3"/>
  <c r="R228" i="3"/>
  <c r="T228" i="3" s="1"/>
  <c r="U224" i="3"/>
  <c r="R293" i="3"/>
  <c r="T293" i="3" s="1"/>
  <c r="U293" i="3"/>
  <c r="R306" i="3"/>
  <c r="T306" i="3" s="1"/>
  <c r="U306" i="3"/>
  <c r="R203" i="3"/>
  <c r="T203" i="3" s="1"/>
  <c r="U203" i="3"/>
  <c r="U193" i="3"/>
  <c r="R193" i="3"/>
  <c r="T193" i="3" s="1"/>
  <c r="U190" i="3"/>
  <c r="R214" i="3"/>
  <c r="T214" i="3" s="1"/>
  <c r="U214" i="3"/>
  <c r="R359" i="3"/>
  <c r="T359" i="3" s="1"/>
  <c r="U359" i="3"/>
  <c r="U244" i="3"/>
  <c r="R244" i="3"/>
  <c r="T244" i="3" s="1"/>
  <c r="U116" i="3"/>
  <c r="R116" i="3"/>
  <c r="T116" i="3" s="1"/>
  <c r="U150" i="3"/>
  <c r="R150" i="3"/>
  <c r="T150" i="3" s="1"/>
  <c r="R333" i="3"/>
  <c r="T333" i="3" s="1"/>
  <c r="U333" i="3"/>
  <c r="U309" i="3"/>
  <c r="R309" i="3"/>
  <c r="T309" i="3" s="1"/>
  <c r="R311" i="3"/>
  <c r="T311" i="3" s="1"/>
  <c r="U227" i="3"/>
  <c r="R354" i="3"/>
  <c r="T354" i="3" s="1"/>
  <c r="R211" i="3"/>
  <c r="T211" i="3" s="1"/>
  <c r="U211" i="3"/>
  <c r="R198" i="3"/>
  <c r="T198" i="3" s="1"/>
  <c r="U198" i="3"/>
  <c r="U212" i="3"/>
  <c r="R212" i="3"/>
  <c r="T212" i="3" s="1"/>
  <c r="R276" i="3"/>
  <c r="T276" i="3" s="1"/>
  <c r="U276" i="3"/>
  <c r="R264" i="3"/>
  <c r="T264" i="3" s="1"/>
  <c r="U264" i="3"/>
  <c r="R324" i="3"/>
  <c r="T324" i="3" s="1"/>
  <c r="U324" i="3"/>
  <c r="R233" i="3"/>
  <c r="T233" i="3" s="1"/>
  <c r="U284" i="3"/>
  <c r="R278" i="3"/>
  <c r="T278" i="3" s="1"/>
  <c r="U278" i="3"/>
  <c r="R275" i="3"/>
  <c r="T275" i="3" s="1"/>
  <c r="U275" i="3"/>
  <c r="R338" i="3"/>
  <c r="T338" i="3" s="1"/>
  <c r="U338" i="3"/>
  <c r="O444" i="6"/>
  <c r="AC444" i="6" s="1"/>
  <c r="O449" i="6"/>
  <c r="AC449" i="6" s="1"/>
  <c r="U342" i="3"/>
  <c r="O450" i="6"/>
  <c r="O57" i="6"/>
  <c r="O451" i="6"/>
  <c r="O447" i="6"/>
  <c r="R447" i="6" s="1"/>
  <c r="T447" i="6" s="1"/>
  <c r="O452" i="6"/>
  <c r="R452" i="6" s="1"/>
  <c r="T452" i="6" s="1"/>
  <c r="N447" i="6"/>
  <c r="N448" i="6"/>
  <c r="N449" i="6"/>
  <c r="N450" i="6"/>
  <c r="N451" i="6"/>
  <c r="N452" i="6"/>
  <c r="AI450" i="6"/>
  <c r="AJ450" i="6"/>
  <c r="AK450" i="6"/>
  <c r="AI452" i="6"/>
  <c r="AH452" i="6" s="1"/>
  <c r="AB452" i="6" s="1"/>
  <c r="AJ452" i="6"/>
  <c r="AK452" i="6"/>
  <c r="AI447" i="6"/>
  <c r="AJ447" i="6"/>
  <c r="AK447" i="6"/>
  <c r="AI449" i="6"/>
  <c r="AJ449" i="6"/>
  <c r="AK449" i="6"/>
  <c r="AC448" i="6"/>
  <c r="AA452" i="6"/>
  <c r="U448" i="6"/>
  <c r="U450" i="6"/>
  <c r="O3" i="4"/>
  <c r="O6" i="4"/>
  <c r="O5" i="4"/>
  <c r="O428" i="6"/>
  <c r="R428" i="6" s="1"/>
  <c r="T428" i="6" s="1"/>
  <c r="U390" i="6"/>
  <c r="R58" i="6"/>
  <c r="T58" i="6" s="1"/>
  <c r="AK44" i="6"/>
  <c r="AF285" i="6"/>
  <c r="R446" i="6"/>
  <c r="T446" i="6" s="1"/>
  <c r="AJ49" i="6"/>
  <c r="R84" i="6"/>
  <c r="T84" i="6" s="1"/>
  <c r="AI390" i="6"/>
  <c r="AK107" i="6"/>
  <c r="K390" i="6"/>
  <c r="AF390" i="6"/>
  <c r="AF376" i="6"/>
  <c r="K376" i="6"/>
  <c r="N428" i="6"/>
  <c r="N444" i="6"/>
  <c r="N446" i="6"/>
  <c r="AT428" i="6"/>
  <c r="AS428" i="6"/>
  <c r="AR428" i="6" s="1"/>
  <c r="AQ428" i="6" s="1"/>
  <c r="AP428" i="6" s="1"/>
  <c r="AO428" i="6" s="1"/>
  <c r="AN428" i="6" s="1"/>
  <c r="AM428" i="6" s="1"/>
  <c r="AL428" i="6" s="1"/>
  <c r="AT446" i="6"/>
  <c r="AS446" i="6" s="1"/>
  <c r="AR446" i="6" s="1"/>
  <c r="AQ446" i="6" s="1"/>
  <c r="AP446" i="6" s="1"/>
  <c r="AO446" i="6" s="1"/>
  <c r="AN446" i="6" s="1"/>
  <c r="AM446" i="6" s="1"/>
  <c r="AL446" i="6" s="1"/>
  <c r="AF444" i="6"/>
  <c r="K444" i="6"/>
  <c r="AF428" i="6"/>
  <c r="K428" i="6"/>
  <c r="AF446" i="6"/>
  <c r="AC446" i="6"/>
  <c r="U446" i="6"/>
  <c r="K446" i="6"/>
  <c r="AC390" i="6"/>
  <c r="AC195" i="6"/>
  <c r="R195" i="6"/>
  <c r="T195" i="6" s="1"/>
  <c r="U84" i="6"/>
  <c r="AC84" i="6"/>
  <c r="R154" i="6"/>
  <c r="T154" i="6" s="1"/>
  <c r="AF45" i="6"/>
  <c r="AH233" i="6"/>
  <c r="AK27" i="6"/>
  <c r="R57" i="6"/>
  <c r="T57" i="6" s="1"/>
  <c r="AF35" i="6"/>
  <c r="K354" i="6"/>
  <c r="AJ187" i="6"/>
  <c r="AK187" i="6"/>
  <c r="AI187" i="6"/>
  <c r="AF103" i="6"/>
  <c r="I103" i="6"/>
  <c r="R364" i="6"/>
  <c r="T364" i="6" s="1"/>
  <c r="AC167" i="6"/>
  <c r="AF275" i="6"/>
  <c r="K275" i="6"/>
  <c r="AF260" i="6"/>
  <c r="K260" i="6"/>
  <c r="AF243" i="6"/>
  <c r="K243" i="6"/>
  <c r="AK223" i="6"/>
  <c r="AJ223" i="6"/>
  <c r="AI223" i="6"/>
  <c r="AI249" i="6"/>
  <c r="AJ249" i="6"/>
  <c r="AK249" i="6"/>
  <c r="AI228" i="6"/>
  <c r="AK228" i="6"/>
  <c r="AJ228" i="6"/>
  <c r="K252" i="6"/>
  <c r="AF252" i="6"/>
  <c r="R85" i="6"/>
  <c r="T85" i="6" s="1"/>
  <c r="AJ107" i="6"/>
  <c r="AH107" i="6" s="1"/>
  <c r="AB107" i="6" s="1"/>
  <c r="AJ213" i="6"/>
  <c r="AK213" i="6"/>
  <c r="AI213" i="6"/>
  <c r="K281" i="6"/>
  <c r="AF281" i="6"/>
  <c r="AU413" i="6"/>
  <c r="AU394" i="6"/>
  <c r="AT394" i="6" s="1"/>
  <c r="AS394" i="6" s="1"/>
  <c r="AR394" i="6" s="1"/>
  <c r="AQ394" i="6" s="1"/>
  <c r="AP394" i="6" s="1"/>
  <c r="AO394" i="6" s="1"/>
  <c r="AN394" i="6" s="1"/>
  <c r="AM394" i="6" s="1"/>
  <c r="AL394" i="6" s="1"/>
  <c r="AU81" i="6"/>
  <c r="AT81" i="6" s="1"/>
  <c r="AS81" i="6" s="1"/>
  <c r="AR81" i="6" s="1"/>
  <c r="AQ81" i="6" s="1"/>
  <c r="AP81" i="6" s="1"/>
  <c r="AO81" i="6" s="1"/>
  <c r="AN81" i="6" s="1"/>
  <c r="AM81" i="6" s="1"/>
  <c r="AL81" i="6" s="1"/>
  <c r="AU60" i="6"/>
  <c r="AU66" i="6"/>
  <c r="AT66" i="6" s="1"/>
  <c r="AS66" i="6" s="1"/>
  <c r="AR66" i="6" s="1"/>
  <c r="AQ66" i="6" s="1"/>
  <c r="AP66" i="6" s="1"/>
  <c r="AO66" i="6" s="1"/>
  <c r="AN66" i="6" s="1"/>
  <c r="AM66" i="6" s="1"/>
  <c r="AL66" i="6" s="1"/>
  <c r="AU219" i="6"/>
  <c r="AT219" i="6" s="1"/>
  <c r="AS219" i="6" s="1"/>
  <c r="AR219" i="6" s="1"/>
  <c r="AQ219" i="6" s="1"/>
  <c r="AP219" i="6" s="1"/>
  <c r="AO219" i="6" s="1"/>
  <c r="AN219" i="6" s="1"/>
  <c r="AM219" i="6" s="1"/>
  <c r="AL219" i="6" s="1"/>
  <c r="AU120" i="6"/>
  <c r="AT120" i="6" s="1"/>
  <c r="AS120" i="6" s="1"/>
  <c r="AR120" i="6" s="1"/>
  <c r="AQ120" i="6" s="1"/>
  <c r="AP120" i="6" s="1"/>
  <c r="AO120" i="6" s="1"/>
  <c r="AN120" i="6" s="1"/>
  <c r="AM120" i="6" s="1"/>
  <c r="AL120" i="6" s="1"/>
  <c r="AU125" i="6"/>
  <c r="AT125" i="6" s="1"/>
  <c r="AS125" i="6" s="1"/>
  <c r="AR125" i="6" s="1"/>
  <c r="AQ125" i="6" s="1"/>
  <c r="AP125" i="6" s="1"/>
  <c r="AO125" i="6" s="1"/>
  <c r="AN125" i="6" s="1"/>
  <c r="AM125" i="6" s="1"/>
  <c r="AL125" i="6" s="1"/>
  <c r="AU234" i="6"/>
  <c r="AT234" i="6" s="1"/>
  <c r="AS234" i="6" s="1"/>
  <c r="AR234" i="6" s="1"/>
  <c r="AQ234" i="6" s="1"/>
  <c r="AP234" i="6" s="1"/>
  <c r="AO234" i="6" s="1"/>
  <c r="AN234" i="6" s="1"/>
  <c r="AM234" i="6" s="1"/>
  <c r="AL234" i="6" s="1"/>
  <c r="AU135" i="6"/>
  <c r="AT135" i="6" s="1"/>
  <c r="AS135" i="6" s="1"/>
  <c r="AR135" i="6" s="1"/>
  <c r="AQ135" i="6" s="1"/>
  <c r="AP135" i="6" s="1"/>
  <c r="AO135" i="6" s="1"/>
  <c r="AN135" i="6" s="1"/>
  <c r="AM135" i="6" s="1"/>
  <c r="AL135" i="6" s="1"/>
  <c r="AU212" i="6"/>
  <c r="AT212" i="6" s="1"/>
  <c r="AS212" i="6" s="1"/>
  <c r="AR212" i="6" s="1"/>
  <c r="AQ212" i="6" s="1"/>
  <c r="AP212" i="6" s="1"/>
  <c r="AO212" i="6" s="1"/>
  <c r="AN212" i="6" s="1"/>
  <c r="AM212" i="6" s="1"/>
  <c r="AL212" i="6" s="1"/>
  <c r="AU161" i="6"/>
  <c r="AT161" i="6" s="1"/>
  <c r="AS161" i="6" s="1"/>
  <c r="AR161" i="6" s="1"/>
  <c r="AQ161" i="6" s="1"/>
  <c r="AP161" i="6" s="1"/>
  <c r="AO161" i="6" s="1"/>
  <c r="AN161" i="6" s="1"/>
  <c r="AM161" i="6" s="1"/>
  <c r="AL161" i="6" s="1"/>
  <c r="AU141" i="6"/>
  <c r="AT141" i="6" s="1"/>
  <c r="AS141" i="6" s="1"/>
  <c r="AR141" i="6" s="1"/>
  <c r="AQ141" i="6" s="1"/>
  <c r="AP141" i="6" s="1"/>
  <c r="AO141" i="6" s="1"/>
  <c r="AN141" i="6" s="1"/>
  <c r="AM141" i="6" s="1"/>
  <c r="AL141" i="6" s="1"/>
  <c r="AU225" i="6"/>
  <c r="AT225" i="6" s="1"/>
  <c r="AS225" i="6" s="1"/>
  <c r="AR225" i="6" s="1"/>
  <c r="AQ225" i="6" s="1"/>
  <c r="AP225" i="6" s="1"/>
  <c r="AO225" i="6" s="1"/>
  <c r="AN225" i="6" s="1"/>
  <c r="AM225" i="6" s="1"/>
  <c r="AL225" i="6" s="1"/>
  <c r="AU216" i="6"/>
  <c r="AT216" i="6" s="1"/>
  <c r="AS216" i="6" s="1"/>
  <c r="AR216" i="6" s="1"/>
  <c r="AQ216" i="6" s="1"/>
  <c r="AP216" i="6" s="1"/>
  <c r="AO216" i="6" s="1"/>
  <c r="AN216" i="6" s="1"/>
  <c r="AM216" i="6" s="1"/>
  <c r="AL216" i="6" s="1"/>
  <c r="AU273" i="6"/>
  <c r="AU253" i="6"/>
  <c r="AT253" i="6" s="1"/>
  <c r="AS253" i="6" s="1"/>
  <c r="AR253" i="6" s="1"/>
  <c r="AQ253" i="6" s="1"/>
  <c r="AP253" i="6" s="1"/>
  <c r="AO253" i="6" s="1"/>
  <c r="AN253" i="6" s="1"/>
  <c r="AM253" i="6" s="1"/>
  <c r="AL253" i="6" s="1"/>
  <c r="AU313" i="6"/>
  <c r="AT313" i="6" s="1"/>
  <c r="AS313" i="6" s="1"/>
  <c r="AR313" i="6" s="1"/>
  <c r="AQ313" i="6" s="1"/>
  <c r="AP313" i="6" s="1"/>
  <c r="AO313" i="6" s="1"/>
  <c r="AN313" i="6" s="1"/>
  <c r="AM313" i="6" s="1"/>
  <c r="AL313" i="6" s="1"/>
  <c r="AU275" i="6"/>
  <c r="AT275" i="6" s="1"/>
  <c r="AS275" i="6" s="1"/>
  <c r="AR275" i="6" s="1"/>
  <c r="AQ275" i="6" s="1"/>
  <c r="AP275" i="6" s="1"/>
  <c r="AO275" i="6" s="1"/>
  <c r="AN275" i="6" s="1"/>
  <c r="AM275" i="6" s="1"/>
  <c r="AL275" i="6" s="1"/>
  <c r="AU196" i="6"/>
  <c r="AT196" i="6" s="1"/>
  <c r="AS196" i="6" s="1"/>
  <c r="AR196" i="6" s="1"/>
  <c r="AQ196" i="6" s="1"/>
  <c r="AP196" i="6" s="1"/>
  <c r="AO196" i="6" s="1"/>
  <c r="AN196" i="6" s="1"/>
  <c r="AM196" i="6" s="1"/>
  <c r="AL196" i="6" s="1"/>
  <c r="AU279" i="6"/>
  <c r="AT279" i="6" s="1"/>
  <c r="AS279" i="6" s="1"/>
  <c r="AR279" i="6" s="1"/>
  <c r="AQ279" i="6" s="1"/>
  <c r="AP279" i="6" s="1"/>
  <c r="AO279" i="6" s="1"/>
  <c r="AN279" i="6" s="1"/>
  <c r="AM279" i="6" s="1"/>
  <c r="AL279" i="6" s="1"/>
  <c r="AU143" i="6"/>
  <c r="AT143" i="6" s="1"/>
  <c r="AS143" i="6" s="1"/>
  <c r="AR143" i="6" s="1"/>
  <c r="AQ143" i="6" s="1"/>
  <c r="AP143" i="6" s="1"/>
  <c r="AO143" i="6" s="1"/>
  <c r="AN143" i="6" s="1"/>
  <c r="AM143" i="6" s="1"/>
  <c r="AL143" i="6" s="1"/>
  <c r="AU306" i="6"/>
  <c r="AT306" i="6" s="1"/>
  <c r="AS306" i="6" s="1"/>
  <c r="AR306" i="6" s="1"/>
  <c r="AQ306" i="6" s="1"/>
  <c r="AP306" i="6" s="1"/>
  <c r="AO306" i="6" s="1"/>
  <c r="AN306" i="6" s="1"/>
  <c r="AM306" i="6" s="1"/>
  <c r="AL306" i="6" s="1"/>
  <c r="AU131" i="6"/>
  <c r="AT131" i="6" s="1"/>
  <c r="AS131" i="6" s="1"/>
  <c r="AR131" i="6" s="1"/>
  <c r="AQ131" i="6" s="1"/>
  <c r="AP131" i="6" s="1"/>
  <c r="AO131" i="6" s="1"/>
  <c r="AN131" i="6" s="1"/>
  <c r="AM131" i="6" s="1"/>
  <c r="AL131" i="6" s="1"/>
  <c r="AU302" i="6"/>
  <c r="AT302" i="6" s="1"/>
  <c r="AS302" i="6" s="1"/>
  <c r="AR302" i="6" s="1"/>
  <c r="AQ302" i="6" s="1"/>
  <c r="AP302" i="6" s="1"/>
  <c r="AO302" i="6" s="1"/>
  <c r="AN302" i="6" s="1"/>
  <c r="AM302" i="6" s="1"/>
  <c r="AL302" i="6" s="1"/>
  <c r="BL18" i="6"/>
  <c r="BK18" i="6" s="1"/>
  <c r="BJ18" i="6" s="1"/>
  <c r="BI18" i="6" s="1"/>
  <c r="BH18" i="6" s="1"/>
  <c r="BG18" i="6" s="1"/>
  <c r="BF18" i="6" s="1"/>
  <c r="BE18" i="6" s="1"/>
  <c r="BD18" i="6" s="1"/>
  <c r="BC18" i="6" s="1"/>
  <c r="AU305" i="6"/>
  <c r="AT305" i="6" s="1"/>
  <c r="AS305" i="6" s="1"/>
  <c r="AR305" i="6" s="1"/>
  <c r="AQ305" i="6" s="1"/>
  <c r="AP305" i="6" s="1"/>
  <c r="AO305" i="6" s="1"/>
  <c r="AN305" i="6" s="1"/>
  <c r="AM305" i="6" s="1"/>
  <c r="AL305" i="6" s="1"/>
  <c r="AU370" i="6"/>
  <c r="BL12" i="6"/>
  <c r="BK12" i="6" s="1"/>
  <c r="BJ12" i="6" s="1"/>
  <c r="BI12" i="6" s="1"/>
  <c r="BH12" i="6" s="1"/>
  <c r="BG12" i="6" s="1"/>
  <c r="BF12" i="6" s="1"/>
  <c r="BE12" i="6" s="1"/>
  <c r="BD12" i="6" s="1"/>
  <c r="BC12" i="6" s="1"/>
  <c r="BL111" i="6"/>
  <c r="BK111" i="6" s="1"/>
  <c r="BJ111" i="6" s="1"/>
  <c r="BI111" i="6" s="1"/>
  <c r="BH111" i="6" s="1"/>
  <c r="BG111" i="6" s="1"/>
  <c r="BF111" i="6" s="1"/>
  <c r="BE111" i="6" s="1"/>
  <c r="BD111" i="6" s="1"/>
  <c r="BC111" i="6" s="1"/>
  <c r="BL52" i="6"/>
  <c r="BK52" i="6" s="1"/>
  <c r="BJ52" i="6" s="1"/>
  <c r="BI52" i="6" s="1"/>
  <c r="BH52" i="6" s="1"/>
  <c r="BG52" i="6" s="1"/>
  <c r="BF52" i="6" s="1"/>
  <c r="BE52" i="6" s="1"/>
  <c r="BD52" i="6" s="1"/>
  <c r="BC52" i="6" s="1"/>
  <c r="BL68" i="6"/>
  <c r="BK68" i="6" s="1"/>
  <c r="BJ68" i="6" s="1"/>
  <c r="BI68" i="6" s="1"/>
  <c r="BH68" i="6" s="1"/>
  <c r="BG68" i="6" s="1"/>
  <c r="BF68" i="6" s="1"/>
  <c r="BE68" i="6" s="1"/>
  <c r="BD68" i="6" s="1"/>
  <c r="BC68" i="6" s="1"/>
  <c r="BL84" i="6"/>
  <c r="BK84" i="6" s="1"/>
  <c r="BJ84" i="6" s="1"/>
  <c r="BI84" i="6" s="1"/>
  <c r="BH84" i="6" s="1"/>
  <c r="BG84" i="6" s="1"/>
  <c r="BF84" i="6" s="1"/>
  <c r="BE84" i="6" s="1"/>
  <c r="BD84" i="6" s="1"/>
  <c r="BC84" i="6" s="1"/>
  <c r="BL100" i="6"/>
  <c r="BK100" i="6" s="1"/>
  <c r="BJ100" i="6" s="1"/>
  <c r="BI100" i="6" s="1"/>
  <c r="BH100" i="6" s="1"/>
  <c r="BG100" i="6" s="1"/>
  <c r="BF100" i="6" s="1"/>
  <c r="BE100" i="6" s="1"/>
  <c r="BD100" i="6" s="1"/>
  <c r="BC100" i="6" s="1"/>
  <c r="BL23" i="6"/>
  <c r="BK23" i="6" s="1"/>
  <c r="BJ23" i="6" s="1"/>
  <c r="BI23" i="6" s="1"/>
  <c r="BH23" i="6" s="1"/>
  <c r="BG23" i="6" s="1"/>
  <c r="BF23" i="6" s="1"/>
  <c r="BE23" i="6" s="1"/>
  <c r="BD23" i="6" s="1"/>
  <c r="BC23" i="6" s="1"/>
  <c r="BL31" i="6"/>
  <c r="BL47" i="6"/>
  <c r="BK47" i="6" s="1"/>
  <c r="BJ47" i="6" s="1"/>
  <c r="BI47" i="6" s="1"/>
  <c r="BH47" i="6" s="1"/>
  <c r="BG47" i="6" s="1"/>
  <c r="BF47" i="6" s="1"/>
  <c r="BE47" i="6" s="1"/>
  <c r="BD47" i="6" s="1"/>
  <c r="BC47" i="6" s="1"/>
  <c r="BL38" i="6"/>
  <c r="BL44" i="6"/>
  <c r="BL91" i="6"/>
  <c r="BL17" i="6"/>
  <c r="BK17" i="6" s="1"/>
  <c r="BJ17" i="6" s="1"/>
  <c r="BI17" i="6" s="1"/>
  <c r="BH17" i="6" s="1"/>
  <c r="BG17" i="6" s="1"/>
  <c r="BF17" i="6" s="1"/>
  <c r="BE17" i="6" s="1"/>
  <c r="BD17" i="6" s="1"/>
  <c r="BC17" i="6" s="1"/>
  <c r="BL49" i="6"/>
  <c r="BK49" i="6" s="1"/>
  <c r="BJ49" i="6" s="1"/>
  <c r="BI49" i="6" s="1"/>
  <c r="BH49" i="6" s="1"/>
  <c r="BG49" i="6" s="1"/>
  <c r="BF49" i="6" s="1"/>
  <c r="BE49" i="6" s="1"/>
  <c r="BD49" i="6" s="1"/>
  <c r="BC49" i="6" s="1"/>
  <c r="BL67" i="6"/>
  <c r="BL2" i="6"/>
  <c r="BK2" i="6" s="1"/>
  <c r="BJ2" i="6" s="1"/>
  <c r="BI2" i="6" s="1"/>
  <c r="BH2" i="6" s="1"/>
  <c r="BG2" i="6" s="1"/>
  <c r="BF2" i="6" s="1"/>
  <c r="BE2" i="6" s="1"/>
  <c r="BD2" i="6" s="1"/>
  <c r="BC2" i="6" s="1"/>
  <c r="BL6" i="6"/>
  <c r="BK6" i="6" s="1"/>
  <c r="BJ6" i="6" s="1"/>
  <c r="BI6" i="6" s="1"/>
  <c r="BH6" i="6" s="1"/>
  <c r="BG6" i="6" s="1"/>
  <c r="BF6" i="6" s="1"/>
  <c r="BE6" i="6" s="1"/>
  <c r="BD6" i="6" s="1"/>
  <c r="BC6" i="6" s="1"/>
  <c r="AU78" i="6"/>
  <c r="AU72" i="6"/>
  <c r="AT72" i="6" s="1"/>
  <c r="AS72" i="6" s="1"/>
  <c r="AR72" i="6" s="1"/>
  <c r="AQ72" i="6" s="1"/>
  <c r="AP72" i="6" s="1"/>
  <c r="AO72" i="6" s="1"/>
  <c r="AN72" i="6" s="1"/>
  <c r="AM72" i="6" s="1"/>
  <c r="AL72" i="6" s="1"/>
  <c r="AU224" i="6"/>
  <c r="AT224" i="6" s="1"/>
  <c r="AS224" i="6" s="1"/>
  <c r="AR224" i="6" s="1"/>
  <c r="AQ224" i="6" s="1"/>
  <c r="AP224" i="6" s="1"/>
  <c r="AO224" i="6" s="1"/>
  <c r="AN224" i="6" s="1"/>
  <c r="AM224" i="6" s="1"/>
  <c r="AL224" i="6" s="1"/>
  <c r="AU137" i="6"/>
  <c r="AT137" i="6" s="1"/>
  <c r="AS137" i="6" s="1"/>
  <c r="AR137" i="6" s="1"/>
  <c r="AQ137" i="6" s="1"/>
  <c r="AP137" i="6" s="1"/>
  <c r="AO137" i="6" s="1"/>
  <c r="AN137" i="6" s="1"/>
  <c r="AM137" i="6" s="1"/>
  <c r="AL137" i="6" s="1"/>
  <c r="AU126" i="6"/>
  <c r="AT126" i="6" s="1"/>
  <c r="AS126" i="6" s="1"/>
  <c r="AR126" i="6" s="1"/>
  <c r="AQ126" i="6" s="1"/>
  <c r="AP126" i="6" s="1"/>
  <c r="AO126" i="6" s="1"/>
  <c r="AN126" i="6" s="1"/>
  <c r="AM126" i="6" s="1"/>
  <c r="AL126" i="6" s="1"/>
  <c r="AU242" i="6"/>
  <c r="AT242" i="6" s="1"/>
  <c r="AS242" i="6" s="1"/>
  <c r="AR242" i="6" s="1"/>
  <c r="AQ242" i="6" s="1"/>
  <c r="AP242" i="6" s="1"/>
  <c r="AO242" i="6" s="1"/>
  <c r="AN242" i="6" s="1"/>
  <c r="AM242" i="6" s="1"/>
  <c r="AL242" i="6" s="1"/>
  <c r="AU139" i="6"/>
  <c r="AT139" i="6" s="1"/>
  <c r="AS139" i="6" s="1"/>
  <c r="AR139" i="6" s="1"/>
  <c r="AQ139" i="6" s="1"/>
  <c r="AP139" i="6" s="1"/>
  <c r="AO139" i="6" s="1"/>
  <c r="AN139" i="6" s="1"/>
  <c r="AM139" i="6" s="1"/>
  <c r="AL139" i="6" s="1"/>
  <c r="AU235" i="6"/>
  <c r="AT235" i="6" s="1"/>
  <c r="AS235" i="6" s="1"/>
  <c r="AR235" i="6" s="1"/>
  <c r="AQ235" i="6" s="1"/>
  <c r="AP235" i="6" s="1"/>
  <c r="AO235" i="6" s="1"/>
  <c r="AN235" i="6" s="1"/>
  <c r="AM235" i="6" s="1"/>
  <c r="AL235" i="6" s="1"/>
  <c r="AU168" i="6"/>
  <c r="AT168" i="6" s="1"/>
  <c r="AS168" i="6" s="1"/>
  <c r="AR168" i="6" s="1"/>
  <c r="AQ168" i="6" s="1"/>
  <c r="AP168" i="6" s="1"/>
  <c r="AO168" i="6" s="1"/>
  <c r="AN168" i="6" s="1"/>
  <c r="AM168" i="6" s="1"/>
  <c r="AL168" i="6" s="1"/>
  <c r="AU149" i="6"/>
  <c r="AT149" i="6" s="1"/>
  <c r="AS149" i="6" s="1"/>
  <c r="AR149" i="6" s="1"/>
  <c r="AQ149" i="6" s="1"/>
  <c r="AP149" i="6" s="1"/>
  <c r="AO149" i="6" s="1"/>
  <c r="AN149" i="6" s="1"/>
  <c r="AM149" i="6" s="1"/>
  <c r="AL149" i="6" s="1"/>
  <c r="AU237" i="6"/>
  <c r="AT237" i="6" s="1"/>
  <c r="AS237" i="6" s="1"/>
  <c r="AR237" i="6" s="1"/>
  <c r="AQ237" i="6" s="1"/>
  <c r="AP237" i="6" s="1"/>
  <c r="AO237" i="6" s="1"/>
  <c r="AN237" i="6" s="1"/>
  <c r="AM237" i="6" s="1"/>
  <c r="AL237" i="6" s="1"/>
  <c r="AU221" i="6"/>
  <c r="AT221" i="6" s="1"/>
  <c r="AS221" i="6" s="1"/>
  <c r="AR221" i="6" s="1"/>
  <c r="AQ221" i="6" s="1"/>
  <c r="AP221" i="6" s="1"/>
  <c r="AO221" i="6" s="1"/>
  <c r="AN221" i="6" s="1"/>
  <c r="AM221" i="6" s="1"/>
  <c r="AL221" i="6" s="1"/>
  <c r="AU118" i="6"/>
  <c r="AT118" i="6" s="1"/>
  <c r="AS118" i="6" s="1"/>
  <c r="AR118" i="6" s="1"/>
  <c r="AQ118" i="6" s="1"/>
  <c r="AP118" i="6" s="1"/>
  <c r="AO118" i="6" s="1"/>
  <c r="AN118" i="6" s="1"/>
  <c r="AM118" i="6" s="1"/>
  <c r="AL118" i="6" s="1"/>
  <c r="AU286" i="6"/>
  <c r="AT286" i="6" s="1"/>
  <c r="AS286" i="6" s="1"/>
  <c r="AR286" i="6" s="1"/>
  <c r="AQ286" i="6" s="1"/>
  <c r="AP286" i="6" s="1"/>
  <c r="AO286" i="6" s="1"/>
  <c r="AN286" i="6" s="1"/>
  <c r="AM286" i="6" s="1"/>
  <c r="AL286" i="6" s="1"/>
  <c r="AU321" i="6"/>
  <c r="AT321" i="6" s="1"/>
  <c r="AS321" i="6" s="1"/>
  <c r="AR321" i="6" s="1"/>
  <c r="AQ321" i="6" s="1"/>
  <c r="AP321" i="6" s="1"/>
  <c r="AO321" i="6" s="1"/>
  <c r="AN321" i="6" s="1"/>
  <c r="AM321" i="6" s="1"/>
  <c r="AL321" i="6" s="1"/>
  <c r="AU281" i="6"/>
  <c r="AT281" i="6" s="1"/>
  <c r="AS281" i="6" s="1"/>
  <c r="AR281" i="6" s="1"/>
  <c r="AQ281" i="6" s="1"/>
  <c r="AP281" i="6" s="1"/>
  <c r="AO281" i="6" s="1"/>
  <c r="AN281" i="6" s="1"/>
  <c r="AM281" i="6" s="1"/>
  <c r="AL281" i="6" s="1"/>
  <c r="AU209" i="6"/>
  <c r="AU287" i="6"/>
  <c r="AU263" i="6"/>
  <c r="AT263" i="6" s="1"/>
  <c r="AS263" i="6" s="1"/>
  <c r="AR263" i="6" s="1"/>
  <c r="AQ263" i="6" s="1"/>
  <c r="AP263" i="6" s="1"/>
  <c r="AO263" i="6" s="1"/>
  <c r="AN263" i="6" s="1"/>
  <c r="AM263" i="6" s="1"/>
  <c r="AL263" i="6" s="1"/>
  <c r="AU309" i="6"/>
  <c r="AU192" i="6"/>
  <c r="AT192" i="6" s="1"/>
  <c r="AS192" i="6" s="1"/>
  <c r="AR192" i="6" s="1"/>
  <c r="AQ192" i="6" s="1"/>
  <c r="AP192" i="6" s="1"/>
  <c r="AO192" i="6" s="1"/>
  <c r="AN192" i="6" s="1"/>
  <c r="AM192" i="6" s="1"/>
  <c r="AL192" i="6" s="1"/>
  <c r="AU311" i="6"/>
  <c r="AT311" i="6" s="1"/>
  <c r="AS311" i="6" s="1"/>
  <c r="AR311" i="6" s="1"/>
  <c r="AQ311" i="6" s="1"/>
  <c r="AP311" i="6" s="1"/>
  <c r="AO311" i="6" s="1"/>
  <c r="AN311" i="6" s="1"/>
  <c r="AM311" i="6" s="1"/>
  <c r="AL311" i="6" s="1"/>
  <c r="AU53" i="6"/>
  <c r="AT53" i="6" s="1"/>
  <c r="AS53" i="6" s="1"/>
  <c r="AR53" i="6" s="1"/>
  <c r="AQ53" i="6" s="1"/>
  <c r="AP53" i="6" s="1"/>
  <c r="AO53" i="6" s="1"/>
  <c r="AN53" i="6" s="1"/>
  <c r="AM53" i="6" s="1"/>
  <c r="AL53" i="6" s="1"/>
  <c r="AU350" i="6"/>
  <c r="AT350" i="6" s="1"/>
  <c r="AS350" i="6" s="1"/>
  <c r="AR350" i="6" s="1"/>
  <c r="AQ350" i="6" s="1"/>
  <c r="AP350" i="6" s="1"/>
  <c r="AO350" i="6" s="1"/>
  <c r="AN350" i="6" s="1"/>
  <c r="AM350" i="6" s="1"/>
  <c r="AL350" i="6" s="1"/>
  <c r="AU378" i="6"/>
  <c r="AT378" i="6" s="1"/>
  <c r="AS378" i="6" s="1"/>
  <c r="AR378" i="6" s="1"/>
  <c r="AQ378" i="6" s="1"/>
  <c r="AP378" i="6" s="1"/>
  <c r="AO378" i="6" s="1"/>
  <c r="AN378" i="6" s="1"/>
  <c r="AM378" i="6" s="1"/>
  <c r="AL378" i="6" s="1"/>
  <c r="AU282" i="6"/>
  <c r="AT282" i="6" s="1"/>
  <c r="AS282" i="6" s="1"/>
  <c r="AR282" i="6" s="1"/>
  <c r="AQ282" i="6" s="1"/>
  <c r="AP282" i="6" s="1"/>
  <c r="AO282" i="6" s="1"/>
  <c r="AN282" i="6" s="1"/>
  <c r="AM282" i="6" s="1"/>
  <c r="AL282" i="6" s="1"/>
  <c r="BL113" i="6"/>
  <c r="BK113" i="6" s="1"/>
  <c r="BJ113" i="6" s="1"/>
  <c r="BI113" i="6" s="1"/>
  <c r="BH113" i="6" s="1"/>
  <c r="BG113" i="6" s="1"/>
  <c r="BF113" i="6" s="1"/>
  <c r="BE113" i="6" s="1"/>
  <c r="BD113" i="6" s="1"/>
  <c r="BC113" i="6" s="1"/>
  <c r="BL54" i="6"/>
  <c r="BK54" i="6" s="1"/>
  <c r="BJ54" i="6" s="1"/>
  <c r="BI54" i="6" s="1"/>
  <c r="BH54" i="6" s="1"/>
  <c r="BG54" i="6" s="1"/>
  <c r="BF54" i="6" s="1"/>
  <c r="BE54" i="6" s="1"/>
  <c r="BD54" i="6" s="1"/>
  <c r="BC54" i="6" s="1"/>
  <c r="BL70" i="6"/>
  <c r="BK70" i="6" s="1"/>
  <c r="BJ70" i="6" s="1"/>
  <c r="BI70" i="6" s="1"/>
  <c r="BH70" i="6" s="1"/>
  <c r="BG70" i="6" s="1"/>
  <c r="BF70" i="6" s="1"/>
  <c r="BE70" i="6" s="1"/>
  <c r="BD70" i="6" s="1"/>
  <c r="BC70" i="6" s="1"/>
  <c r="BL86" i="6"/>
  <c r="BL102" i="6"/>
  <c r="BK102" i="6" s="1"/>
  <c r="BJ102" i="6" s="1"/>
  <c r="BI102" i="6" s="1"/>
  <c r="BH102" i="6" s="1"/>
  <c r="BG102" i="6" s="1"/>
  <c r="BF102" i="6" s="1"/>
  <c r="BE102" i="6" s="1"/>
  <c r="BD102" i="6" s="1"/>
  <c r="BC102" i="6" s="1"/>
  <c r="AU328" i="6"/>
  <c r="AT328" i="6" s="1"/>
  <c r="AS328" i="6" s="1"/>
  <c r="AR328" i="6" s="1"/>
  <c r="AQ328" i="6" s="1"/>
  <c r="AP328" i="6" s="1"/>
  <c r="AO328" i="6" s="1"/>
  <c r="AN328" i="6" s="1"/>
  <c r="AM328" i="6" s="1"/>
  <c r="AL328" i="6" s="1"/>
  <c r="BL33" i="6"/>
  <c r="BK33" i="6" s="1"/>
  <c r="BJ33" i="6" s="1"/>
  <c r="BI33" i="6" s="1"/>
  <c r="BH33" i="6" s="1"/>
  <c r="BG33" i="6" s="1"/>
  <c r="BF33" i="6" s="1"/>
  <c r="BE33" i="6" s="1"/>
  <c r="BD33" i="6" s="1"/>
  <c r="BC33" i="6" s="1"/>
  <c r="BL50" i="6"/>
  <c r="BL46" i="6"/>
  <c r="BK46" i="6" s="1"/>
  <c r="BJ46" i="6" s="1"/>
  <c r="BI46" i="6" s="1"/>
  <c r="BH46" i="6" s="1"/>
  <c r="BG46" i="6" s="1"/>
  <c r="BF46" i="6" s="1"/>
  <c r="BE46" i="6" s="1"/>
  <c r="BD46" i="6" s="1"/>
  <c r="BC46" i="6" s="1"/>
  <c r="BL48" i="6"/>
  <c r="BK48" i="6" s="1"/>
  <c r="BJ48" i="6" s="1"/>
  <c r="BI48" i="6" s="1"/>
  <c r="BH48" i="6" s="1"/>
  <c r="BG48" i="6" s="1"/>
  <c r="BF48" i="6" s="1"/>
  <c r="BE48" i="6" s="1"/>
  <c r="BD48" i="6" s="1"/>
  <c r="BC48" i="6" s="1"/>
  <c r="BL93" i="6"/>
  <c r="BL30" i="6"/>
  <c r="BK30" i="6" s="1"/>
  <c r="BJ30" i="6" s="1"/>
  <c r="BI30" i="6" s="1"/>
  <c r="BH30" i="6" s="1"/>
  <c r="BG30" i="6" s="1"/>
  <c r="BF30" i="6" s="1"/>
  <c r="BE30" i="6" s="1"/>
  <c r="BD30" i="6" s="1"/>
  <c r="BC30" i="6" s="1"/>
  <c r="BL87" i="6"/>
  <c r="BL69" i="6"/>
  <c r="AU30" i="6"/>
  <c r="AT30" i="6" s="1"/>
  <c r="AS30" i="6" s="1"/>
  <c r="AR30" i="6" s="1"/>
  <c r="AQ30" i="6" s="1"/>
  <c r="AP30" i="6" s="1"/>
  <c r="AO30" i="6" s="1"/>
  <c r="AN30" i="6" s="1"/>
  <c r="AM30" i="6" s="1"/>
  <c r="AL30" i="6" s="1"/>
  <c r="AU91" i="6"/>
  <c r="AT91" i="6" s="1"/>
  <c r="AS91" i="6" s="1"/>
  <c r="AR91" i="6" s="1"/>
  <c r="AQ91" i="6" s="1"/>
  <c r="AP91" i="6" s="1"/>
  <c r="AO91" i="6" s="1"/>
  <c r="AN91" i="6" s="1"/>
  <c r="AM91" i="6" s="1"/>
  <c r="AL91" i="6" s="1"/>
  <c r="AU64" i="6"/>
  <c r="AT64" i="6" s="1"/>
  <c r="AS64" i="6" s="1"/>
  <c r="AR64" i="6" s="1"/>
  <c r="AQ64" i="6" s="1"/>
  <c r="AP64" i="6" s="1"/>
  <c r="AO64" i="6" s="1"/>
  <c r="AN64" i="6" s="1"/>
  <c r="AM64" i="6" s="1"/>
  <c r="AL64" i="6" s="1"/>
  <c r="AU58" i="6"/>
  <c r="AT58" i="6" s="1"/>
  <c r="AS58" i="6" s="1"/>
  <c r="AR58" i="6" s="1"/>
  <c r="AQ58" i="6" s="1"/>
  <c r="AP58" i="6" s="1"/>
  <c r="AO58" i="6" s="1"/>
  <c r="AN58" i="6" s="1"/>
  <c r="AM58" i="6" s="1"/>
  <c r="AL58" i="6" s="1"/>
  <c r="AU232" i="6"/>
  <c r="AT232" i="6" s="1"/>
  <c r="AS232" i="6" s="1"/>
  <c r="AR232" i="6" s="1"/>
  <c r="AQ232" i="6" s="1"/>
  <c r="AP232" i="6" s="1"/>
  <c r="AO232" i="6" s="1"/>
  <c r="AN232" i="6" s="1"/>
  <c r="AM232" i="6" s="1"/>
  <c r="AL232" i="6" s="1"/>
  <c r="AU145" i="6"/>
  <c r="AT145" i="6" s="1"/>
  <c r="AS145" i="6" s="1"/>
  <c r="AR145" i="6" s="1"/>
  <c r="AQ145" i="6" s="1"/>
  <c r="AP145" i="6" s="1"/>
  <c r="AO145" i="6" s="1"/>
  <c r="AN145" i="6" s="1"/>
  <c r="AM145" i="6" s="1"/>
  <c r="AL145" i="6" s="1"/>
  <c r="AU146" i="6"/>
  <c r="AT146" i="6" s="1"/>
  <c r="AS146" i="6" s="1"/>
  <c r="AR146" i="6" s="1"/>
  <c r="AQ146" i="6" s="1"/>
  <c r="AP146" i="6" s="1"/>
  <c r="AO146" i="6" s="1"/>
  <c r="AN146" i="6" s="1"/>
  <c r="AM146" i="6" s="1"/>
  <c r="AL146" i="6" s="1"/>
  <c r="AU250" i="6"/>
  <c r="AT250" i="6" s="1"/>
  <c r="AS250" i="6" s="1"/>
  <c r="AR250" i="6" s="1"/>
  <c r="AQ250" i="6" s="1"/>
  <c r="AP250" i="6" s="1"/>
  <c r="AO250" i="6" s="1"/>
  <c r="AN250" i="6" s="1"/>
  <c r="AM250" i="6" s="1"/>
  <c r="AL250" i="6" s="1"/>
  <c r="AU147" i="6"/>
  <c r="AU243" i="6"/>
  <c r="AT243" i="6" s="1"/>
  <c r="AS243" i="6" s="1"/>
  <c r="AR243" i="6" s="1"/>
  <c r="AQ243" i="6" s="1"/>
  <c r="AP243" i="6" s="1"/>
  <c r="AO243" i="6" s="1"/>
  <c r="AN243" i="6" s="1"/>
  <c r="AM243" i="6" s="1"/>
  <c r="AL243" i="6" s="1"/>
  <c r="AU215" i="6"/>
  <c r="AT215" i="6" s="1"/>
  <c r="AS215" i="6" s="1"/>
  <c r="AR215" i="6" s="1"/>
  <c r="AQ215" i="6" s="1"/>
  <c r="AP215" i="6" s="1"/>
  <c r="AO215" i="6" s="1"/>
  <c r="AN215" i="6" s="1"/>
  <c r="AM215" i="6" s="1"/>
  <c r="AL215" i="6" s="1"/>
  <c r="AU156" i="6"/>
  <c r="AU247" i="6"/>
  <c r="AT247" i="6" s="1"/>
  <c r="AS247" i="6" s="1"/>
  <c r="AR247" i="6" s="1"/>
  <c r="AQ247" i="6" s="1"/>
  <c r="AP247" i="6" s="1"/>
  <c r="AO247" i="6" s="1"/>
  <c r="AN247" i="6" s="1"/>
  <c r="AM247" i="6" s="1"/>
  <c r="AL247" i="6" s="1"/>
  <c r="AU255" i="6"/>
  <c r="AT255" i="6" s="1"/>
  <c r="AS255" i="6" s="1"/>
  <c r="AR255" i="6" s="1"/>
  <c r="AQ255" i="6" s="1"/>
  <c r="AP255" i="6" s="1"/>
  <c r="AO255" i="6" s="1"/>
  <c r="AN255" i="6" s="1"/>
  <c r="AM255" i="6" s="1"/>
  <c r="AL255" i="6" s="1"/>
  <c r="AU163" i="6"/>
  <c r="AT163" i="6" s="1"/>
  <c r="AS163" i="6" s="1"/>
  <c r="AR163" i="6" s="1"/>
  <c r="AQ163" i="6" s="1"/>
  <c r="AP163" i="6" s="1"/>
  <c r="AO163" i="6" s="1"/>
  <c r="AN163" i="6" s="1"/>
  <c r="AM163" i="6" s="1"/>
  <c r="AL163" i="6" s="1"/>
  <c r="AU136" i="6"/>
  <c r="AT136" i="6" s="1"/>
  <c r="AS136" i="6" s="1"/>
  <c r="AR136" i="6" s="1"/>
  <c r="AQ136" i="6" s="1"/>
  <c r="AP136" i="6" s="1"/>
  <c r="AO136" i="6" s="1"/>
  <c r="AN136" i="6" s="1"/>
  <c r="AM136" i="6" s="1"/>
  <c r="AL136" i="6" s="1"/>
  <c r="AU329" i="6"/>
  <c r="AT329" i="6" s="1"/>
  <c r="AS329" i="6" s="1"/>
  <c r="AR329" i="6" s="1"/>
  <c r="AQ329" i="6" s="1"/>
  <c r="AP329" i="6" s="1"/>
  <c r="AO329" i="6" s="1"/>
  <c r="AN329" i="6" s="1"/>
  <c r="AM329" i="6" s="1"/>
  <c r="AL329" i="6" s="1"/>
  <c r="AU285" i="6"/>
  <c r="AT285" i="6" s="1"/>
  <c r="AS285" i="6" s="1"/>
  <c r="AR285" i="6" s="1"/>
  <c r="AQ285" i="6" s="1"/>
  <c r="AP285" i="6" s="1"/>
  <c r="AO285" i="6" s="1"/>
  <c r="AN285" i="6" s="1"/>
  <c r="AM285" i="6" s="1"/>
  <c r="AL285" i="6" s="1"/>
  <c r="AU315" i="6"/>
  <c r="AT315" i="6" s="1"/>
  <c r="AS315" i="6" s="1"/>
  <c r="AR315" i="6" s="1"/>
  <c r="AQ315" i="6" s="1"/>
  <c r="AP315" i="6" s="1"/>
  <c r="AO315" i="6" s="1"/>
  <c r="AN315" i="6" s="1"/>
  <c r="AM315" i="6" s="1"/>
  <c r="AL315" i="6" s="1"/>
  <c r="AU299" i="6"/>
  <c r="AT299" i="6" s="1"/>
  <c r="AS299" i="6" s="1"/>
  <c r="AR299" i="6" s="1"/>
  <c r="AQ299" i="6" s="1"/>
  <c r="AP299" i="6" s="1"/>
  <c r="AO299" i="6" s="1"/>
  <c r="AN299" i="6" s="1"/>
  <c r="AM299" i="6" s="1"/>
  <c r="AL299" i="6" s="1"/>
  <c r="AU267" i="6"/>
  <c r="AT267" i="6" s="1"/>
  <c r="AS267" i="6" s="1"/>
  <c r="AR267" i="6" s="1"/>
  <c r="AQ267" i="6" s="1"/>
  <c r="AP267" i="6" s="1"/>
  <c r="AO267" i="6" s="1"/>
  <c r="AN267" i="6" s="1"/>
  <c r="AM267" i="6" s="1"/>
  <c r="AL267" i="6" s="1"/>
  <c r="AU325" i="6"/>
  <c r="AU254" i="6"/>
  <c r="AU319" i="6"/>
  <c r="AT319" i="6" s="1"/>
  <c r="AS319" i="6" s="1"/>
  <c r="AR319" i="6" s="1"/>
  <c r="AQ319" i="6" s="1"/>
  <c r="AP319" i="6" s="1"/>
  <c r="AO319" i="6" s="1"/>
  <c r="AN319" i="6" s="1"/>
  <c r="AM319" i="6" s="1"/>
  <c r="AL319" i="6" s="1"/>
  <c r="AU330" i="6"/>
  <c r="AT330" i="6" s="1"/>
  <c r="AS330" i="6" s="1"/>
  <c r="AR330" i="6" s="1"/>
  <c r="AQ330" i="6" s="1"/>
  <c r="AP330" i="6" s="1"/>
  <c r="AO330" i="6" s="1"/>
  <c r="AN330" i="6" s="1"/>
  <c r="AM330" i="6" s="1"/>
  <c r="AL330" i="6" s="1"/>
  <c r="AU385" i="6"/>
  <c r="AU386" i="6"/>
  <c r="AT386" i="6" s="1"/>
  <c r="AS386" i="6" s="1"/>
  <c r="AR386" i="6" s="1"/>
  <c r="AQ386" i="6" s="1"/>
  <c r="AP386" i="6" s="1"/>
  <c r="AO386" i="6" s="1"/>
  <c r="AN386" i="6" s="1"/>
  <c r="AM386" i="6" s="1"/>
  <c r="AL386" i="6" s="1"/>
  <c r="AU358" i="6"/>
  <c r="AT358" i="6" s="1"/>
  <c r="AS358" i="6" s="1"/>
  <c r="AR358" i="6" s="1"/>
  <c r="AQ358" i="6" s="1"/>
  <c r="AP358" i="6" s="1"/>
  <c r="AO358" i="6" s="1"/>
  <c r="AN358" i="6" s="1"/>
  <c r="AM358" i="6" s="1"/>
  <c r="AL358" i="6" s="1"/>
  <c r="BL115" i="6"/>
  <c r="BL56" i="6"/>
  <c r="BK56" i="6" s="1"/>
  <c r="BJ56" i="6" s="1"/>
  <c r="BI56" i="6" s="1"/>
  <c r="BH56" i="6" s="1"/>
  <c r="BG56" i="6" s="1"/>
  <c r="BF56" i="6" s="1"/>
  <c r="BE56" i="6" s="1"/>
  <c r="BD56" i="6" s="1"/>
  <c r="BC56" i="6" s="1"/>
  <c r="BL72" i="6"/>
  <c r="BK72" i="6" s="1"/>
  <c r="BJ72" i="6" s="1"/>
  <c r="BI72" i="6" s="1"/>
  <c r="BH72" i="6" s="1"/>
  <c r="BG72" i="6" s="1"/>
  <c r="BF72" i="6" s="1"/>
  <c r="BE72" i="6" s="1"/>
  <c r="BD72" i="6" s="1"/>
  <c r="BC72" i="6" s="1"/>
  <c r="BL88" i="6"/>
  <c r="BK88" i="6" s="1"/>
  <c r="BJ88" i="6" s="1"/>
  <c r="BI88" i="6" s="1"/>
  <c r="BH88" i="6" s="1"/>
  <c r="BG88" i="6" s="1"/>
  <c r="BF88" i="6" s="1"/>
  <c r="BE88" i="6" s="1"/>
  <c r="BD88" i="6" s="1"/>
  <c r="BC88" i="6" s="1"/>
  <c r="BL104" i="6"/>
  <c r="AU342" i="6"/>
  <c r="AT342" i="6" s="1"/>
  <c r="AS342" i="6" s="1"/>
  <c r="AR342" i="6" s="1"/>
  <c r="AQ342" i="6" s="1"/>
  <c r="AP342" i="6" s="1"/>
  <c r="AO342" i="6" s="1"/>
  <c r="AN342" i="6" s="1"/>
  <c r="AM342" i="6" s="1"/>
  <c r="AL342" i="6" s="1"/>
  <c r="BL35" i="6"/>
  <c r="BL61" i="6"/>
  <c r="BK61" i="6" s="1"/>
  <c r="BJ61" i="6" s="1"/>
  <c r="BI61" i="6" s="1"/>
  <c r="BH61" i="6" s="1"/>
  <c r="BG61" i="6" s="1"/>
  <c r="BF61" i="6" s="1"/>
  <c r="BE61" i="6" s="1"/>
  <c r="BD61" i="6" s="1"/>
  <c r="BC61" i="6" s="1"/>
  <c r="BL55" i="6"/>
  <c r="BL53" i="6"/>
  <c r="BK53" i="6" s="1"/>
  <c r="BJ53" i="6" s="1"/>
  <c r="BI53" i="6" s="1"/>
  <c r="BH53" i="6" s="1"/>
  <c r="BG53" i="6" s="1"/>
  <c r="BF53" i="6" s="1"/>
  <c r="BE53" i="6" s="1"/>
  <c r="BD53" i="6" s="1"/>
  <c r="BC53" i="6" s="1"/>
  <c r="BL95" i="6"/>
  <c r="BL42" i="6"/>
  <c r="BL40" i="6"/>
  <c r="BL83" i="6"/>
  <c r="AU90" i="6"/>
  <c r="AT90" i="6" s="1"/>
  <c r="AS90" i="6" s="1"/>
  <c r="AR90" i="6" s="1"/>
  <c r="AQ90" i="6" s="1"/>
  <c r="AP90" i="6" s="1"/>
  <c r="AO90" i="6" s="1"/>
  <c r="AN90" i="6" s="1"/>
  <c r="AM90" i="6" s="1"/>
  <c r="AL90" i="6" s="1"/>
  <c r="AU95" i="6"/>
  <c r="AT95" i="6" s="1"/>
  <c r="AS95" i="6" s="1"/>
  <c r="AR95" i="6" s="1"/>
  <c r="AQ95" i="6" s="1"/>
  <c r="AP95" i="6" s="1"/>
  <c r="AO95" i="6" s="1"/>
  <c r="AN95" i="6" s="1"/>
  <c r="AM95" i="6" s="1"/>
  <c r="AL95" i="6" s="1"/>
  <c r="AU38" i="6"/>
  <c r="AU144" i="6"/>
  <c r="AT144" i="6" s="1"/>
  <c r="AS144" i="6" s="1"/>
  <c r="AR144" i="6" s="1"/>
  <c r="AQ144" i="6" s="1"/>
  <c r="AP144" i="6" s="1"/>
  <c r="AO144" i="6" s="1"/>
  <c r="AN144" i="6" s="1"/>
  <c r="AM144" i="6" s="1"/>
  <c r="AL144" i="6" s="1"/>
  <c r="AU240" i="6"/>
  <c r="AT240" i="6" s="1"/>
  <c r="AS240" i="6" s="1"/>
  <c r="AR240" i="6" s="1"/>
  <c r="AQ240" i="6" s="1"/>
  <c r="AP240" i="6" s="1"/>
  <c r="AO240" i="6" s="1"/>
  <c r="AN240" i="6" s="1"/>
  <c r="AM240" i="6" s="1"/>
  <c r="AL240" i="6" s="1"/>
  <c r="AU153" i="6"/>
  <c r="AT153" i="6" s="1"/>
  <c r="AS153" i="6" s="1"/>
  <c r="AR153" i="6" s="1"/>
  <c r="AQ153" i="6" s="1"/>
  <c r="AP153" i="6" s="1"/>
  <c r="AO153" i="6" s="1"/>
  <c r="AN153" i="6" s="1"/>
  <c r="AM153" i="6" s="1"/>
  <c r="AL153" i="6" s="1"/>
  <c r="AU151" i="6"/>
  <c r="AT151" i="6" s="1"/>
  <c r="AS151" i="6" s="1"/>
  <c r="AR151" i="6" s="1"/>
  <c r="AQ151" i="6" s="1"/>
  <c r="AP151" i="6" s="1"/>
  <c r="AO151" i="6" s="1"/>
  <c r="AN151" i="6" s="1"/>
  <c r="AM151" i="6" s="1"/>
  <c r="AL151" i="6" s="1"/>
  <c r="AU258" i="6"/>
  <c r="AT258" i="6" s="1"/>
  <c r="AS258" i="6" s="1"/>
  <c r="AR258" i="6" s="1"/>
  <c r="AQ258" i="6" s="1"/>
  <c r="AP258" i="6" s="1"/>
  <c r="AO258" i="6" s="1"/>
  <c r="AN258" i="6" s="1"/>
  <c r="AM258" i="6" s="1"/>
  <c r="AL258" i="6" s="1"/>
  <c r="AU167" i="6"/>
  <c r="AT167" i="6" s="1"/>
  <c r="AS167" i="6" s="1"/>
  <c r="AR167" i="6" s="1"/>
  <c r="AQ167" i="6" s="1"/>
  <c r="AP167" i="6" s="1"/>
  <c r="AO167" i="6" s="1"/>
  <c r="AN167" i="6" s="1"/>
  <c r="AM167" i="6" s="1"/>
  <c r="AL167" i="6" s="1"/>
  <c r="AU251" i="6"/>
  <c r="AT251" i="6" s="1"/>
  <c r="AS251" i="6" s="1"/>
  <c r="AR251" i="6" s="1"/>
  <c r="AQ251" i="6" s="1"/>
  <c r="AP251" i="6" s="1"/>
  <c r="AO251" i="6" s="1"/>
  <c r="AN251" i="6" s="1"/>
  <c r="AM251" i="6" s="1"/>
  <c r="AL251" i="6" s="1"/>
  <c r="AU244" i="6"/>
  <c r="AT244" i="6" s="1"/>
  <c r="AS244" i="6" s="1"/>
  <c r="AR244" i="6" s="1"/>
  <c r="AQ244" i="6" s="1"/>
  <c r="AP244" i="6" s="1"/>
  <c r="AO244" i="6" s="1"/>
  <c r="AN244" i="6" s="1"/>
  <c r="AM244" i="6" s="1"/>
  <c r="AL244" i="6" s="1"/>
  <c r="AU169" i="6"/>
  <c r="AU269" i="6"/>
  <c r="AT269" i="6" s="1"/>
  <c r="AS269" i="6" s="1"/>
  <c r="AR269" i="6" s="1"/>
  <c r="AQ269" i="6" s="1"/>
  <c r="AP269" i="6" s="1"/>
  <c r="AO269" i="6" s="1"/>
  <c r="AN269" i="6" s="1"/>
  <c r="AM269" i="6" s="1"/>
  <c r="AL269" i="6" s="1"/>
  <c r="AU179" i="6"/>
  <c r="AU190" i="6"/>
  <c r="AT190" i="6" s="1"/>
  <c r="AS190" i="6" s="1"/>
  <c r="AR190" i="6" s="1"/>
  <c r="AQ190" i="6" s="1"/>
  <c r="AP190" i="6" s="1"/>
  <c r="AO190" i="6" s="1"/>
  <c r="AN190" i="6" s="1"/>
  <c r="AM190" i="6" s="1"/>
  <c r="AL190" i="6" s="1"/>
  <c r="AU162" i="6"/>
  <c r="AT162" i="6" s="1"/>
  <c r="AS162" i="6" s="1"/>
  <c r="AR162" i="6" s="1"/>
  <c r="AQ162" i="6" s="1"/>
  <c r="AP162" i="6" s="1"/>
  <c r="AO162" i="6" s="1"/>
  <c r="AN162" i="6" s="1"/>
  <c r="AM162" i="6" s="1"/>
  <c r="AL162" i="6" s="1"/>
  <c r="AU345" i="6"/>
  <c r="AT345" i="6" s="1"/>
  <c r="AS345" i="6" s="1"/>
  <c r="AR345" i="6" s="1"/>
  <c r="AQ345" i="6" s="1"/>
  <c r="AP345" i="6" s="1"/>
  <c r="AO345" i="6" s="1"/>
  <c r="AN345" i="6" s="1"/>
  <c r="AM345" i="6" s="1"/>
  <c r="AL345" i="6" s="1"/>
  <c r="AU294" i="6"/>
  <c r="AT294" i="6" s="1"/>
  <c r="AS294" i="6" s="1"/>
  <c r="AR294" i="6" s="1"/>
  <c r="AQ294" i="6" s="1"/>
  <c r="AP294" i="6" s="1"/>
  <c r="AO294" i="6" s="1"/>
  <c r="AN294" i="6" s="1"/>
  <c r="AM294" i="6" s="1"/>
  <c r="AL294" i="6" s="1"/>
  <c r="AU331" i="6"/>
  <c r="AT331" i="6" s="1"/>
  <c r="AS331" i="6" s="1"/>
  <c r="AR331" i="6" s="1"/>
  <c r="AQ331" i="6" s="1"/>
  <c r="AP331" i="6" s="1"/>
  <c r="AO331" i="6" s="1"/>
  <c r="AN331" i="6" s="1"/>
  <c r="AM331" i="6" s="1"/>
  <c r="AL331" i="6" s="1"/>
  <c r="AU308" i="6"/>
  <c r="AT308" i="6" s="1"/>
  <c r="AS308" i="6" s="1"/>
  <c r="AR308" i="6" s="1"/>
  <c r="AQ308" i="6" s="1"/>
  <c r="AP308" i="6" s="1"/>
  <c r="AO308" i="6" s="1"/>
  <c r="AN308" i="6" s="1"/>
  <c r="AM308" i="6" s="1"/>
  <c r="AL308" i="6" s="1"/>
  <c r="AU271" i="6"/>
  <c r="AT271" i="6" s="1"/>
  <c r="AS271" i="6" s="1"/>
  <c r="AR271" i="6" s="1"/>
  <c r="AQ271" i="6" s="1"/>
  <c r="AP271" i="6" s="1"/>
  <c r="AO271" i="6" s="1"/>
  <c r="AN271" i="6" s="1"/>
  <c r="AM271" i="6" s="1"/>
  <c r="AL271" i="6" s="1"/>
  <c r="AU341" i="6"/>
  <c r="AT341" i="6" s="1"/>
  <c r="AS341" i="6" s="1"/>
  <c r="AR341" i="6" s="1"/>
  <c r="AQ341" i="6" s="1"/>
  <c r="AP341" i="6" s="1"/>
  <c r="AO341" i="6" s="1"/>
  <c r="AN341" i="6" s="1"/>
  <c r="AM341" i="6" s="1"/>
  <c r="AL341" i="6" s="1"/>
  <c r="AU261" i="6"/>
  <c r="AT261" i="6" s="1"/>
  <c r="AS261" i="6" s="1"/>
  <c r="AR261" i="6" s="1"/>
  <c r="AQ261" i="6" s="1"/>
  <c r="AP261" i="6" s="1"/>
  <c r="AO261" i="6" s="1"/>
  <c r="AN261" i="6" s="1"/>
  <c r="AM261" i="6" s="1"/>
  <c r="AL261" i="6" s="1"/>
  <c r="AU335" i="6"/>
  <c r="AT335" i="6" s="1"/>
  <c r="AS335" i="6" s="1"/>
  <c r="AR335" i="6" s="1"/>
  <c r="AQ335" i="6" s="1"/>
  <c r="AP335" i="6" s="1"/>
  <c r="AO335" i="6" s="1"/>
  <c r="AN335" i="6" s="1"/>
  <c r="AM335" i="6" s="1"/>
  <c r="AL335" i="6" s="1"/>
  <c r="AU338" i="6"/>
  <c r="AT338" i="6" s="1"/>
  <c r="AS338" i="6" s="1"/>
  <c r="AR338" i="6" s="1"/>
  <c r="AQ338" i="6" s="1"/>
  <c r="AP338" i="6" s="1"/>
  <c r="AO338" i="6" s="1"/>
  <c r="AN338" i="6" s="1"/>
  <c r="AM338" i="6" s="1"/>
  <c r="AL338" i="6" s="1"/>
  <c r="BL15" i="6"/>
  <c r="BK15" i="6" s="1"/>
  <c r="BJ15" i="6" s="1"/>
  <c r="BI15" i="6" s="1"/>
  <c r="BH15" i="6" s="1"/>
  <c r="BG15" i="6" s="1"/>
  <c r="BF15" i="6" s="1"/>
  <c r="BE15" i="6" s="1"/>
  <c r="BD15" i="6" s="1"/>
  <c r="BC15" i="6" s="1"/>
  <c r="AU355" i="6"/>
  <c r="AT355" i="6" s="1"/>
  <c r="AS355" i="6" s="1"/>
  <c r="AR355" i="6" s="1"/>
  <c r="AQ355" i="6" s="1"/>
  <c r="AP355" i="6" s="1"/>
  <c r="AO355" i="6" s="1"/>
  <c r="AN355" i="6" s="1"/>
  <c r="AM355" i="6" s="1"/>
  <c r="AL355" i="6" s="1"/>
  <c r="AU366" i="6"/>
  <c r="AT366" i="6" s="1"/>
  <c r="AS366" i="6" s="1"/>
  <c r="AR366" i="6" s="1"/>
  <c r="AQ366" i="6" s="1"/>
  <c r="AP366" i="6" s="1"/>
  <c r="AO366" i="6" s="1"/>
  <c r="AN366" i="6" s="1"/>
  <c r="AM366" i="6" s="1"/>
  <c r="AL366" i="6" s="1"/>
  <c r="AU380" i="6"/>
  <c r="AT380" i="6" s="1"/>
  <c r="AS380" i="6" s="1"/>
  <c r="AR380" i="6" s="1"/>
  <c r="AQ380" i="6" s="1"/>
  <c r="AP380" i="6" s="1"/>
  <c r="AO380" i="6" s="1"/>
  <c r="AN380" i="6" s="1"/>
  <c r="AM380" i="6" s="1"/>
  <c r="AL380" i="6" s="1"/>
  <c r="BL58" i="6"/>
  <c r="BK58" i="6" s="1"/>
  <c r="BJ58" i="6" s="1"/>
  <c r="BI58" i="6" s="1"/>
  <c r="BH58" i="6" s="1"/>
  <c r="BG58" i="6" s="1"/>
  <c r="BF58" i="6" s="1"/>
  <c r="BE58" i="6" s="1"/>
  <c r="BD58" i="6" s="1"/>
  <c r="BC58" i="6" s="1"/>
  <c r="BL74" i="6"/>
  <c r="BL90" i="6"/>
  <c r="BK90" i="6" s="1"/>
  <c r="BJ90" i="6" s="1"/>
  <c r="BI90" i="6" s="1"/>
  <c r="BH90" i="6" s="1"/>
  <c r="BG90" i="6" s="1"/>
  <c r="BF90" i="6" s="1"/>
  <c r="BE90" i="6" s="1"/>
  <c r="BD90" i="6" s="1"/>
  <c r="BC90" i="6" s="1"/>
  <c r="BL106" i="6"/>
  <c r="BK106" i="6" s="1"/>
  <c r="BJ106" i="6" s="1"/>
  <c r="BI106" i="6" s="1"/>
  <c r="BH106" i="6" s="1"/>
  <c r="BG106" i="6" s="1"/>
  <c r="BF106" i="6" s="1"/>
  <c r="BE106" i="6" s="1"/>
  <c r="BD106" i="6" s="1"/>
  <c r="BC106" i="6" s="1"/>
  <c r="AU346" i="6"/>
  <c r="AT346" i="6" s="1"/>
  <c r="AS346" i="6" s="1"/>
  <c r="AR346" i="6" s="1"/>
  <c r="AQ346" i="6" s="1"/>
  <c r="AP346" i="6" s="1"/>
  <c r="AO346" i="6" s="1"/>
  <c r="AN346" i="6" s="1"/>
  <c r="AM346" i="6" s="1"/>
  <c r="AL346" i="6" s="1"/>
  <c r="BL37" i="6"/>
  <c r="BL63" i="6"/>
  <c r="BK63" i="6" s="1"/>
  <c r="BJ63" i="6" s="1"/>
  <c r="BI63" i="6" s="1"/>
  <c r="BH63" i="6" s="1"/>
  <c r="BG63" i="6" s="1"/>
  <c r="BF63" i="6" s="1"/>
  <c r="BE63" i="6" s="1"/>
  <c r="BD63" i="6" s="1"/>
  <c r="BC63" i="6" s="1"/>
  <c r="BL57" i="6"/>
  <c r="BK57" i="6" s="1"/>
  <c r="BJ57" i="6" s="1"/>
  <c r="BI57" i="6" s="1"/>
  <c r="BH57" i="6" s="1"/>
  <c r="BG57" i="6" s="1"/>
  <c r="BF57" i="6" s="1"/>
  <c r="BE57" i="6" s="1"/>
  <c r="BD57" i="6" s="1"/>
  <c r="BC57" i="6" s="1"/>
  <c r="BL77" i="6"/>
  <c r="BK77" i="6" s="1"/>
  <c r="BJ77" i="6" s="1"/>
  <c r="BI77" i="6" s="1"/>
  <c r="BH77" i="6" s="1"/>
  <c r="BG77" i="6" s="1"/>
  <c r="BF77" i="6" s="1"/>
  <c r="BE77" i="6" s="1"/>
  <c r="BD77" i="6" s="1"/>
  <c r="BC77" i="6" s="1"/>
  <c r="BL97" i="6"/>
  <c r="BK97" i="6" s="1"/>
  <c r="BJ97" i="6" s="1"/>
  <c r="BI97" i="6" s="1"/>
  <c r="BH97" i="6" s="1"/>
  <c r="BG97" i="6" s="1"/>
  <c r="BF97" i="6" s="1"/>
  <c r="BE97" i="6" s="1"/>
  <c r="BD97" i="6" s="1"/>
  <c r="BC97" i="6" s="1"/>
  <c r="BL51" i="6"/>
  <c r="BK51" i="6" s="1"/>
  <c r="BJ51" i="6" s="1"/>
  <c r="BI51" i="6" s="1"/>
  <c r="BH51" i="6" s="1"/>
  <c r="BG51" i="6" s="1"/>
  <c r="BF51" i="6" s="1"/>
  <c r="BE51" i="6" s="1"/>
  <c r="BD51" i="6" s="1"/>
  <c r="BC51" i="6" s="1"/>
  <c r="BL71" i="6"/>
  <c r="BK71" i="6" s="1"/>
  <c r="BJ71" i="6" s="1"/>
  <c r="BI71" i="6" s="1"/>
  <c r="BH71" i="6" s="1"/>
  <c r="BG71" i="6" s="1"/>
  <c r="BF71" i="6" s="1"/>
  <c r="BE71" i="6" s="1"/>
  <c r="BD71" i="6" s="1"/>
  <c r="BC71" i="6" s="1"/>
  <c r="BL112" i="6"/>
  <c r="AU106" i="6"/>
  <c r="AT106" i="6" s="1"/>
  <c r="AS106" i="6" s="1"/>
  <c r="AR106" i="6" s="1"/>
  <c r="AQ106" i="6" s="1"/>
  <c r="AP106" i="6" s="1"/>
  <c r="AO106" i="6" s="1"/>
  <c r="AN106" i="6" s="1"/>
  <c r="AM106" i="6" s="1"/>
  <c r="AL106" i="6" s="1"/>
  <c r="AU111" i="6"/>
  <c r="AT111" i="6" s="1"/>
  <c r="AS111" i="6" s="1"/>
  <c r="AR111" i="6" s="1"/>
  <c r="AQ111" i="6" s="1"/>
  <c r="AP111" i="6" s="1"/>
  <c r="AO111" i="6" s="1"/>
  <c r="AN111" i="6" s="1"/>
  <c r="AM111" i="6" s="1"/>
  <c r="AL111" i="6" s="1"/>
  <c r="AU71" i="6"/>
  <c r="AT71" i="6" s="1"/>
  <c r="AS71" i="6" s="1"/>
  <c r="AR71" i="6" s="1"/>
  <c r="AQ71" i="6" s="1"/>
  <c r="AP71" i="6" s="1"/>
  <c r="AO71" i="6" s="1"/>
  <c r="AN71" i="6" s="1"/>
  <c r="AM71" i="6" s="1"/>
  <c r="AL71" i="6" s="1"/>
  <c r="AU150" i="6"/>
  <c r="AT150" i="6" s="1"/>
  <c r="AS150" i="6" s="1"/>
  <c r="AR150" i="6" s="1"/>
  <c r="AQ150" i="6" s="1"/>
  <c r="AP150" i="6" s="1"/>
  <c r="AO150" i="6" s="1"/>
  <c r="AN150" i="6" s="1"/>
  <c r="AM150" i="6" s="1"/>
  <c r="AL150" i="6" s="1"/>
  <c r="AU248" i="6"/>
  <c r="AT248" i="6" s="1"/>
  <c r="AS248" i="6" s="1"/>
  <c r="AR248" i="6" s="1"/>
  <c r="AQ248" i="6" s="1"/>
  <c r="AP248" i="6" s="1"/>
  <c r="AO248" i="6" s="1"/>
  <c r="AN248" i="6" s="1"/>
  <c r="AM248" i="6" s="1"/>
  <c r="AL248" i="6" s="1"/>
  <c r="AU165" i="6"/>
  <c r="AT165" i="6" s="1"/>
  <c r="AS165" i="6" s="1"/>
  <c r="AR165" i="6" s="1"/>
  <c r="AQ165" i="6" s="1"/>
  <c r="AP165" i="6" s="1"/>
  <c r="AO165" i="6" s="1"/>
  <c r="AN165" i="6" s="1"/>
  <c r="AM165" i="6" s="1"/>
  <c r="AL165" i="6" s="1"/>
  <c r="AU176" i="6"/>
  <c r="AT176" i="6" s="1"/>
  <c r="AS176" i="6" s="1"/>
  <c r="AR176" i="6" s="1"/>
  <c r="AQ176" i="6" s="1"/>
  <c r="AP176" i="6" s="1"/>
  <c r="AO176" i="6" s="1"/>
  <c r="AN176" i="6" s="1"/>
  <c r="AM176" i="6" s="1"/>
  <c r="AL176" i="6" s="1"/>
  <c r="AU28" i="6"/>
  <c r="AT28" i="6" s="1"/>
  <c r="AS28" i="6" s="1"/>
  <c r="AR28" i="6" s="1"/>
  <c r="AQ28" i="6" s="1"/>
  <c r="AP28" i="6" s="1"/>
  <c r="AO28" i="6" s="1"/>
  <c r="AN28" i="6" s="1"/>
  <c r="AM28" i="6" s="1"/>
  <c r="AL28" i="6" s="1"/>
  <c r="AU199" i="6"/>
  <c r="AT199" i="6" s="1"/>
  <c r="AS199" i="6" s="1"/>
  <c r="AR199" i="6" s="1"/>
  <c r="AQ199" i="6" s="1"/>
  <c r="AP199" i="6" s="1"/>
  <c r="AO199" i="6" s="1"/>
  <c r="AN199" i="6" s="1"/>
  <c r="AM199" i="6" s="1"/>
  <c r="AL199" i="6" s="1"/>
  <c r="AU259" i="6"/>
  <c r="AT259" i="6" s="1"/>
  <c r="AS259" i="6" s="1"/>
  <c r="AR259" i="6" s="1"/>
  <c r="AQ259" i="6" s="1"/>
  <c r="AP259" i="6" s="1"/>
  <c r="AO259" i="6" s="1"/>
  <c r="AN259" i="6" s="1"/>
  <c r="AM259" i="6" s="1"/>
  <c r="AL259" i="6" s="1"/>
  <c r="AU252" i="6"/>
  <c r="AU134" i="6"/>
  <c r="AT134" i="6" s="1"/>
  <c r="AS134" i="6" s="1"/>
  <c r="AR134" i="6" s="1"/>
  <c r="AQ134" i="6" s="1"/>
  <c r="AP134" i="6" s="1"/>
  <c r="AO134" i="6" s="1"/>
  <c r="AN134" i="6" s="1"/>
  <c r="AM134" i="6" s="1"/>
  <c r="AL134" i="6" s="1"/>
  <c r="AU158" i="6"/>
  <c r="AT158" i="6" s="1"/>
  <c r="AS158" i="6" s="1"/>
  <c r="AR158" i="6" s="1"/>
  <c r="AQ158" i="6" s="1"/>
  <c r="AP158" i="6" s="1"/>
  <c r="AO158" i="6" s="1"/>
  <c r="AN158" i="6" s="1"/>
  <c r="AM158" i="6" s="1"/>
  <c r="AL158" i="6" s="1"/>
  <c r="AU203" i="6"/>
  <c r="AT203" i="6" s="1"/>
  <c r="AS203" i="6" s="1"/>
  <c r="AR203" i="6" s="1"/>
  <c r="AQ203" i="6" s="1"/>
  <c r="AP203" i="6" s="1"/>
  <c r="AO203" i="6" s="1"/>
  <c r="AN203" i="6" s="1"/>
  <c r="AM203" i="6" s="1"/>
  <c r="AL203" i="6" s="1"/>
  <c r="AU62" i="6"/>
  <c r="AT62" i="6" s="1"/>
  <c r="AS62" i="6" s="1"/>
  <c r="AR62" i="6" s="1"/>
  <c r="AQ62" i="6" s="1"/>
  <c r="AP62" i="6" s="1"/>
  <c r="AO62" i="6" s="1"/>
  <c r="AN62" i="6" s="1"/>
  <c r="AM62" i="6" s="1"/>
  <c r="AL62" i="6" s="1"/>
  <c r="AU210" i="6"/>
  <c r="AT210" i="6" s="1"/>
  <c r="AS210" i="6" s="1"/>
  <c r="AR210" i="6" s="1"/>
  <c r="AQ210" i="6" s="1"/>
  <c r="AP210" i="6" s="1"/>
  <c r="AO210" i="6" s="1"/>
  <c r="AN210" i="6" s="1"/>
  <c r="AM210" i="6" s="1"/>
  <c r="AL210" i="6" s="1"/>
  <c r="AU142" i="6"/>
  <c r="AT142" i="6" s="1"/>
  <c r="AS142" i="6" s="1"/>
  <c r="AR142" i="6" s="1"/>
  <c r="AQ142" i="6" s="1"/>
  <c r="AP142" i="6" s="1"/>
  <c r="AO142" i="6" s="1"/>
  <c r="AN142" i="6" s="1"/>
  <c r="AM142" i="6" s="1"/>
  <c r="AL142" i="6" s="1"/>
  <c r="AU303" i="6"/>
  <c r="AT303" i="6" s="1"/>
  <c r="AS303" i="6" s="1"/>
  <c r="AR303" i="6" s="1"/>
  <c r="AQ303" i="6" s="1"/>
  <c r="AP303" i="6" s="1"/>
  <c r="AO303" i="6" s="1"/>
  <c r="AN303" i="6" s="1"/>
  <c r="AM303" i="6" s="1"/>
  <c r="AL303" i="6" s="1"/>
  <c r="AU347" i="6"/>
  <c r="AT347" i="6" s="1"/>
  <c r="AS347" i="6" s="1"/>
  <c r="AR347" i="6" s="1"/>
  <c r="AQ347" i="6" s="1"/>
  <c r="AP347" i="6" s="1"/>
  <c r="AO347" i="6" s="1"/>
  <c r="AN347" i="6" s="1"/>
  <c r="AM347" i="6" s="1"/>
  <c r="AL347" i="6" s="1"/>
  <c r="AU316" i="6"/>
  <c r="AT316" i="6" s="1"/>
  <c r="AS316" i="6" s="1"/>
  <c r="AR316" i="6" s="1"/>
  <c r="AQ316" i="6" s="1"/>
  <c r="AP316" i="6" s="1"/>
  <c r="AO316" i="6" s="1"/>
  <c r="AN316" i="6" s="1"/>
  <c r="AM316" i="6" s="1"/>
  <c r="AL316" i="6" s="1"/>
  <c r="AU284" i="6"/>
  <c r="AT284" i="6" s="1"/>
  <c r="AS284" i="6" s="1"/>
  <c r="AR284" i="6" s="1"/>
  <c r="AQ284" i="6" s="1"/>
  <c r="AP284" i="6" s="1"/>
  <c r="AO284" i="6" s="1"/>
  <c r="AN284" i="6" s="1"/>
  <c r="AM284" i="6" s="1"/>
  <c r="AL284" i="6" s="1"/>
  <c r="AU241" i="6"/>
  <c r="AT241" i="6" s="1"/>
  <c r="AS241" i="6" s="1"/>
  <c r="AR241" i="6" s="1"/>
  <c r="AQ241" i="6" s="1"/>
  <c r="AP241" i="6" s="1"/>
  <c r="AO241" i="6" s="1"/>
  <c r="AN241" i="6" s="1"/>
  <c r="AM241" i="6" s="1"/>
  <c r="AL241" i="6" s="1"/>
  <c r="AU274" i="6"/>
  <c r="AT274" i="6" s="1"/>
  <c r="AS274" i="6" s="1"/>
  <c r="AR274" i="6" s="1"/>
  <c r="AQ274" i="6" s="1"/>
  <c r="AP274" i="6" s="1"/>
  <c r="AO274" i="6" s="1"/>
  <c r="AN274" i="6" s="1"/>
  <c r="AM274" i="6" s="1"/>
  <c r="AL274" i="6" s="1"/>
  <c r="AU218" i="6"/>
  <c r="AU343" i="6"/>
  <c r="AT343" i="6" s="1"/>
  <c r="AS343" i="6" s="1"/>
  <c r="AR343" i="6" s="1"/>
  <c r="AQ343" i="6" s="1"/>
  <c r="AP343" i="6" s="1"/>
  <c r="AO343" i="6" s="1"/>
  <c r="AN343" i="6" s="1"/>
  <c r="AM343" i="6" s="1"/>
  <c r="AL343" i="6" s="1"/>
  <c r="BL19" i="6"/>
  <c r="AU363" i="6"/>
  <c r="AT363" i="6" s="1"/>
  <c r="AS363" i="6" s="1"/>
  <c r="AR363" i="6" s="1"/>
  <c r="AQ363" i="6" s="1"/>
  <c r="AP363" i="6" s="1"/>
  <c r="AO363" i="6" s="1"/>
  <c r="AN363" i="6" s="1"/>
  <c r="AM363" i="6" s="1"/>
  <c r="AL363" i="6" s="1"/>
  <c r="AU374" i="6"/>
  <c r="BL29" i="6"/>
  <c r="BK29" i="6" s="1"/>
  <c r="BJ29" i="6" s="1"/>
  <c r="BI29" i="6" s="1"/>
  <c r="BH29" i="6" s="1"/>
  <c r="BG29" i="6" s="1"/>
  <c r="BF29" i="6" s="1"/>
  <c r="BE29" i="6" s="1"/>
  <c r="BD29" i="6" s="1"/>
  <c r="BC29" i="6" s="1"/>
  <c r="BL60" i="6"/>
  <c r="BK60" i="6" s="1"/>
  <c r="BJ60" i="6" s="1"/>
  <c r="BI60" i="6" s="1"/>
  <c r="BH60" i="6" s="1"/>
  <c r="BG60" i="6" s="1"/>
  <c r="BF60" i="6" s="1"/>
  <c r="BE60" i="6" s="1"/>
  <c r="BD60" i="6" s="1"/>
  <c r="BC60" i="6" s="1"/>
  <c r="BA60" i="6" s="1"/>
  <c r="BL76" i="6"/>
  <c r="BK76" i="6" s="1"/>
  <c r="BJ76" i="6" s="1"/>
  <c r="BI76" i="6" s="1"/>
  <c r="BH76" i="6" s="1"/>
  <c r="BG76" i="6" s="1"/>
  <c r="BF76" i="6" s="1"/>
  <c r="BE76" i="6" s="1"/>
  <c r="BD76" i="6" s="1"/>
  <c r="BC76" i="6" s="1"/>
  <c r="BL92" i="6"/>
  <c r="BK92" i="6" s="1"/>
  <c r="BJ92" i="6" s="1"/>
  <c r="BI92" i="6" s="1"/>
  <c r="BH92" i="6" s="1"/>
  <c r="BG92" i="6" s="1"/>
  <c r="BF92" i="6" s="1"/>
  <c r="BE92" i="6" s="1"/>
  <c r="BD92" i="6" s="1"/>
  <c r="BC92" i="6" s="1"/>
  <c r="BL108" i="6"/>
  <c r="BK108" i="6" s="1"/>
  <c r="BJ108" i="6" s="1"/>
  <c r="BI108" i="6" s="1"/>
  <c r="BH108" i="6" s="1"/>
  <c r="BG108" i="6" s="1"/>
  <c r="BF108" i="6" s="1"/>
  <c r="BE108" i="6" s="1"/>
  <c r="BD108" i="6" s="1"/>
  <c r="BC108" i="6" s="1"/>
  <c r="BL14" i="6"/>
  <c r="BL39" i="6"/>
  <c r="BK39" i="6" s="1"/>
  <c r="BJ39" i="6" s="1"/>
  <c r="BI39" i="6" s="1"/>
  <c r="BH39" i="6" s="1"/>
  <c r="BG39" i="6" s="1"/>
  <c r="BF39" i="6" s="1"/>
  <c r="BE39" i="6" s="1"/>
  <c r="BD39" i="6" s="1"/>
  <c r="BC39" i="6" s="1"/>
  <c r="BL109" i="6"/>
  <c r="BL81" i="6"/>
  <c r="BK81" i="6" s="1"/>
  <c r="BJ81" i="6" s="1"/>
  <c r="BI81" i="6" s="1"/>
  <c r="BH81" i="6" s="1"/>
  <c r="BG81" i="6" s="1"/>
  <c r="BF81" i="6" s="1"/>
  <c r="BE81" i="6" s="1"/>
  <c r="BD81" i="6" s="1"/>
  <c r="BC81" i="6" s="1"/>
  <c r="BL79" i="6"/>
  <c r="BK79" i="6" s="1"/>
  <c r="BJ79" i="6" s="1"/>
  <c r="BI79" i="6" s="1"/>
  <c r="BH79" i="6" s="1"/>
  <c r="BG79" i="6" s="1"/>
  <c r="BF79" i="6" s="1"/>
  <c r="BE79" i="6" s="1"/>
  <c r="BD79" i="6" s="1"/>
  <c r="BC79" i="6" s="1"/>
  <c r="BL101" i="6"/>
  <c r="BK101" i="6" s="1"/>
  <c r="BJ101" i="6" s="1"/>
  <c r="BI101" i="6" s="1"/>
  <c r="BH101" i="6" s="1"/>
  <c r="BG101" i="6" s="1"/>
  <c r="BF101" i="6" s="1"/>
  <c r="BE101" i="6" s="1"/>
  <c r="BD101" i="6" s="1"/>
  <c r="BC101" i="6" s="1"/>
  <c r="BL73" i="6"/>
  <c r="BL85" i="6"/>
  <c r="BK85" i="6" s="1"/>
  <c r="BJ85" i="6" s="1"/>
  <c r="BI85" i="6" s="1"/>
  <c r="BH85" i="6" s="1"/>
  <c r="BG85" i="6" s="1"/>
  <c r="BF85" i="6" s="1"/>
  <c r="BE85" i="6" s="1"/>
  <c r="BD85" i="6" s="1"/>
  <c r="BC85" i="6" s="1"/>
  <c r="BL116" i="6"/>
  <c r="BK116" i="6" s="1"/>
  <c r="BJ116" i="6" s="1"/>
  <c r="BI116" i="6" s="1"/>
  <c r="BH116" i="6" s="1"/>
  <c r="BG116" i="6" s="1"/>
  <c r="BF116" i="6" s="1"/>
  <c r="BE116" i="6" s="1"/>
  <c r="BD116" i="6" s="1"/>
  <c r="BC116" i="6" s="1"/>
  <c r="AU46" i="6"/>
  <c r="AT46" i="6" s="1"/>
  <c r="AS46" i="6" s="1"/>
  <c r="AR46" i="6" s="1"/>
  <c r="AQ46" i="6" s="1"/>
  <c r="AP46" i="6" s="1"/>
  <c r="AO46" i="6" s="1"/>
  <c r="AN46" i="6" s="1"/>
  <c r="AM46" i="6" s="1"/>
  <c r="AL46" i="6" s="1"/>
  <c r="AU73" i="6"/>
  <c r="AT73" i="6" s="1"/>
  <c r="AS73" i="6" s="1"/>
  <c r="AR73" i="6" s="1"/>
  <c r="AQ73" i="6" s="1"/>
  <c r="AP73" i="6" s="1"/>
  <c r="AO73" i="6" s="1"/>
  <c r="AN73" i="6" s="1"/>
  <c r="AM73" i="6" s="1"/>
  <c r="AL73" i="6" s="1"/>
  <c r="BL4" i="6"/>
  <c r="BK4" i="6" s="1"/>
  <c r="BJ4" i="6" s="1"/>
  <c r="BI4" i="6" s="1"/>
  <c r="BH4" i="6" s="1"/>
  <c r="BG4" i="6" s="1"/>
  <c r="BF4" i="6" s="1"/>
  <c r="BE4" i="6" s="1"/>
  <c r="BD4" i="6" s="1"/>
  <c r="BC4" i="6" s="1"/>
  <c r="AU164" i="6"/>
  <c r="AT164" i="6" s="1"/>
  <c r="AS164" i="6" s="1"/>
  <c r="AR164" i="6" s="1"/>
  <c r="AQ164" i="6" s="1"/>
  <c r="AP164" i="6" s="1"/>
  <c r="AO164" i="6" s="1"/>
  <c r="AN164" i="6" s="1"/>
  <c r="AM164" i="6" s="1"/>
  <c r="AL164" i="6" s="1"/>
  <c r="AU264" i="6"/>
  <c r="AT264" i="6" s="1"/>
  <c r="AS264" i="6" s="1"/>
  <c r="AR264" i="6" s="1"/>
  <c r="AQ264" i="6" s="1"/>
  <c r="AP264" i="6" s="1"/>
  <c r="AO264" i="6" s="1"/>
  <c r="AN264" i="6" s="1"/>
  <c r="AM264" i="6" s="1"/>
  <c r="AL264" i="6" s="1"/>
  <c r="AU211" i="6"/>
  <c r="AT211" i="6" s="1"/>
  <c r="AS211" i="6" s="1"/>
  <c r="AR211" i="6" s="1"/>
  <c r="AQ211" i="6" s="1"/>
  <c r="AP211" i="6" s="1"/>
  <c r="AO211" i="6" s="1"/>
  <c r="AN211" i="6" s="1"/>
  <c r="AM211" i="6" s="1"/>
  <c r="AL211" i="6" s="1"/>
  <c r="AU201" i="6"/>
  <c r="AT201" i="6" s="1"/>
  <c r="AS201" i="6" s="1"/>
  <c r="AR201" i="6" s="1"/>
  <c r="AQ201" i="6" s="1"/>
  <c r="AP201" i="6" s="1"/>
  <c r="AO201" i="6" s="1"/>
  <c r="AN201" i="6" s="1"/>
  <c r="AM201" i="6" s="1"/>
  <c r="AL201" i="6" s="1"/>
  <c r="AU122" i="6"/>
  <c r="AT122" i="6" s="1"/>
  <c r="AS122" i="6" s="1"/>
  <c r="AR122" i="6" s="1"/>
  <c r="AQ122" i="6" s="1"/>
  <c r="AP122" i="6" s="1"/>
  <c r="AO122" i="6" s="1"/>
  <c r="AN122" i="6" s="1"/>
  <c r="AM122" i="6" s="1"/>
  <c r="AL122" i="6" s="1"/>
  <c r="AU206" i="6"/>
  <c r="AT206" i="6" s="1"/>
  <c r="AS206" i="6" s="1"/>
  <c r="AR206" i="6" s="1"/>
  <c r="AQ206" i="6" s="1"/>
  <c r="AP206" i="6" s="1"/>
  <c r="AO206" i="6" s="1"/>
  <c r="AN206" i="6" s="1"/>
  <c r="AM206" i="6" s="1"/>
  <c r="AL206" i="6" s="1"/>
  <c r="AU128" i="6"/>
  <c r="AT128" i="6" s="1"/>
  <c r="AS128" i="6" s="1"/>
  <c r="AR128" i="6" s="1"/>
  <c r="AQ128" i="6" s="1"/>
  <c r="AP128" i="6" s="1"/>
  <c r="AO128" i="6" s="1"/>
  <c r="AN128" i="6" s="1"/>
  <c r="AM128" i="6" s="1"/>
  <c r="AL128" i="6" s="1"/>
  <c r="AU268" i="6"/>
  <c r="AT268" i="6" s="1"/>
  <c r="AS268" i="6" s="1"/>
  <c r="AR268" i="6" s="1"/>
  <c r="AQ268" i="6" s="1"/>
  <c r="AP268" i="6" s="1"/>
  <c r="AO268" i="6" s="1"/>
  <c r="AN268" i="6" s="1"/>
  <c r="AM268" i="6" s="1"/>
  <c r="AL268" i="6" s="1"/>
  <c r="AU186" i="6"/>
  <c r="AT186" i="6" s="1"/>
  <c r="AS186" i="6" s="1"/>
  <c r="AR186" i="6" s="1"/>
  <c r="AQ186" i="6" s="1"/>
  <c r="AP186" i="6" s="1"/>
  <c r="AO186" i="6" s="1"/>
  <c r="AN186" i="6" s="1"/>
  <c r="AM186" i="6" s="1"/>
  <c r="AL186" i="6" s="1"/>
  <c r="AU177" i="6"/>
  <c r="AU265" i="6"/>
  <c r="AT265" i="6" s="1"/>
  <c r="AS265" i="6" s="1"/>
  <c r="AR265" i="6" s="1"/>
  <c r="AQ265" i="6" s="1"/>
  <c r="AP265" i="6" s="1"/>
  <c r="AO265" i="6" s="1"/>
  <c r="AN265" i="6" s="1"/>
  <c r="AM265" i="6" s="1"/>
  <c r="AL265" i="6" s="1"/>
  <c r="AU181" i="6"/>
  <c r="AT181" i="6" s="1"/>
  <c r="AS181" i="6" s="1"/>
  <c r="AR181" i="6" s="1"/>
  <c r="AQ181" i="6" s="1"/>
  <c r="AP181" i="6" s="1"/>
  <c r="AO181" i="6" s="1"/>
  <c r="AN181" i="6" s="1"/>
  <c r="AM181" i="6" s="1"/>
  <c r="AL181" i="6" s="1"/>
  <c r="AU280" i="6"/>
  <c r="AT280" i="6" s="1"/>
  <c r="AS280" i="6" s="1"/>
  <c r="AR280" i="6" s="1"/>
  <c r="AQ280" i="6" s="1"/>
  <c r="AP280" i="6" s="1"/>
  <c r="AO280" i="6" s="1"/>
  <c r="AN280" i="6" s="1"/>
  <c r="AM280" i="6" s="1"/>
  <c r="AL280" i="6" s="1"/>
  <c r="AU229" i="6"/>
  <c r="AT229" i="6" s="1"/>
  <c r="AS229" i="6" s="1"/>
  <c r="AR229" i="6" s="1"/>
  <c r="AQ229" i="6" s="1"/>
  <c r="AP229" i="6" s="1"/>
  <c r="AO229" i="6" s="1"/>
  <c r="AN229" i="6" s="1"/>
  <c r="AM229" i="6" s="1"/>
  <c r="AL229" i="6" s="1"/>
  <c r="AU314" i="6"/>
  <c r="AT314" i="6" s="1"/>
  <c r="AS314" i="6" s="1"/>
  <c r="AR314" i="6" s="1"/>
  <c r="AQ314" i="6" s="1"/>
  <c r="AP314" i="6" s="1"/>
  <c r="AO314" i="6" s="1"/>
  <c r="AN314" i="6" s="1"/>
  <c r="AM314" i="6" s="1"/>
  <c r="AL314" i="6" s="1"/>
  <c r="AU239" i="6"/>
  <c r="AT239" i="6" s="1"/>
  <c r="AS239" i="6" s="1"/>
  <c r="AR239" i="6" s="1"/>
  <c r="AQ239" i="6" s="1"/>
  <c r="AP239" i="6" s="1"/>
  <c r="AO239" i="6" s="1"/>
  <c r="AN239" i="6" s="1"/>
  <c r="AM239" i="6" s="1"/>
  <c r="AL239" i="6" s="1"/>
  <c r="AU332" i="6"/>
  <c r="AT332" i="6" s="1"/>
  <c r="AS332" i="6" s="1"/>
  <c r="AR332" i="6" s="1"/>
  <c r="AQ332" i="6" s="1"/>
  <c r="AP332" i="6" s="1"/>
  <c r="AO332" i="6" s="1"/>
  <c r="AN332" i="6" s="1"/>
  <c r="AM332" i="6" s="1"/>
  <c r="AL332" i="6" s="1"/>
  <c r="AU293" i="6"/>
  <c r="AT293" i="6" s="1"/>
  <c r="AS293" i="6" s="1"/>
  <c r="AR293" i="6" s="1"/>
  <c r="AQ293" i="6" s="1"/>
  <c r="AP293" i="6" s="1"/>
  <c r="AO293" i="6" s="1"/>
  <c r="AN293" i="6" s="1"/>
  <c r="AM293" i="6" s="1"/>
  <c r="AL293" i="6" s="1"/>
  <c r="AU310" i="6"/>
  <c r="AT310" i="6" s="1"/>
  <c r="AS310" i="6" s="1"/>
  <c r="AR310" i="6" s="1"/>
  <c r="AQ310" i="6" s="1"/>
  <c r="AP310" i="6" s="1"/>
  <c r="AO310" i="6" s="1"/>
  <c r="AN310" i="6" s="1"/>
  <c r="AM310" i="6" s="1"/>
  <c r="AL310" i="6" s="1"/>
  <c r="AU283" i="6"/>
  <c r="AT283" i="6" s="1"/>
  <c r="AS283" i="6" s="1"/>
  <c r="AR283" i="6" s="1"/>
  <c r="AQ283" i="6" s="1"/>
  <c r="AP283" i="6" s="1"/>
  <c r="AO283" i="6" s="1"/>
  <c r="AN283" i="6" s="1"/>
  <c r="AM283" i="6" s="1"/>
  <c r="AL283" i="6" s="1"/>
  <c r="AU383" i="6"/>
  <c r="AT383" i="6" s="1"/>
  <c r="AS383" i="6" s="1"/>
  <c r="AR383" i="6" s="1"/>
  <c r="AQ383" i="6" s="1"/>
  <c r="AP383" i="6" s="1"/>
  <c r="AO383" i="6" s="1"/>
  <c r="AN383" i="6" s="1"/>
  <c r="AM383" i="6" s="1"/>
  <c r="AL383" i="6" s="1"/>
  <c r="AU384" i="6"/>
  <c r="AT384" i="6" s="1"/>
  <c r="AS384" i="6" s="1"/>
  <c r="AR384" i="6" s="1"/>
  <c r="AQ384" i="6" s="1"/>
  <c r="AP384" i="6" s="1"/>
  <c r="AO384" i="6" s="1"/>
  <c r="AN384" i="6" s="1"/>
  <c r="AM384" i="6" s="1"/>
  <c r="AL384" i="6" s="1"/>
  <c r="AU354" i="6"/>
  <c r="AT354" i="6" s="1"/>
  <c r="AS354" i="6" s="1"/>
  <c r="AR354" i="6" s="1"/>
  <c r="AQ354" i="6" s="1"/>
  <c r="AP354" i="6" s="1"/>
  <c r="AO354" i="6" s="1"/>
  <c r="AN354" i="6" s="1"/>
  <c r="AM354" i="6" s="1"/>
  <c r="AL354" i="6" s="1"/>
  <c r="AU379" i="6"/>
  <c r="AT379" i="6" s="1"/>
  <c r="AS379" i="6" s="1"/>
  <c r="AR379" i="6" s="1"/>
  <c r="AQ379" i="6" s="1"/>
  <c r="AP379" i="6" s="1"/>
  <c r="AO379" i="6" s="1"/>
  <c r="AN379" i="6" s="1"/>
  <c r="AM379" i="6" s="1"/>
  <c r="AL379" i="6" s="1"/>
  <c r="BL11" i="6"/>
  <c r="BK11" i="6" s="1"/>
  <c r="BJ11" i="6" s="1"/>
  <c r="BI11" i="6" s="1"/>
  <c r="BH11" i="6" s="1"/>
  <c r="BG11" i="6" s="1"/>
  <c r="BF11" i="6" s="1"/>
  <c r="BE11" i="6" s="1"/>
  <c r="BD11" i="6" s="1"/>
  <c r="BC11" i="6" s="1"/>
  <c r="AU373" i="6"/>
  <c r="AT373" i="6" s="1"/>
  <c r="AS373" i="6" s="1"/>
  <c r="AR373" i="6" s="1"/>
  <c r="AQ373" i="6" s="1"/>
  <c r="AP373" i="6" s="1"/>
  <c r="AO373" i="6" s="1"/>
  <c r="AN373" i="6" s="1"/>
  <c r="AM373" i="6" s="1"/>
  <c r="AL373" i="6" s="1"/>
  <c r="BL64" i="6"/>
  <c r="BK64" i="6" s="1"/>
  <c r="BJ64" i="6" s="1"/>
  <c r="BI64" i="6" s="1"/>
  <c r="BH64" i="6" s="1"/>
  <c r="BG64" i="6" s="1"/>
  <c r="BF64" i="6" s="1"/>
  <c r="BE64" i="6" s="1"/>
  <c r="BD64" i="6" s="1"/>
  <c r="BC64" i="6" s="1"/>
  <c r="BL80" i="6"/>
  <c r="BL96" i="6"/>
  <c r="BK96" i="6" s="1"/>
  <c r="BJ96" i="6" s="1"/>
  <c r="BI96" i="6" s="1"/>
  <c r="BH96" i="6" s="1"/>
  <c r="BG96" i="6" s="1"/>
  <c r="BF96" i="6" s="1"/>
  <c r="BE96" i="6" s="1"/>
  <c r="BD96" i="6" s="1"/>
  <c r="BC96" i="6" s="1"/>
  <c r="BL16" i="6"/>
  <c r="BL25" i="6"/>
  <c r="BK25" i="6" s="1"/>
  <c r="BJ25" i="6" s="1"/>
  <c r="BI25" i="6" s="1"/>
  <c r="BH25" i="6" s="1"/>
  <c r="BG25" i="6" s="1"/>
  <c r="BF25" i="6" s="1"/>
  <c r="BE25" i="6" s="1"/>
  <c r="BD25" i="6" s="1"/>
  <c r="BC25" i="6" s="1"/>
  <c r="BL43" i="6"/>
  <c r="BK43" i="6" s="1"/>
  <c r="BJ43" i="6" s="1"/>
  <c r="BI43" i="6" s="1"/>
  <c r="BH43" i="6" s="1"/>
  <c r="BG43" i="6" s="1"/>
  <c r="BF43" i="6" s="1"/>
  <c r="BE43" i="6" s="1"/>
  <c r="BD43" i="6" s="1"/>
  <c r="BC43" i="6" s="1"/>
  <c r="BL26" i="6"/>
  <c r="BL107" i="6"/>
  <c r="BK107" i="6" s="1"/>
  <c r="BJ107" i="6" s="1"/>
  <c r="BI107" i="6" s="1"/>
  <c r="BH107" i="6" s="1"/>
  <c r="BG107" i="6" s="1"/>
  <c r="BF107" i="6" s="1"/>
  <c r="BE107" i="6" s="1"/>
  <c r="BD107" i="6" s="1"/>
  <c r="BC107" i="6" s="1"/>
  <c r="BL21" i="6"/>
  <c r="BK21" i="6" s="1"/>
  <c r="BJ21" i="6" s="1"/>
  <c r="BI21" i="6" s="1"/>
  <c r="BH21" i="6" s="1"/>
  <c r="BG21" i="6" s="1"/>
  <c r="BF21" i="6" s="1"/>
  <c r="BE21" i="6" s="1"/>
  <c r="BD21" i="6" s="1"/>
  <c r="BC21" i="6" s="1"/>
  <c r="BL110" i="6"/>
  <c r="BK110" i="6" s="1"/>
  <c r="BJ110" i="6" s="1"/>
  <c r="BI110" i="6" s="1"/>
  <c r="BH110" i="6" s="1"/>
  <c r="BG110" i="6" s="1"/>
  <c r="BF110" i="6" s="1"/>
  <c r="BE110" i="6" s="1"/>
  <c r="BD110" i="6" s="1"/>
  <c r="BC110" i="6" s="1"/>
  <c r="BL89" i="6"/>
  <c r="BK89" i="6" s="1"/>
  <c r="BJ89" i="6" s="1"/>
  <c r="BI89" i="6" s="1"/>
  <c r="BH89" i="6" s="1"/>
  <c r="BG89" i="6" s="1"/>
  <c r="BF89" i="6" s="1"/>
  <c r="BE89" i="6" s="1"/>
  <c r="BD89" i="6" s="1"/>
  <c r="BC89" i="6" s="1"/>
  <c r="BL59" i="6"/>
  <c r="BK59" i="6" s="1"/>
  <c r="BJ59" i="6" s="1"/>
  <c r="BI59" i="6" s="1"/>
  <c r="BH59" i="6" s="1"/>
  <c r="BG59" i="6" s="1"/>
  <c r="BF59" i="6" s="1"/>
  <c r="BE59" i="6" s="1"/>
  <c r="BD59" i="6" s="1"/>
  <c r="BC59" i="6" s="1"/>
  <c r="AU185" i="6"/>
  <c r="AT185" i="6" s="1"/>
  <c r="AS185" i="6" s="1"/>
  <c r="AR185" i="6" s="1"/>
  <c r="AQ185" i="6" s="1"/>
  <c r="AP185" i="6" s="1"/>
  <c r="AO185" i="6" s="1"/>
  <c r="AN185" i="6" s="1"/>
  <c r="AM185" i="6" s="1"/>
  <c r="AL185" i="6" s="1"/>
  <c r="AU133" i="6"/>
  <c r="AT133" i="6" s="1"/>
  <c r="AS133" i="6" s="1"/>
  <c r="AR133" i="6" s="1"/>
  <c r="AQ133" i="6" s="1"/>
  <c r="AP133" i="6" s="1"/>
  <c r="AO133" i="6" s="1"/>
  <c r="AN133" i="6" s="1"/>
  <c r="AM133" i="6" s="1"/>
  <c r="AL133" i="6" s="1"/>
  <c r="AU200" i="6"/>
  <c r="AT200" i="6" s="1"/>
  <c r="AS200" i="6" s="1"/>
  <c r="AR200" i="6" s="1"/>
  <c r="AQ200" i="6" s="1"/>
  <c r="AP200" i="6" s="1"/>
  <c r="AO200" i="6" s="1"/>
  <c r="AN200" i="6" s="1"/>
  <c r="AM200" i="6" s="1"/>
  <c r="AL200" i="6" s="1"/>
  <c r="AU295" i="6"/>
  <c r="AU348" i="6"/>
  <c r="AT348" i="6" s="1"/>
  <c r="AS348" i="6" s="1"/>
  <c r="AR348" i="6" s="1"/>
  <c r="AQ348" i="6" s="1"/>
  <c r="AP348" i="6" s="1"/>
  <c r="AO348" i="6" s="1"/>
  <c r="AN348" i="6" s="1"/>
  <c r="AM348" i="6" s="1"/>
  <c r="AL348" i="6" s="1"/>
  <c r="BL13" i="6"/>
  <c r="BL24" i="6"/>
  <c r="BK24" i="6" s="1"/>
  <c r="BJ24" i="6" s="1"/>
  <c r="BI24" i="6" s="1"/>
  <c r="BH24" i="6" s="1"/>
  <c r="BG24" i="6" s="1"/>
  <c r="BF24" i="6" s="1"/>
  <c r="BE24" i="6" s="1"/>
  <c r="BD24" i="6" s="1"/>
  <c r="BC24" i="6" s="1"/>
  <c r="BL98" i="6"/>
  <c r="BK98" i="6" s="1"/>
  <c r="BJ98" i="6" s="1"/>
  <c r="BI98" i="6" s="1"/>
  <c r="BH98" i="6" s="1"/>
  <c r="BG98" i="6" s="1"/>
  <c r="BF98" i="6" s="1"/>
  <c r="BE98" i="6" s="1"/>
  <c r="BD98" i="6" s="1"/>
  <c r="BC98" i="6" s="1"/>
  <c r="BL32" i="6"/>
  <c r="BK32" i="6" s="1"/>
  <c r="BJ32" i="6" s="1"/>
  <c r="BI32" i="6" s="1"/>
  <c r="BH32" i="6" s="1"/>
  <c r="BG32" i="6" s="1"/>
  <c r="BF32" i="6" s="1"/>
  <c r="BE32" i="6" s="1"/>
  <c r="BD32" i="6" s="1"/>
  <c r="BC32" i="6" s="1"/>
  <c r="AU356" i="6"/>
  <c r="AT356" i="6" s="1"/>
  <c r="AS356" i="6" s="1"/>
  <c r="AR356" i="6" s="1"/>
  <c r="AQ356" i="6" s="1"/>
  <c r="AP356" i="6" s="1"/>
  <c r="AO356" i="6" s="1"/>
  <c r="AN356" i="6" s="1"/>
  <c r="AM356" i="6" s="1"/>
  <c r="AL356" i="6" s="1"/>
  <c r="AU59" i="6"/>
  <c r="AT59" i="6" s="1"/>
  <c r="AS59" i="6" s="1"/>
  <c r="AR59" i="6" s="1"/>
  <c r="AQ59" i="6" s="1"/>
  <c r="AP59" i="6" s="1"/>
  <c r="AO59" i="6" s="1"/>
  <c r="AN59" i="6" s="1"/>
  <c r="AM59" i="6" s="1"/>
  <c r="AL59" i="6" s="1"/>
  <c r="AU270" i="6"/>
  <c r="AT270" i="6" s="1"/>
  <c r="AS270" i="6" s="1"/>
  <c r="AR270" i="6" s="1"/>
  <c r="AQ270" i="6" s="1"/>
  <c r="AP270" i="6" s="1"/>
  <c r="AO270" i="6" s="1"/>
  <c r="AN270" i="6" s="1"/>
  <c r="AM270" i="6" s="1"/>
  <c r="AL270" i="6" s="1"/>
  <c r="AU208" i="6"/>
  <c r="AT208" i="6" s="1"/>
  <c r="AS208" i="6" s="1"/>
  <c r="AR208" i="6" s="1"/>
  <c r="AQ208" i="6" s="1"/>
  <c r="AP208" i="6" s="1"/>
  <c r="AO208" i="6" s="1"/>
  <c r="AN208" i="6" s="1"/>
  <c r="AM208" i="6" s="1"/>
  <c r="AL208" i="6" s="1"/>
  <c r="AU188" i="6"/>
  <c r="AU246" i="6"/>
  <c r="AT246" i="6" s="1"/>
  <c r="AS246" i="6" s="1"/>
  <c r="AR246" i="6" s="1"/>
  <c r="AQ246" i="6" s="1"/>
  <c r="AP246" i="6" s="1"/>
  <c r="AO246" i="6" s="1"/>
  <c r="AN246" i="6" s="1"/>
  <c r="AM246" i="6" s="1"/>
  <c r="AL246" i="6" s="1"/>
  <c r="AU301" i="6"/>
  <c r="AT301" i="6" s="1"/>
  <c r="AS301" i="6" s="1"/>
  <c r="AR301" i="6" s="1"/>
  <c r="AQ301" i="6" s="1"/>
  <c r="AP301" i="6" s="1"/>
  <c r="AO301" i="6" s="1"/>
  <c r="AN301" i="6" s="1"/>
  <c r="AM301" i="6" s="1"/>
  <c r="AL301" i="6" s="1"/>
  <c r="AU296" i="6"/>
  <c r="AT296" i="6" s="1"/>
  <c r="AS296" i="6" s="1"/>
  <c r="AR296" i="6" s="1"/>
  <c r="AQ296" i="6" s="1"/>
  <c r="AP296" i="6" s="1"/>
  <c r="AO296" i="6" s="1"/>
  <c r="AN296" i="6" s="1"/>
  <c r="AM296" i="6" s="1"/>
  <c r="AL296" i="6" s="1"/>
  <c r="AU372" i="6"/>
  <c r="AT372" i="6" s="1"/>
  <c r="AS372" i="6" s="1"/>
  <c r="AR372" i="6" s="1"/>
  <c r="AQ372" i="6" s="1"/>
  <c r="AP372" i="6" s="1"/>
  <c r="AO372" i="6" s="1"/>
  <c r="AN372" i="6" s="1"/>
  <c r="AM372" i="6" s="1"/>
  <c r="AL372" i="6" s="1"/>
  <c r="BL20" i="6"/>
  <c r="BL28" i="6"/>
  <c r="BK28" i="6" s="1"/>
  <c r="BJ28" i="6" s="1"/>
  <c r="BI28" i="6" s="1"/>
  <c r="BH28" i="6" s="1"/>
  <c r="BG28" i="6" s="1"/>
  <c r="BF28" i="6" s="1"/>
  <c r="BE28" i="6" s="1"/>
  <c r="BD28" i="6" s="1"/>
  <c r="BC28" i="6" s="1"/>
  <c r="BL65" i="6"/>
  <c r="BK65" i="6" s="1"/>
  <c r="BJ65" i="6" s="1"/>
  <c r="BI65" i="6" s="1"/>
  <c r="BH65" i="6" s="1"/>
  <c r="BG65" i="6" s="1"/>
  <c r="BF65" i="6" s="1"/>
  <c r="BE65" i="6" s="1"/>
  <c r="BD65" i="6" s="1"/>
  <c r="BC65" i="6" s="1"/>
  <c r="AU76" i="6"/>
  <c r="AT76" i="6" s="1"/>
  <c r="AS76" i="6" s="1"/>
  <c r="AR76" i="6" s="1"/>
  <c r="AQ76" i="6" s="1"/>
  <c r="AP76" i="6" s="1"/>
  <c r="AO76" i="6" s="1"/>
  <c r="AN76" i="6" s="1"/>
  <c r="AM76" i="6" s="1"/>
  <c r="AL76" i="6" s="1"/>
  <c r="AU191" i="6"/>
  <c r="AU115" i="6"/>
  <c r="AU245" i="6"/>
  <c r="AT245" i="6" s="1"/>
  <c r="AS245" i="6" s="1"/>
  <c r="AR245" i="6" s="1"/>
  <c r="AQ245" i="6" s="1"/>
  <c r="AP245" i="6" s="1"/>
  <c r="AO245" i="6" s="1"/>
  <c r="AN245" i="6" s="1"/>
  <c r="AM245" i="6" s="1"/>
  <c r="AL245" i="6" s="1"/>
  <c r="AU307" i="6"/>
  <c r="AT307" i="6" s="1"/>
  <c r="AS307" i="6" s="1"/>
  <c r="AR307" i="6" s="1"/>
  <c r="AQ307" i="6" s="1"/>
  <c r="AP307" i="6" s="1"/>
  <c r="AO307" i="6" s="1"/>
  <c r="AN307" i="6" s="1"/>
  <c r="AM307" i="6" s="1"/>
  <c r="AL307" i="6" s="1"/>
  <c r="AU289" i="6"/>
  <c r="AT289" i="6" s="1"/>
  <c r="AS289" i="6" s="1"/>
  <c r="AR289" i="6" s="1"/>
  <c r="AQ289" i="6" s="1"/>
  <c r="AP289" i="6" s="1"/>
  <c r="AO289" i="6" s="1"/>
  <c r="AN289" i="6" s="1"/>
  <c r="AM289" i="6" s="1"/>
  <c r="AL289" i="6" s="1"/>
  <c r="AU344" i="6"/>
  <c r="AT344" i="6" s="1"/>
  <c r="AS344" i="6" s="1"/>
  <c r="AR344" i="6" s="1"/>
  <c r="AQ344" i="6" s="1"/>
  <c r="AP344" i="6" s="1"/>
  <c r="AO344" i="6" s="1"/>
  <c r="AN344" i="6" s="1"/>
  <c r="AM344" i="6" s="1"/>
  <c r="AL344" i="6" s="1"/>
  <c r="BL62" i="6"/>
  <c r="BK62" i="6" s="1"/>
  <c r="BJ62" i="6" s="1"/>
  <c r="BI62" i="6" s="1"/>
  <c r="BH62" i="6" s="1"/>
  <c r="BG62" i="6" s="1"/>
  <c r="BF62" i="6" s="1"/>
  <c r="BE62" i="6" s="1"/>
  <c r="BD62" i="6" s="1"/>
  <c r="BC62" i="6" s="1"/>
  <c r="BL22" i="6"/>
  <c r="BK22" i="6" s="1"/>
  <c r="BJ22" i="6" s="1"/>
  <c r="BI22" i="6" s="1"/>
  <c r="BH22" i="6" s="1"/>
  <c r="BG22" i="6" s="1"/>
  <c r="BF22" i="6" s="1"/>
  <c r="BE22" i="6" s="1"/>
  <c r="BD22" i="6" s="1"/>
  <c r="BC22" i="6" s="1"/>
  <c r="BL99" i="6"/>
  <c r="AU37" i="6"/>
  <c r="AT37" i="6" s="1"/>
  <c r="AS37" i="6" s="1"/>
  <c r="AR37" i="6" s="1"/>
  <c r="AQ37" i="6" s="1"/>
  <c r="AP37" i="6" s="1"/>
  <c r="AO37" i="6" s="1"/>
  <c r="AN37" i="6" s="1"/>
  <c r="AM37" i="6" s="1"/>
  <c r="AL37" i="6" s="1"/>
  <c r="AU52" i="6"/>
  <c r="AT52" i="6" s="1"/>
  <c r="AS52" i="6" s="1"/>
  <c r="AR52" i="6" s="1"/>
  <c r="AQ52" i="6" s="1"/>
  <c r="AP52" i="6" s="1"/>
  <c r="AO52" i="6" s="1"/>
  <c r="AN52" i="6" s="1"/>
  <c r="AM52" i="6" s="1"/>
  <c r="AL52" i="6" s="1"/>
  <c r="AU140" i="6"/>
  <c r="AU272" i="6"/>
  <c r="AT272" i="6" s="1"/>
  <c r="AS272" i="6" s="1"/>
  <c r="AR272" i="6" s="1"/>
  <c r="AQ272" i="6" s="1"/>
  <c r="AP272" i="6" s="1"/>
  <c r="AO272" i="6" s="1"/>
  <c r="AN272" i="6" s="1"/>
  <c r="AM272" i="6" s="1"/>
  <c r="AL272" i="6" s="1"/>
  <c r="AU322" i="6"/>
  <c r="AU326" i="6"/>
  <c r="AT326" i="6" s="1"/>
  <c r="AS326" i="6" s="1"/>
  <c r="AR326" i="6" s="1"/>
  <c r="AQ326" i="6" s="1"/>
  <c r="AP326" i="6" s="1"/>
  <c r="AO326" i="6" s="1"/>
  <c r="AN326" i="6" s="1"/>
  <c r="AM326" i="6" s="1"/>
  <c r="AL326" i="6" s="1"/>
  <c r="AU362" i="6"/>
  <c r="AT362" i="6" s="1"/>
  <c r="AS362" i="6" s="1"/>
  <c r="AR362" i="6" s="1"/>
  <c r="AQ362" i="6" s="1"/>
  <c r="AP362" i="6" s="1"/>
  <c r="AO362" i="6" s="1"/>
  <c r="AN362" i="6" s="1"/>
  <c r="AM362" i="6" s="1"/>
  <c r="AL362" i="6" s="1"/>
  <c r="BL66" i="6"/>
  <c r="BK66" i="6" s="1"/>
  <c r="BJ66" i="6" s="1"/>
  <c r="BI66" i="6" s="1"/>
  <c r="BH66" i="6" s="1"/>
  <c r="BG66" i="6" s="1"/>
  <c r="BF66" i="6" s="1"/>
  <c r="BE66" i="6" s="1"/>
  <c r="BD66" i="6" s="1"/>
  <c r="BC66" i="6" s="1"/>
  <c r="BL27" i="6"/>
  <c r="BL36" i="6"/>
  <c r="BK36" i="6" s="1"/>
  <c r="BJ36" i="6" s="1"/>
  <c r="BI36" i="6" s="1"/>
  <c r="BH36" i="6" s="1"/>
  <c r="BG36" i="6" s="1"/>
  <c r="BF36" i="6" s="1"/>
  <c r="BE36" i="6" s="1"/>
  <c r="BD36" i="6" s="1"/>
  <c r="BC36" i="6" s="1"/>
  <c r="AU36" i="6"/>
  <c r="AU214" i="6"/>
  <c r="AT214" i="6" s="1"/>
  <c r="AS214" i="6" s="1"/>
  <c r="AR214" i="6" s="1"/>
  <c r="AQ214" i="6" s="1"/>
  <c r="AP214" i="6" s="1"/>
  <c r="AO214" i="6" s="1"/>
  <c r="AN214" i="6" s="1"/>
  <c r="AM214" i="6" s="1"/>
  <c r="AL214" i="6" s="1"/>
  <c r="AU129" i="6"/>
  <c r="AT129" i="6" s="1"/>
  <c r="AS129" i="6" s="1"/>
  <c r="AR129" i="6" s="1"/>
  <c r="AQ129" i="6" s="1"/>
  <c r="AP129" i="6" s="1"/>
  <c r="AO129" i="6" s="1"/>
  <c r="AN129" i="6" s="1"/>
  <c r="AM129" i="6" s="1"/>
  <c r="AL129" i="6" s="1"/>
  <c r="AU193" i="6"/>
  <c r="AT193" i="6" s="1"/>
  <c r="AS193" i="6" s="1"/>
  <c r="AR193" i="6" s="1"/>
  <c r="AQ193" i="6" s="1"/>
  <c r="AP193" i="6" s="1"/>
  <c r="AO193" i="6" s="1"/>
  <c r="AN193" i="6" s="1"/>
  <c r="AM193" i="6" s="1"/>
  <c r="AL193" i="6" s="1"/>
  <c r="AU278" i="6"/>
  <c r="AU290" i="6"/>
  <c r="AT290" i="6" s="1"/>
  <c r="AS290" i="6" s="1"/>
  <c r="AR290" i="6" s="1"/>
  <c r="AQ290" i="6" s="1"/>
  <c r="AP290" i="6" s="1"/>
  <c r="AO290" i="6" s="1"/>
  <c r="AN290" i="6" s="1"/>
  <c r="AM290" i="6" s="1"/>
  <c r="AL290" i="6" s="1"/>
  <c r="AU387" i="6"/>
  <c r="AT387" i="6" s="1"/>
  <c r="AS387" i="6" s="1"/>
  <c r="AR387" i="6" s="1"/>
  <c r="AQ387" i="6" s="1"/>
  <c r="AP387" i="6" s="1"/>
  <c r="AO387" i="6" s="1"/>
  <c r="AN387" i="6" s="1"/>
  <c r="AM387" i="6" s="1"/>
  <c r="AL387" i="6" s="1"/>
  <c r="BL82" i="6"/>
  <c r="BL45" i="6"/>
  <c r="BK45" i="6" s="1"/>
  <c r="BJ45" i="6" s="1"/>
  <c r="BI45" i="6" s="1"/>
  <c r="BH45" i="6" s="1"/>
  <c r="BG45" i="6" s="1"/>
  <c r="BF45" i="6" s="1"/>
  <c r="BE45" i="6" s="1"/>
  <c r="BD45" i="6" s="1"/>
  <c r="BC45" i="6" s="1"/>
  <c r="BL114" i="6"/>
  <c r="BK114" i="6" s="1"/>
  <c r="BJ114" i="6" s="1"/>
  <c r="BI114" i="6" s="1"/>
  <c r="BH114" i="6" s="1"/>
  <c r="BG114" i="6" s="1"/>
  <c r="BF114" i="6" s="1"/>
  <c r="BE114" i="6" s="1"/>
  <c r="BD114" i="6" s="1"/>
  <c r="BC114" i="6" s="1"/>
  <c r="AU159" i="6"/>
  <c r="AT159" i="6" s="1"/>
  <c r="AS159" i="6" s="1"/>
  <c r="AR159" i="6" s="1"/>
  <c r="AQ159" i="6" s="1"/>
  <c r="AP159" i="6" s="1"/>
  <c r="AO159" i="6" s="1"/>
  <c r="AN159" i="6" s="1"/>
  <c r="AM159" i="6" s="1"/>
  <c r="AL159" i="6" s="1"/>
  <c r="AU113" i="6"/>
  <c r="AU173" i="6"/>
  <c r="AT173" i="6" s="1"/>
  <c r="AS173" i="6" s="1"/>
  <c r="AR173" i="6" s="1"/>
  <c r="AQ173" i="6" s="1"/>
  <c r="AP173" i="6" s="1"/>
  <c r="AO173" i="6" s="1"/>
  <c r="AN173" i="6" s="1"/>
  <c r="AM173" i="6" s="1"/>
  <c r="AL173" i="6" s="1"/>
  <c r="AU222" i="6"/>
  <c r="AU324" i="6"/>
  <c r="AT324" i="6" s="1"/>
  <c r="AS324" i="6" s="1"/>
  <c r="AR324" i="6" s="1"/>
  <c r="AQ324" i="6" s="1"/>
  <c r="AP324" i="6" s="1"/>
  <c r="AO324" i="6" s="1"/>
  <c r="AN324" i="6" s="1"/>
  <c r="AM324" i="6" s="1"/>
  <c r="AL324" i="6" s="1"/>
  <c r="AU367" i="6"/>
  <c r="AT367" i="6" s="1"/>
  <c r="AS367" i="6" s="1"/>
  <c r="AR367" i="6" s="1"/>
  <c r="AQ367" i="6" s="1"/>
  <c r="AP367" i="6" s="1"/>
  <c r="AO367" i="6" s="1"/>
  <c r="AN367" i="6" s="1"/>
  <c r="AM367" i="6" s="1"/>
  <c r="AL367" i="6" s="1"/>
  <c r="AU381" i="6"/>
  <c r="AT381" i="6" s="1"/>
  <c r="AS381" i="6" s="1"/>
  <c r="AR381" i="6" s="1"/>
  <c r="AQ381" i="6" s="1"/>
  <c r="AP381" i="6" s="1"/>
  <c r="AO381" i="6" s="1"/>
  <c r="AN381" i="6" s="1"/>
  <c r="AM381" i="6" s="1"/>
  <c r="AL381" i="6" s="1"/>
  <c r="BL94" i="6"/>
  <c r="BK94" i="6" s="1"/>
  <c r="BJ94" i="6" s="1"/>
  <c r="BI94" i="6" s="1"/>
  <c r="BH94" i="6" s="1"/>
  <c r="BG94" i="6" s="1"/>
  <c r="BF94" i="6" s="1"/>
  <c r="BE94" i="6" s="1"/>
  <c r="BD94" i="6" s="1"/>
  <c r="BC94" i="6" s="1"/>
  <c r="AU351" i="6"/>
  <c r="AT351" i="6" s="1"/>
  <c r="AS351" i="6" s="1"/>
  <c r="AR351" i="6" s="1"/>
  <c r="AQ351" i="6" s="1"/>
  <c r="AP351" i="6" s="1"/>
  <c r="AO351" i="6" s="1"/>
  <c r="AN351" i="6" s="1"/>
  <c r="AM351" i="6" s="1"/>
  <c r="AL351" i="6" s="1"/>
  <c r="BL75" i="6"/>
  <c r="BK75" i="6" s="1"/>
  <c r="BJ75" i="6" s="1"/>
  <c r="BI75" i="6" s="1"/>
  <c r="BH75" i="6" s="1"/>
  <c r="BG75" i="6" s="1"/>
  <c r="BF75" i="6" s="1"/>
  <c r="BE75" i="6" s="1"/>
  <c r="BD75" i="6" s="1"/>
  <c r="BC75" i="6" s="1"/>
  <c r="AU256" i="6"/>
  <c r="AT256" i="6" s="1"/>
  <c r="AS256" i="6" s="1"/>
  <c r="AR256" i="6" s="1"/>
  <c r="AQ256" i="6" s="1"/>
  <c r="AP256" i="6" s="1"/>
  <c r="AO256" i="6" s="1"/>
  <c r="AN256" i="6" s="1"/>
  <c r="AM256" i="6" s="1"/>
  <c r="AL256" i="6" s="1"/>
  <c r="AU288" i="6"/>
  <c r="AT288" i="6" s="1"/>
  <c r="AS288" i="6" s="1"/>
  <c r="AR288" i="6" s="1"/>
  <c r="AQ288" i="6" s="1"/>
  <c r="AP288" i="6" s="1"/>
  <c r="AO288" i="6" s="1"/>
  <c r="AN288" i="6" s="1"/>
  <c r="AM288" i="6" s="1"/>
  <c r="AL288" i="6" s="1"/>
  <c r="BL105" i="6"/>
  <c r="AU180" i="6"/>
  <c r="AT180" i="6" s="1"/>
  <c r="AS180" i="6" s="1"/>
  <c r="AR180" i="6" s="1"/>
  <c r="AQ180" i="6" s="1"/>
  <c r="AP180" i="6" s="1"/>
  <c r="AO180" i="6" s="1"/>
  <c r="AN180" i="6" s="1"/>
  <c r="AM180" i="6" s="1"/>
  <c r="AL180" i="6" s="1"/>
  <c r="AU277" i="6"/>
  <c r="AT277" i="6" s="1"/>
  <c r="AS277" i="6" s="1"/>
  <c r="AR277" i="6" s="1"/>
  <c r="AQ277" i="6" s="1"/>
  <c r="AP277" i="6" s="1"/>
  <c r="AO277" i="6" s="1"/>
  <c r="AN277" i="6" s="1"/>
  <c r="AM277" i="6" s="1"/>
  <c r="AL277" i="6" s="1"/>
  <c r="BL103" i="6"/>
  <c r="BK103" i="6" s="1"/>
  <c r="BJ103" i="6" s="1"/>
  <c r="BI103" i="6" s="1"/>
  <c r="BH103" i="6" s="1"/>
  <c r="BG103" i="6" s="1"/>
  <c r="BF103" i="6" s="1"/>
  <c r="BE103" i="6" s="1"/>
  <c r="BD103" i="6" s="1"/>
  <c r="BC103" i="6" s="1"/>
  <c r="AU204" i="6"/>
  <c r="AU376" i="6"/>
  <c r="AT376" i="6" s="1"/>
  <c r="AS376" i="6" s="1"/>
  <c r="AR376" i="6" s="1"/>
  <c r="AQ376" i="6" s="1"/>
  <c r="AP376" i="6" s="1"/>
  <c r="AO376" i="6" s="1"/>
  <c r="AN376" i="6" s="1"/>
  <c r="AM376" i="6" s="1"/>
  <c r="AL376" i="6" s="1"/>
  <c r="BL34" i="6"/>
  <c r="BK34" i="6" s="1"/>
  <c r="BJ34" i="6" s="1"/>
  <c r="BI34" i="6" s="1"/>
  <c r="BH34" i="6" s="1"/>
  <c r="BG34" i="6" s="1"/>
  <c r="BF34" i="6" s="1"/>
  <c r="BE34" i="6" s="1"/>
  <c r="BD34" i="6" s="1"/>
  <c r="BC34" i="6" s="1"/>
  <c r="AU260" i="6"/>
  <c r="AT260" i="6" s="1"/>
  <c r="AS260" i="6" s="1"/>
  <c r="AR260" i="6" s="1"/>
  <c r="AQ260" i="6" s="1"/>
  <c r="AP260" i="6" s="1"/>
  <c r="AO260" i="6" s="1"/>
  <c r="AN260" i="6" s="1"/>
  <c r="AM260" i="6" s="1"/>
  <c r="AL260" i="6" s="1"/>
  <c r="AU371" i="6"/>
  <c r="AT371" i="6" s="1"/>
  <c r="AS371" i="6" s="1"/>
  <c r="AR371" i="6" s="1"/>
  <c r="AQ371" i="6" s="1"/>
  <c r="AP371" i="6" s="1"/>
  <c r="AO371" i="6" s="1"/>
  <c r="AN371" i="6" s="1"/>
  <c r="AM371" i="6" s="1"/>
  <c r="AL371" i="6" s="1"/>
  <c r="AU170" i="6"/>
  <c r="AU312" i="6"/>
  <c r="AT312" i="6" s="1"/>
  <c r="AS312" i="6" s="1"/>
  <c r="AR312" i="6" s="1"/>
  <c r="AQ312" i="6" s="1"/>
  <c r="AP312" i="6" s="1"/>
  <c r="AO312" i="6" s="1"/>
  <c r="AN312" i="6" s="1"/>
  <c r="AM312" i="6" s="1"/>
  <c r="AL312" i="6" s="1"/>
  <c r="AU130" i="6"/>
  <c r="AT130" i="6" s="1"/>
  <c r="AS130" i="6" s="1"/>
  <c r="AR130" i="6" s="1"/>
  <c r="AQ130" i="6" s="1"/>
  <c r="AP130" i="6" s="1"/>
  <c r="AO130" i="6" s="1"/>
  <c r="AN130" i="6" s="1"/>
  <c r="AM130" i="6" s="1"/>
  <c r="AL130" i="6" s="1"/>
  <c r="BL78" i="6"/>
  <c r="AU34" i="6"/>
  <c r="AT34" i="6" s="1"/>
  <c r="AS34" i="6" s="1"/>
  <c r="AR34" i="6" s="1"/>
  <c r="AQ34" i="6" s="1"/>
  <c r="AP34" i="6" s="1"/>
  <c r="AO34" i="6" s="1"/>
  <c r="AN34" i="6" s="1"/>
  <c r="AM34" i="6" s="1"/>
  <c r="AL34" i="6" s="1"/>
  <c r="AU217" i="6"/>
  <c r="AT217" i="6" s="1"/>
  <c r="AS217" i="6" s="1"/>
  <c r="AR217" i="6" s="1"/>
  <c r="AQ217" i="6" s="1"/>
  <c r="AP217" i="6" s="1"/>
  <c r="AO217" i="6" s="1"/>
  <c r="AN217" i="6" s="1"/>
  <c r="AM217" i="6" s="1"/>
  <c r="AL217" i="6" s="1"/>
  <c r="AU365" i="6"/>
  <c r="AT365" i="6" s="1"/>
  <c r="AS365" i="6" s="1"/>
  <c r="AR365" i="6" s="1"/>
  <c r="AQ365" i="6" s="1"/>
  <c r="AP365" i="6" s="1"/>
  <c r="AO365" i="6" s="1"/>
  <c r="AN365" i="6" s="1"/>
  <c r="AM365" i="6" s="1"/>
  <c r="AL365" i="6" s="1"/>
  <c r="AU116" i="6"/>
  <c r="AT116" i="6" s="1"/>
  <c r="AS116" i="6" s="1"/>
  <c r="AR116" i="6" s="1"/>
  <c r="AQ116" i="6" s="1"/>
  <c r="AP116" i="6" s="1"/>
  <c r="AO116" i="6" s="1"/>
  <c r="AN116" i="6" s="1"/>
  <c r="AM116" i="6" s="1"/>
  <c r="AL116" i="6" s="1"/>
  <c r="AU207" i="6"/>
  <c r="AT207" i="6" s="1"/>
  <c r="AS207" i="6" s="1"/>
  <c r="AR207" i="6" s="1"/>
  <c r="AQ207" i="6" s="1"/>
  <c r="AP207" i="6" s="1"/>
  <c r="AO207" i="6" s="1"/>
  <c r="AN207" i="6" s="1"/>
  <c r="AM207" i="6" s="1"/>
  <c r="AL207" i="6" s="1"/>
  <c r="BL41" i="6"/>
  <c r="BK41" i="6" s="1"/>
  <c r="BJ41" i="6" s="1"/>
  <c r="BI41" i="6" s="1"/>
  <c r="BH41" i="6" s="1"/>
  <c r="BG41" i="6" s="1"/>
  <c r="BF41" i="6" s="1"/>
  <c r="BE41" i="6" s="1"/>
  <c r="BD41" i="6" s="1"/>
  <c r="BC41" i="6" s="1"/>
  <c r="AJ172" i="6"/>
  <c r="AK172" i="6"/>
  <c r="AI172" i="6"/>
  <c r="AK337" i="6"/>
  <c r="AJ337" i="6"/>
  <c r="AI337" i="6"/>
  <c r="AT132" i="6"/>
  <c r="AS132" i="6" s="1"/>
  <c r="AR132" i="6" s="1"/>
  <c r="AQ132" i="6" s="1"/>
  <c r="AP132" i="6" s="1"/>
  <c r="AO132" i="6" s="1"/>
  <c r="AN132" i="6" s="1"/>
  <c r="AM132" i="6" s="1"/>
  <c r="AL132" i="6" s="1"/>
  <c r="K310" i="6"/>
  <c r="AF310" i="6"/>
  <c r="K280" i="6"/>
  <c r="AF280" i="6"/>
  <c r="AF206" i="6"/>
  <c r="R417" i="6"/>
  <c r="T417" i="6" s="1"/>
  <c r="AI205" i="6"/>
  <c r="AJ205" i="6"/>
  <c r="AK205" i="6"/>
  <c r="AI352" i="6"/>
  <c r="AK352" i="6"/>
  <c r="AJ352" i="6"/>
  <c r="AT353" i="6"/>
  <c r="AS353" i="6" s="1"/>
  <c r="AR353" i="6" s="1"/>
  <c r="AQ353" i="6" s="1"/>
  <c r="AP353" i="6" s="1"/>
  <c r="AO353" i="6" s="1"/>
  <c r="AN353" i="6" s="1"/>
  <c r="AM353" i="6" s="1"/>
  <c r="AL353" i="6" s="1"/>
  <c r="AJ27" i="6"/>
  <c r="AJ297" i="6"/>
  <c r="AK297" i="6"/>
  <c r="AI297" i="6"/>
  <c r="AF49" i="6"/>
  <c r="AT401" i="6"/>
  <c r="AS401" i="6" s="1"/>
  <c r="AR401" i="6" s="1"/>
  <c r="AQ401" i="6" s="1"/>
  <c r="AP401" i="6" s="1"/>
  <c r="AO401" i="6" s="1"/>
  <c r="AN401" i="6" s="1"/>
  <c r="AM401" i="6" s="1"/>
  <c r="AL401" i="6" s="1"/>
  <c r="R119" i="6"/>
  <c r="T119" i="6" s="1"/>
  <c r="K209" i="6"/>
  <c r="AF209" i="6"/>
  <c r="K333" i="6"/>
  <c r="AI236" i="6"/>
  <c r="AJ236" i="6"/>
  <c r="AK236" i="6"/>
  <c r="AT357" i="6"/>
  <c r="AS357" i="6" s="1"/>
  <c r="AR357" i="6" s="1"/>
  <c r="AQ357" i="6" s="1"/>
  <c r="AP357" i="6" s="1"/>
  <c r="AO357" i="6" s="1"/>
  <c r="AN357" i="6" s="1"/>
  <c r="AM357" i="6" s="1"/>
  <c r="AL357" i="6" s="1"/>
  <c r="AI155" i="6"/>
  <c r="AK155" i="6"/>
  <c r="AJ155" i="6"/>
  <c r="AI197" i="6"/>
  <c r="AJ197" i="6"/>
  <c r="AK197" i="6"/>
  <c r="AT359" i="6"/>
  <c r="AS359" i="6" s="1"/>
  <c r="AR359" i="6" s="1"/>
  <c r="AQ359" i="6" s="1"/>
  <c r="AP359" i="6" s="1"/>
  <c r="AO359" i="6" s="1"/>
  <c r="AN359" i="6" s="1"/>
  <c r="AM359" i="6" s="1"/>
  <c r="AL359" i="6" s="1"/>
  <c r="J152" i="6"/>
  <c r="AF152" i="6"/>
  <c r="K345" i="6"/>
  <c r="AF345" i="6"/>
  <c r="K238" i="6"/>
  <c r="AI183" i="6"/>
  <c r="AJ183" i="6"/>
  <c r="AK183" i="6"/>
  <c r="AI174" i="6"/>
  <c r="AK174" i="6"/>
  <c r="AJ174" i="6"/>
  <c r="AJ340" i="6"/>
  <c r="AI340" i="6"/>
  <c r="AK340" i="6"/>
  <c r="AF236" i="6"/>
  <c r="K236" i="6"/>
  <c r="K197" i="6"/>
  <c r="AF197" i="6"/>
  <c r="AF359" i="6"/>
  <c r="K359" i="6"/>
  <c r="AA107" i="6"/>
  <c r="AE107" i="6" s="1"/>
  <c r="AI49" i="6"/>
  <c r="AJ171" i="6"/>
  <c r="AK171" i="6"/>
  <c r="AI171" i="6"/>
  <c r="AT361" i="6"/>
  <c r="AS361" i="6" s="1"/>
  <c r="AR361" i="6" s="1"/>
  <c r="AQ361" i="6" s="1"/>
  <c r="AP361" i="6" s="1"/>
  <c r="AO361" i="6" s="1"/>
  <c r="AN361" i="6" s="1"/>
  <c r="AM361" i="6" s="1"/>
  <c r="AL361" i="6" s="1"/>
  <c r="I183" i="6"/>
  <c r="AF183" i="6"/>
  <c r="K215" i="6"/>
  <c r="AF215" i="6"/>
  <c r="K291" i="6"/>
  <c r="AT138" i="6"/>
  <c r="AS138" i="6" s="1"/>
  <c r="AR138" i="6" s="1"/>
  <c r="AQ138" i="6" s="1"/>
  <c r="AP138" i="6" s="1"/>
  <c r="AO138" i="6" s="1"/>
  <c r="AN138" i="6" s="1"/>
  <c r="AM138" i="6" s="1"/>
  <c r="AL138" i="6" s="1"/>
  <c r="AI320" i="6"/>
  <c r="AJ320" i="6"/>
  <c r="AK320" i="6"/>
  <c r="I155" i="6"/>
  <c r="AF155" i="6"/>
  <c r="AT21" i="6"/>
  <c r="AS21" i="6" s="1"/>
  <c r="AR21" i="6" s="1"/>
  <c r="AQ21" i="6" s="1"/>
  <c r="AP21" i="6" s="1"/>
  <c r="AO21" i="6" s="1"/>
  <c r="AN21" i="6" s="1"/>
  <c r="AM21" i="6" s="1"/>
  <c r="AL21" i="6" s="1"/>
  <c r="AT152" i="6"/>
  <c r="AS152" i="6" s="1"/>
  <c r="AR152" i="6" s="1"/>
  <c r="AQ152" i="6" s="1"/>
  <c r="AP152" i="6" s="1"/>
  <c r="AO152" i="6" s="1"/>
  <c r="AN152" i="6" s="1"/>
  <c r="AM152" i="6" s="1"/>
  <c r="AL152" i="6" s="1"/>
  <c r="AP424" i="6"/>
  <c r="AO424" i="6" s="1"/>
  <c r="AN424" i="6" s="1"/>
  <c r="AM424" i="6" s="1"/>
  <c r="AL424" i="6" s="1"/>
  <c r="AT178" i="6"/>
  <c r="AS178" i="6" s="1"/>
  <c r="AR178" i="6" s="1"/>
  <c r="AQ178" i="6" s="1"/>
  <c r="AP178" i="6" s="1"/>
  <c r="AO178" i="6" s="1"/>
  <c r="AN178" i="6" s="1"/>
  <c r="AM178" i="6" s="1"/>
  <c r="AL178" i="6" s="1"/>
  <c r="AT317" i="6"/>
  <c r="AS317" i="6" s="1"/>
  <c r="AR317" i="6" s="1"/>
  <c r="AQ317" i="6" s="1"/>
  <c r="AP317" i="6" s="1"/>
  <c r="AO317" i="6" s="1"/>
  <c r="AN317" i="6" s="1"/>
  <c r="AM317" i="6" s="1"/>
  <c r="AL317" i="6" s="1"/>
  <c r="AF340" i="6"/>
  <c r="K340" i="6"/>
  <c r="AJ231" i="6"/>
  <c r="AI231" i="6"/>
  <c r="AK231" i="6"/>
  <c r="J55" i="6"/>
  <c r="AF55" i="6"/>
  <c r="AI291" i="6"/>
  <c r="AK291" i="6"/>
  <c r="AJ291" i="6"/>
  <c r="K320" i="6"/>
  <c r="AF320" i="6"/>
  <c r="I21" i="6"/>
  <c r="AJ148" i="6"/>
  <c r="AK148" i="6"/>
  <c r="AI148" i="6"/>
  <c r="O71" i="6"/>
  <c r="O252" i="6"/>
  <c r="O135" i="6"/>
  <c r="O284" i="6"/>
  <c r="O156" i="6"/>
  <c r="AC156" i="6" s="1"/>
  <c r="O374" i="6"/>
  <c r="O273" i="6"/>
  <c r="O165" i="6"/>
  <c r="R165" i="6" s="1"/>
  <c r="T165" i="6" s="1"/>
  <c r="O325" i="6"/>
  <c r="O75" i="6"/>
  <c r="O83" i="6"/>
  <c r="O342" i="6"/>
  <c r="O237" i="6"/>
  <c r="U237" i="6" s="1"/>
  <c r="O87" i="6"/>
  <c r="R87" i="6" s="1"/>
  <c r="T87" i="6" s="1"/>
  <c r="O38" i="6"/>
  <c r="R38" i="6" s="1"/>
  <c r="T38" i="6" s="1"/>
  <c r="O51" i="6"/>
  <c r="O338" i="6"/>
  <c r="O65" i="6"/>
  <c r="AC65" i="6" s="1"/>
  <c r="O357" i="6"/>
  <c r="R357" i="6" s="1"/>
  <c r="T357" i="6" s="1"/>
  <c r="O289" i="6"/>
  <c r="O223" i="6"/>
  <c r="AC223" i="6" s="1"/>
  <c r="O346" i="6"/>
  <c r="O250" i="6"/>
  <c r="O37" i="6"/>
  <c r="R37" i="6" s="1"/>
  <c r="T37" i="6" s="1"/>
  <c r="O205" i="6"/>
  <c r="R205" i="6" s="1"/>
  <c r="T205" i="6" s="1"/>
  <c r="O106" i="6"/>
  <c r="O186" i="6"/>
  <c r="O213" i="6"/>
  <c r="U213" i="6" s="1"/>
  <c r="O244" i="6"/>
  <c r="O129" i="6"/>
  <c r="O72" i="6"/>
  <c r="O319" i="6"/>
  <c r="R319" i="6" s="1"/>
  <c r="T319" i="6" s="1"/>
  <c r="O276" i="6"/>
  <c r="U276" i="6" s="1"/>
  <c r="O120" i="6"/>
  <c r="O331" i="6"/>
  <c r="O123" i="6"/>
  <c r="R123" i="6" s="1"/>
  <c r="T123" i="6" s="1"/>
  <c r="O352" i="6"/>
  <c r="AC352" i="6" s="1"/>
  <c r="O139" i="6"/>
  <c r="AC139" i="6" s="1"/>
  <c r="O40" i="6"/>
  <c r="O292" i="6"/>
  <c r="R292" i="6" s="1"/>
  <c r="T292" i="6" s="1"/>
  <c r="O73" i="6"/>
  <c r="O238" i="6"/>
  <c r="R238" i="6" s="1"/>
  <c r="T238" i="6" s="1"/>
  <c r="O143" i="6"/>
  <c r="O262" i="6"/>
  <c r="R262" i="6" s="1"/>
  <c r="T262" i="6" s="1"/>
  <c r="O281" i="6"/>
  <c r="O215" i="6"/>
  <c r="R215" i="6" s="1"/>
  <c r="T215" i="6" s="1"/>
  <c r="O115" i="6"/>
  <c r="AC115" i="6" s="1"/>
  <c r="O134" i="6"/>
  <c r="R134" i="6" s="1"/>
  <c r="T134" i="6" s="1"/>
  <c r="O199" i="6"/>
  <c r="AC199" i="6" s="1"/>
  <c r="O168" i="6"/>
  <c r="R168" i="6" s="1"/>
  <c r="T168" i="6" s="1"/>
  <c r="O257" i="6"/>
  <c r="R257" i="6" s="1"/>
  <c r="T257" i="6" s="1"/>
  <c r="O47" i="6"/>
  <c r="R47" i="6" s="1"/>
  <c r="T47" i="6" s="1"/>
  <c r="O308" i="6"/>
  <c r="O86" i="6"/>
  <c r="R86" i="6" s="1"/>
  <c r="T86" i="6" s="1"/>
  <c r="O136" i="6"/>
  <c r="R136" i="6" s="1"/>
  <c r="T136" i="6" s="1"/>
  <c r="O296" i="6"/>
  <c r="O103" i="6"/>
  <c r="O363" i="6"/>
  <c r="O259" i="6"/>
  <c r="O39" i="6"/>
  <c r="R39" i="6" s="1"/>
  <c r="T39" i="6" s="1"/>
  <c r="O355" i="6"/>
  <c r="O274" i="6"/>
  <c r="O163" i="6"/>
  <c r="R163" i="6" s="1"/>
  <c r="T163" i="6" s="1"/>
  <c r="O367" i="6"/>
  <c r="U367" i="6" s="1"/>
  <c r="O211" i="6"/>
  <c r="O46" i="6"/>
  <c r="R46" i="6" s="1"/>
  <c r="T46" i="6" s="1"/>
  <c r="O246" i="6"/>
  <c r="O241" i="6"/>
  <c r="O383" i="6"/>
  <c r="U383" i="6" s="1"/>
  <c r="O146" i="6"/>
  <c r="O28" i="6"/>
  <c r="R28" i="6" s="1"/>
  <c r="T28" i="6" s="1"/>
  <c r="O344" i="6"/>
  <c r="U344" i="6" s="1"/>
  <c r="O29" i="6"/>
  <c r="O360" i="6"/>
  <c r="R360" i="6" s="1"/>
  <c r="T360" i="6" s="1"/>
  <c r="O210" i="6"/>
  <c r="O251" i="6"/>
  <c r="O128" i="6"/>
  <c r="O26" i="6"/>
  <c r="O99" i="6"/>
  <c r="O90" i="6"/>
  <c r="AC90" i="6" s="1"/>
  <c r="O307" i="6"/>
  <c r="O224" i="6"/>
  <c r="O382" i="6"/>
  <c r="U382" i="6" s="1"/>
  <c r="O392" i="6"/>
  <c r="U392" i="6" s="1"/>
  <c r="O95" i="6"/>
  <c r="O260" i="6"/>
  <c r="O366" i="6"/>
  <c r="O142" i="6"/>
  <c r="R142" i="6" s="1"/>
  <c r="T142" i="6" s="1"/>
  <c r="O88" i="6"/>
  <c r="R88" i="6" s="1"/>
  <c r="T88" i="6" s="1"/>
  <c r="O330" i="6"/>
  <c r="O94" i="6"/>
  <c r="O345" i="6"/>
  <c r="R345" i="6" s="1"/>
  <c r="T345" i="6" s="1"/>
  <c r="O258" i="6"/>
  <c r="O23" i="6"/>
  <c r="R23" i="6" s="1"/>
  <c r="T23" i="6" s="1"/>
  <c r="O92" i="6"/>
  <c r="O98" i="6"/>
  <c r="O140" i="6"/>
  <c r="O124" i="6"/>
  <c r="R124" i="6" s="1"/>
  <c r="T124" i="6" s="1"/>
  <c r="O111" i="6"/>
  <c r="O300" i="6"/>
  <c r="O231" i="6"/>
  <c r="R231" i="6" s="1"/>
  <c r="T231" i="6" s="1"/>
  <c r="O125" i="6"/>
  <c r="R125" i="6" s="1"/>
  <c r="T125" i="6" s="1"/>
  <c r="O174" i="6"/>
  <c r="R174" i="6" s="1"/>
  <c r="T174" i="6" s="1"/>
  <c r="O22" i="6"/>
  <c r="AC22" i="6" s="1"/>
  <c r="O328" i="6"/>
  <c r="AC328" i="6" s="1"/>
  <c r="O221" i="6"/>
  <c r="O148" i="6"/>
  <c r="R148" i="6" s="1"/>
  <c r="T148" i="6" s="1"/>
  <c r="O198" i="6"/>
  <c r="R198" i="6" s="1"/>
  <c r="T198" i="6" s="1"/>
  <c r="O131" i="6"/>
  <c r="R131" i="6" s="1"/>
  <c r="T131" i="6" s="1"/>
  <c r="O185" i="6"/>
  <c r="AC185" i="6" s="1"/>
  <c r="O255" i="6"/>
  <c r="R255" i="6" s="1"/>
  <c r="T255" i="6" s="1"/>
  <c r="O184" i="6"/>
  <c r="AC184" i="6" s="1"/>
  <c r="O170" i="6"/>
  <c r="AC170" i="6" s="1"/>
  <c r="O138" i="6"/>
  <c r="R138" i="6" s="1"/>
  <c r="T138" i="6" s="1"/>
  <c r="O62" i="6"/>
  <c r="O228" i="6"/>
  <c r="U228" i="6" s="1"/>
  <c r="O316" i="6"/>
  <c r="O74" i="6"/>
  <c r="R74" i="6" s="1"/>
  <c r="T74" i="6" s="1"/>
  <c r="O393" i="6"/>
  <c r="O159" i="6"/>
  <c r="O173" i="6"/>
  <c r="O41" i="6"/>
  <c r="U41" i="6" s="1"/>
  <c r="O305" i="6"/>
  <c r="O265" i="6"/>
  <c r="AC265" i="6" s="1"/>
  <c r="O178" i="6"/>
  <c r="O303" i="6"/>
  <c r="O141" i="6"/>
  <c r="R141" i="6" s="1"/>
  <c r="T141" i="6" s="1"/>
  <c r="O207" i="6"/>
  <c r="O105" i="6"/>
  <c r="O82" i="6"/>
  <c r="AC82" i="6" s="1"/>
  <c r="O50" i="6"/>
  <c r="R50" i="6" s="1"/>
  <c r="T50" i="6" s="1"/>
  <c r="O160" i="6"/>
  <c r="R160" i="6" s="1"/>
  <c r="T160" i="6" s="1"/>
  <c r="O126" i="6"/>
  <c r="O337" i="6"/>
  <c r="R337" i="6" s="1"/>
  <c r="T337" i="6" s="1"/>
  <c r="O278" i="6"/>
  <c r="AC278" i="6" s="1"/>
  <c r="O343" i="6"/>
  <c r="R343" i="6" s="1"/>
  <c r="T343" i="6" s="1"/>
  <c r="O79" i="6"/>
  <c r="R79" i="6" s="1"/>
  <c r="T79" i="6" s="1"/>
  <c r="O55" i="6"/>
  <c r="O117" i="6"/>
  <c r="O298" i="6"/>
  <c r="R298" i="6" s="1"/>
  <c r="T298" i="6" s="1"/>
  <c r="O333" i="6"/>
  <c r="R333" i="6" s="1"/>
  <c r="T333" i="6" s="1"/>
  <c r="O48" i="6"/>
  <c r="R48" i="6" s="1"/>
  <c r="T48" i="6" s="1"/>
  <c r="O286" i="6"/>
  <c r="O176" i="6"/>
  <c r="R176" i="6" s="1"/>
  <c r="T176" i="6" s="1"/>
  <c r="O201" i="6"/>
  <c r="O375" i="6"/>
  <c r="R375" i="6" s="1"/>
  <c r="T375" i="6" s="1"/>
  <c r="O358" i="6"/>
  <c r="O370" i="6"/>
  <c r="O264" i="6"/>
  <c r="U264" i="6" s="1"/>
  <c r="O116" i="6"/>
  <c r="O291" i="6"/>
  <c r="U291" i="6" s="1"/>
  <c r="O137" i="6"/>
  <c r="O32" i="6"/>
  <c r="R32" i="6" s="1"/>
  <c r="T32" i="6" s="1"/>
  <c r="O313" i="6"/>
  <c r="U313" i="6" s="1"/>
  <c r="O369" i="6"/>
  <c r="R369" i="6" s="1"/>
  <c r="T369" i="6" s="1"/>
  <c r="O171" i="6"/>
  <c r="R171" i="6" s="1"/>
  <c r="T171" i="6" s="1"/>
  <c r="O263" i="6"/>
  <c r="O293" i="6"/>
  <c r="AC293" i="6" s="1"/>
  <c r="O133" i="6"/>
  <c r="O230" i="6"/>
  <c r="U230" i="6" s="1"/>
  <c r="O49" i="6"/>
  <c r="O297" i="6"/>
  <c r="U297" i="6" s="1"/>
  <c r="O336" i="6"/>
  <c r="U336" i="6" s="1"/>
  <c r="O188" i="6"/>
  <c r="O335" i="6"/>
  <c r="O362" i="6"/>
  <c r="O373" i="6"/>
  <c r="R373" i="6" s="1"/>
  <c r="T373" i="6" s="1"/>
  <c r="O232" i="6"/>
  <c r="O323" i="6"/>
  <c r="AC323" i="6" s="1"/>
  <c r="O197" i="6"/>
  <c r="O322" i="6"/>
  <c r="O192" i="6"/>
  <c r="O45" i="6"/>
  <c r="R45" i="6" s="1"/>
  <c r="T45" i="6" s="1"/>
  <c r="O25" i="6"/>
  <c r="O209" i="6"/>
  <c r="R209" i="6" s="1"/>
  <c r="T209" i="6" s="1"/>
  <c r="O384" i="6"/>
  <c r="R384" i="6" s="1"/>
  <c r="T384" i="6" s="1"/>
  <c r="O60" i="6"/>
  <c r="O387" i="6"/>
  <c r="R387" i="6" s="1"/>
  <c r="T387" i="6" s="1"/>
  <c r="O222" i="6"/>
  <c r="O206" i="6"/>
  <c r="O326" i="6"/>
  <c r="O317" i="6"/>
  <c r="R317" i="6" s="1"/>
  <c r="T317" i="6" s="1"/>
  <c r="O311" i="6"/>
  <c r="R311" i="6" s="1"/>
  <c r="T311" i="6" s="1"/>
  <c r="O290" i="6"/>
  <c r="AC290" i="6" s="1"/>
  <c r="O275" i="6"/>
  <c r="O70" i="6"/>
  <c r="O386" i="6"/>
  <c r="O309" i="6"/>
  <c r="O314" i="6"/>
  <c r="O81" i="6"/>
  <c r="U81" i="6" s="1"/>
  <c r="O59" i="6"/>
  <c r="AC59" i="6" s="1"/>
  <c r="O277" i="6"/>
  <c r="O372" i="6"/>
  <c r="O21" i="6"/>
  <c r="R21" i="6" s="1"/>
  <c r="T21" i="6" s="1"/>
  <c r="O377" i="6"/>
  <c r="R377" i="6" s="1"/>
  <c r="T377" i="6" s="1"/>
  <c r="O245" i="6"/>
  <c r="O302" i="6"/>
  <c r="O269" i="6"/>
  <c r="O240" i="6"/>
  <c r="O234" i="6"/>
  <c r="O287" i="6"/>
  <c r="O295" i="6"/>
  <c r="O347" i="6"/>
  <c r="O235" i="6"/>
  <c r="O151" i="6"/>
  <c r="R408" i="6"/>
  <c r="T408" i="6" s="1"/>
  <c r="R427" i="6"/>
  <c r="T427" i="6" s="1"/>
  <c r="R413" i="6"/>
  <c r="T413" i="6" s="1"/>
  <c r="AS405" i="6"/>
  <c r="AR405" i="6" s="1"/>
  <c r="AQ405" i="6" s="1"/>
  <c r="AP405" i="6" s="1"/>
  <c r="AO405" i="6" s="1"/>
  <c r="AN405" i="6" s="1"/>
  <c r="AM405" i="6" s="1"/>
  <c r="AL405" i="6" s="1"/>
  <c r="R304" i="6"/>
  <c r="T304" i="6" s="1"/>
  <c r="AK104" i="6"/>
  <c r="AH292" i="6"/>
  <c r="R102" i="6"/>
  <c r="T102" i="6" s="1"/>
  <c r="R68" i="6"/>
  <c r="T68" i="6" s="1"/>
  <c r="K361" i="6"/>
  <c r="AF361" i="6"/>
  <c r="AT375" i="6"/>
  <c r="AS375" i="6" s="1"/>
  <c r="AR375" i="6" s="1"/>
  <c r="AQ375" i="6" s="1"/>
  <c r="AP375" i="6" s="1"/>
  <c r="AO375" i="6" s="1"/>
  <c r="AN375" i="6" s="1"/>
  <c r="AM375" i="6" s="1"/>
  <c r="AL375" i="6" s="1"/>
  <c r="K233" i="6"/>
  <c r="AF233" i="6"/>
  <c r="K317" i="6"/>
  <c r="AF317" i="6"/>
  <c r="K231" i="6"/>
  <c r="AF231" i="6"/>
  <c r="AI327" i="6"/>
  <c r="AJ327" i="6"/>
  <c r="AK327" i="6"/>
  <c r="AF333" i="6"/>
  <c r="AA292" i="6"/>
  <c r="K389" i="6"/>
  <c r="AF389" i="6"/>
  <c r="I178" i="6"/>
  <c r="AF195" i="6"/>
  <c r="AK369" i="6"/>
  <c r="AJ369" i="6"/>
  <c r="AI369" i="6"/>
  <c r="AJ26" i="6"/>
  <c r="AK26" i="6"/>
  <c r="AI26" i="6"/>
  <c r="AF291" i="6"/>
  <c r="AC148" i="6"/>
  <c r="I23" i="6"/>
  <c r="AF375" i="6"/>
  <c r="K375" i="6"/>
  <c r="AF32" i="6"/>
  <c r="J32" i="6"/>
  <c r="AT333" i="6"/>
  <c r="AS333" i="6" s="1"/>
  <c r="AR333" i="6" s="1"/>
  <c r="AQ333" i="6" s="1"/>
  <c r="AP333" i="6" s="1"/>
  <c r="AO333" i="6" s="1"/>
  <c r="AN333" i="6" s="1"/>
  <c r="AM333" i="6" s="1"/>
  <c r="AL333" i="6" s="1"/>
  <c r="K369" i="6"/>
  <c r="AF369" i="6"/>
  <c r="AF26" i="6"/>
  <c r="I26" i="6"/>
  <c r="AT262" i="6"/>
  <c r="AS262" i="6" s="1"/>
  <c r="AR262" i="6" s="1"/>
  <c r="AQ262" i="6" s="1"/>
  <c r="AP262" i="6" s="1"/>
  <c r="AO262" i="6" s="1"/>
  <c r="AN262" i="6" s="1"/>
  <c r="AM262" i="6" s="1"/>
  <c r="AL262" i="6" s="1"/>
  <c r="K295" i="6"/>
  <c r="AF295" i="6"/>
  <c r="K327" i="6"/>
  <c r="AF89" i="6"/>
  <c r="I89" i="6"/>
  <c r="AF327" i="6"/>
  <c r="AI360" i="6"/>
  <c r="AJ360" i="6"/>
  <c r="AK360" i="6"/>
  <c r="R397" i="6"/>
  <c r="T397" i="6" s="1"/>
  <c r="R182" i="6"/>
  <c r="T182" i="6" s="1"/>
  <c r="R239" i="6"/>
  <c r="T239" i="6" s="1"/>
  <c r="R391" i="6"/>
  <c r="T391" i="6" s="1"/>
  <c r="AK266" i="6"/>
  <c r="AI266" i="6"/>
  <c r="AJ266" i="6"/>
  <c r="K384" i="6"/>
  <c r="AF384" i="6"/>
  <c r="AF108" i="6"/>
  <c r="I108" i="6"/>
  <c r="K360" i="6"/>
  <c r="U360" i="6"/>
  <c r="J42" i="6"/>
  <c r="AF42" i="6"/>
  <c r="BB29" i="6"/>
  <c r="BA29" i="6"/>
  <c r="AK284" i="6"/>
  <c r="AI284" i="6"/>
  <c r="AJ284" i="6"/>
  <c r="BA76" i="6"/>
  <c r="AZ76" i="6" s="1"/>
  <c r="AX76" i="6" s="1"/>
  <c r="BB76" i="6"/>
  <c r="BA92" i="6"/>
  <c r="BB92" i="6"/>
  <c r="BB4" i="6"/>
  <c r="BA4" i="6"/>
  <c r="BB108" i="6"/>
  <c r="BA108" i="6"/>
  <c r="AS421" i="6"/>
  <c r="AR421" i="6" s="1"/>
  <c r="AQ421" i="6" s="1"/>
  <c r="AP421" i="6" s="1"/>
  <c r="AO421" i="6" s="1"/>
  <c r="AN421" i="6" s="1"/>
  <c r="AM421" i="6" s="1"/>
  <c r="AL421" i="6" s="1"/>
  <c r="U415" i="6"/>
  <c r="AF383" i="6"/>
  <c r="AH238" i="6"/>
  <c r="AA238" i="6" s="1"/>
  <c r="K385" i="6"/>
  <c r="AF385" i="6"/>
  <c r="U385" i="6"/>
  <c r="AC385" i="6"/>
  <c r="I156" i="6"/>
  <c r="AF156" i="6"/>
  <c r="AT39" i="6"/>
  <c r="AS39" i="6" s="1"/>
  <c r="AR39" i="6" s="1"/>
  <c r="AQ39" i="6" s="1"/>
  <c r="AP39" i="6" s="1"/>
  <c r="AO39" i="6" s="1"/>
  <c r="AN39" i="6" s="1"/>
  <c r="AM39" i="6" s="1"/>
  <c r="AL39" i="6" s="1"/>
  <c r="AJ83" i="6"/>
  <c r="AI83" i="6"/>
  <c r="AK83" i="6"/>
  <c r="AJ67" i="6"/>
  <c r="AI67" i="6"/>
  <c r="AK67" i="6"/>
  <c r="AT23" i="6"/>
  <c r="AS23" i="6" s="1"/>
  <c r="AR23" i="6" s="1"/>
  <c r="AQ23" i="6" s="1"/>
  <c r="AP23" i="6" s="1"/>
  <c r="AO23" i="6" s="1"/>
  <c r="AN23" i="6" s="1"/>
  <c r="AM23" i="6" s="1"/>
  <c r="AL23" i="6" s="1"/>
  <c r="AT48" i="6"/>
  <c r="AS48" i="6" s="1"/>
  <c r="AR48" i="6" s="1"/>
  <c r="AQ48" i="6" s="1"/>
  <c r="AP48" i="6" s="1"/>
  <c r="AO48" i="6" s="1"/>
  <c r="AN48" i="6" s="1"/>
  <c r="AM48" i="6" s="1"/>
  <c r="AL48" i="6" s="1"/>
  <c r="AI63" i="6"/>
  <c r="AJ63" i="6"/>
  <c r="AK63" i="6"/>
  <c r="AT117" i="6"/>
  <c r="AS117" i="6" s="1"/>
  <c r="AR117" i="6" s="1"/>
  <c r="AQ117" i="6" s="1"/>
  <c r="AP117" i="6" s="1"/>
  <c r="AO117" i="6" s="1"/>
  <c r="AN117" i="6" s="1"/>
  <c r="AM117" i="6" s="1"/>
  <c r="AL117" i="6" s="1"/>
  <c r="AJ92" i="6"/>
  <c r="AK92" i="6"/>
  <c r="AI92" i="6"/>
  <c r="K344" i="6"/>
  <c r="AC177" i="6"/>
  <c r="AF249" i="6"/>
  <c r="K249" i="6"/>
  <c r="U249" i="6"/>
  <c r="AC249" i="6"/>
  <c r="K191" i="6"/>
  <c r="AF191" i="6"/>
  <c r="I86" i="6"/>
  <c r="AF86" i="6"/>
  <c r="R217" i="6"/>
  <c r="T217" i="6" s="1"/>
  <c r="AC217" i="6"/>
  <c r="U217" i="6"/>
  <c r="AC93" i="6"/>
  <c r="R93" i="6"/>
  <c r="T93" i="6" s="1"/>
  <c r="R272" i="6"/>
  <c r="T272" i="6" s="1"/>
  <c r="R35" i="6"/>
  <c r="T35" i="6" s="1"/>
  <c r="AC35" i="6"/>
  <c r="U329" i="6"/>
  <c r="R270" i="6"/>
  <c r="T270" i="6" s="1"/>
  <c r="U270" i="6"/>
  <c r="AC270" i="6"/>
  <c r="U243" i="6"/>
  <c r="R243" i="6"/>
  <c r="T243" i="6" s="1"/>
  <c r="AC243" i="6"/>
  <c r="R104" i="6"/>
  <c r="T104" i="6" s="1"/>
  <c r="AC104" i="6"/>
  <c r="AC340" i="6"/>
  <c r="U340" i="6"/>
  <c r="R340" i="6"/>
  <c r="T340" i="6" s="1"/>
  <c r="AT194" i="6"/>
  <c r="AS194" i="6" s="1"/>
  <c r="AR194" i="6" s="1"/>
  <c r="AQ194" i="6" s="1"/>
  <c r="AP194" i="6" s="1"/>
  <c r="AO194" i="6" s="1"/>
  <c r="AN194" i="6" s="1"/>
  <c r="AM194" i="6" s="1"/>
  <c r="AL194" i="6" s="1"/>
  <c r="K205" i="6"/>
  <c r="AF205" i="6"/>
  <c r="AT349" i="6"/>
  <c r="AS349" i="6" s="1"/>
  <c r="AR349" i="6" s="1"/>
  <c r="AQ349" i="6" s="1"/>
  <c r="AP349" i="6" s="1"/>
  <c r="AO349" i="6" s="1"/>
  <c r="AN349" i="6" s="1"/>
  <c r="AM349" i="6" s="1"/>
  <c r="AL349" i="6" s="1"/>
  <c r="AJ257" i="6"/>
  <c r="AK257" i="6"/>
  <c r="AI257" i="6"/>
  <c r="AI230" i="6"/>
  <c r="AJ230" i="6"/>
  <c r="AK230" i="6"/>
  <c r="AK25" i="6"/>
  <c r="K213" i="6"/>
  <c r="R213" i="6"/>
  <c r="T213" i="6" s="1"/>
  <c r="AF213" i="6"/>
  <c r="AT393" i="6"/>
  <c r="AS393" i="6" s="1"/>
  <c r="AR393" i="6" s="1"/>
  <c r="AQ393" i="6" s="1"/>
  <c r="AP393" i="6" s="1"/>
  <c r="AO393" i="6" s="1"/>
  <c r="AN393" i="6" s="1"/>
  <c r="AM393" i="6" s="1"/>
  <c r="AL393" i="6" s="1"/>
  <c r="AT101" i="6"/>
  <c r="AS101" i="6" s="1"/>
  <c r="AR101" i="6" s="1"/>
  <c r="AQ101" i="6" s="1"/>
  <c r="AP101" i="6" s="1"/>
  <c r="AO101" i="6" s="1"/>
  <c r="AN101" i="6" s="1"/>
  <c r="AM101" i="6" s="1"/>
  <c r="AL101" i="6" s="1"/>
  <c r="AT22" i="6"/>
  <c r="AS22" i="6" s="1"/>
  <c r="AR22" i="6" s="1"/>
  <c r="AQ22" i="6" s="1"/>
  <c r="AP22" i="6" s="1"/>
  <c r="AO22" i="6" s="1"/>
  <c r="AN22" i="6" s="1"/>
  <c r="AM22" i="6" s="1"/>
  <c r="AL22" i="6" s="1"/>
  <c r="AT35" i="6"/>
  <c r="AS35" i="6" s="1"/>
  <c r="AR35" i="6" s="1"/>
  <c r="AQ35" i="6" s="1"/>
  <c r="AP35" i="6" s="1"/>
  <c r="AO35" i="6" s="1"/>
  <c r="AN35" i="6" s="1"/>
  <c r="AM35" i="6" s="1"/>
  <c r="AL35" i="6" s="1"/>
  <c r="I88" i="6"/>
  <c r="AT198" i="6"/>
  <c r="AS198" i="6" s="1"/>
  <c r="AR198" i="6" s="1"/>
  <c r="AQ198" i="6" s="1"/>
  <c r="AP198" i="6" s="1"/>
  <c r="AO198" i="6" s="1"/>
  <c r="AN198" i="6" s="1"/>
  <c r="AM198" i="6" s="1"/>
  <c r="AL198" i="6" s="1"/>
  <c r="AF382" i="6"/>
  <c r="K382" i="6"/>
  <c r="R254" i="6"/>
  <c r="T254" i="6" s="1"/>
  <c r="AC254" i="6"/>
  <c r="U254" i="6"/>
  <c r="R371" i="6"/>
  <c r="T371" i="6" s="1"/>
  <c r="AC371" i="6"/>
  <c r="U371" i="6"/>
  <c r="R121" i="6"/>
  <c r="T121" i="6" s="1"/>
  <c r="AC121" i="6"/>
  <c r="AF230" i="6"/>
  <c r="K230" i="6"/>
  <c r="AC57" i="6"/>
  <c r="R334" i="6"/>
  <c r="T334" i="6" s="1"/>
  <c r="AI25" i="6"/>
  <c r="AH25" i="6" s="1"/>
  <c r="AA25" i="6" s="1"/>
  <c r="AE25" i="6" s="1"/>
  <c r="AF46" i="6"/>
  <c r="J46" i="6"/>
  <c r="AF199" i="6"/>
  <c r="K199" i="6"/>
  <c r="U199" i="6"/>
  <c r="AT56" i="6"/>
  <c r="AS56" i="6" s="1"/>
  <c r="AR56" i="6" s="1"/>
  <c r="AQ56" i="6" s="1"/>
  <c r="AP56" i="6" s="1"/>
  <c r="AO56" i="6" s="1"/>
  <c r="AN56" i="6" s="1"/>
  <c r="AM56" i="6" s="1"/>
  <c r="AL56" i="6" s="1"/>
  <c r="AT89" i="6"/>
  <c r="AS89" i="6" s="1"/>
  <c r="AR89" i="6" s="1"/>
  <c r="AQ89" i="6" s="1"/>
  <c r="AP89" i="6" s="1"/>
  <c r="AO89" i="6" s="1"/>
  <c r="AN89" i="6" s="1"/>
  <c r="AM89" i="6" s="1"/>
  <c r="AL89" i="6" s="1"/>
  <c r="AT50" i="6"/>
  <c r="AS50" i="6" s="1"/>
  <c r="AR50" i="6" s="1"/>
  <c r="AQ50" i="6" s="1"/>
  <c r="AP50" i="6" s="1"/>
  <c r="AO50" i="6" s="1"/>
  <c r="AN50" i="6" s="1"/>
  <c r="AM50" i="6" s="1"/>
  <c r="AL50" i="6" s="1"/>
  <c r="BK8" i="6"/>
  <c r="BJ8" i="6" s="1"/>
  <c r="BI8" i="6" s="1"/>
  <c r="BH8" i="6" s="1"/>
  <c r="BG8" i="6" s="1"/>
  <c r="BF8" i="6" s="1"/>
  <c r="BE8" i="6" s="1"/>
  <c r="BD8" i="6" s="1"/>
  <c r="BC8" i="6" s="1"/>
  <c r="AT79" i="6"/>
  <c r="AS79" i="6" s="1"/>
  <c r="AR79" i="6" s="1"/>
  <c r="AQ79" i="6" s="1"/>
  <c r="AP79" i="6" s="1"/>
  <c r="AO79" i="6" s="1"/>
  <c r="AN79" i="6" s="1"/>
  <c r="AM79" i="6" s="1"/>
  <c r="AL79" i="6" s="1"/>
  <c r="AT114" i="6"/>
  <c r="AS114" i="6" s="1"/>
  <c r="AR114" i="6" s="1"/>
  <c r="AQ114" i="6" s="1"/>
  <c r="AP114" i="6" s="1"/>
  <c r="AO114" i="6" s="1"/>
  <c r="AN114" i="6" s="1"/>
  <c r="AM114" i="6" s="1"/>
  <c r="AL114" i="6" s="1"/>
  <c r="AT110" i="6"/>
  <c r="AS110" i="6" s="1"/>
  <c r="AR110" i="6" s="1"/>
  <c r="AQ110" i="6" s="1"/>
  <c r="AP110" i="6" s="1"/>
  <c r="AO110" i="6" s="1"/>
  <c r="AN110" i="6" s="1"/>
  <c r="AM110" i="6" s="1"/>
  <c r="AL110" i="6" s="1"/>
  <c r="AT97" i="6"/>
  <c r="AS97" i="6" s="1"/>
  <c r="AR97" i="6" s="1"/>
  <c r="AQ97" i="6" s="1"/>
  <c r="AP97" i="6" s="1"/>
  <c r="AO97" i="6" s="1"/>
  <c r="AN97" i="6" s="1"/>
  <c r="AM97" i="6" s="1"/>
  <c r="AL97" i="6" s="1"/>
  <c r="AT388" i="6"/>
  <c r="AS388" i="6" s="1"/>
  <c r="AR388" i="6" s="1"/>
  <c r="AQ388" i="6" s="1"/>
  <c r="AP388" i="6" s="1"/>
  <c r="AO388" i="6" s="1"/>
  <c r="AN388" i="6" s="1"/>
  <c r="AM388" i="6" s="1"/>
  <c r="AL388" i="6" s="1"/>
  <c r="K351" i="6"/>
  <c r="AF351" i="6"/>
  <c r="I59" i="6"/>
  <c r="AF59" i="6"/>
  <c r="AF82" i="6"/>
  <c r="J82" i="6"/>
  <c r="J136" i="6"/>
  <c r="AF136" i="6"/>
  <c r="AF124" i="6"/>
  <c r="I124" i="6"/>
  <c r="R354" i="6"/>
  <c r="T354" i="6" s="1"/>
  <c r="U354" i="6"/>
  <c r="AC354" i="6"/>
  <c r="R301" i="6"/>
  <c r="T301" i="6" s="1"/>
  <c r="R256" i="6"/>
  <c r="T256" i="6" s="1"/>
  <c r="AC256" i="6"/>
  <c r="U256" i="6"/>
  <c r="R356" i="6"/>
  <c r="T356" i="6" s="1"/>
  <c r="U356" i="6"/>
  <c r="AC356" i="6"/>
  <c r="R158" i="6"/>
  <c r="T158" i="6" s="1"/>
  <c r="AC158" i="6"/>
  <c r="R112" i="6"/>
  <c r="T112" i="6" s="1"/>
  <c r="AC112" i="6"/>
  <c r="R394" i="6"/>
  <c r="T394" i="6" s="1"/>
  <c r="K194" i="6"/>
  <c r="AF194" i="6"/>
  <c r="AT318" i="6"/>
  <c r="AS318" i="6" s="1"/>
  <c r="AR318" i="6" s="1"/>
  <c r="AQ318" i="6" s="1"/>
  <c r="AP318" i="6" s="1"/>
  <c r="AO318" i="6" s="1"/>
  <c r="AN318" i="6" s="1"/>
  <c r="AM318" i="6" s="1"/>
  <c r="AL318" i="6" s="1"/>
  <c r="AT323" i="6"/>
  <c r="AS323" i="6" s="1"/>
  <c r="AR323" i="6" s="1"/>
  <c r="AQ323" i="6" s="1"/>
  <c r="AP323" i="6" s="1"/>
  <c r="AO323" i="6" s="1"/>
  <c r="AN323" i="6" s="1"/>
  <c r="AM323" i="6" s="1"/>
  <c r="AL323" i="6" s="1"/>
  <c r="K349" i="6"/>
  <c r="U349" i="6"/>
  <c r="AF349" i="6"/>
  <c r="AC349" i="6"/>
  <c r="K257" i="6"/>
  <c r="AF257" i="6"/>
  <c r="AT57" i="6"/>
  <c r="AS57" i="6" s="1"/>
  <c r="AR57" i="6" s="1"/>
  <c r="AQ57" i="6" s="1"/>
  <c r="AP57" i="6" s="1"/>
  <c r="AO57" i="6" s="1"/>
  <c r="AN57" i="6" s="1"/>
  <c r="AM57" i="6" s="1"/>
  <c r="AL57" i="6" s="1"/>
  <c r="J74" i="6"/>
  <c r="AF74" i="6"/>
  <c r="AC74" i="6"/>
  <c r="AT105" i="6"/>
  <c r="AS105" i="6" s="1"/>
  <c r="AR105" i="6" s="1"/>
  <c r="AQ105" i="6" s="1"/>
  <c r="AP105" i="6" s="1"/>
  <c r="AO105" i="6" s="1"/>
  <c r="AN105" i="6" s="1"/>
  <c r="AM105" i="6" s="1"/>
  <c r="AL105" i="6" s="1"/>
  <c r="AT29" i="6"/>
  <c r="AS29" i="6" s="1"/>
  <c r="AR29" i="6" s="1"/>
  <c r="AQ29" i="6" s="1"/>
  <c r="AP29" i="6" s="1"/>
  <c r="AO29" i="6" s="1"/>
  <c r="AN29" i="6" s="1"/>
  <c r="AM29" i="6" s="1"/>
  <c r="AL29" i="6" s="1"/>
  <c r="AT389" i="6"/>
  <c r="AS389" i="6" s="1"/>
  <c r="AR389" i="6" s="1"/>
  <c r="AQ389" i="6" s="1"/>
  <c r="AP389" i="6" s="1"/>
  <c r="AO389" i="6" s="1"/>
  <c r="AN389" i="6" s="1"/>
  <c r="AM389" i="6" s="1"/>
  <c r="AL389" i="6" s="1"/>
  <c r="BK5" i="6"/>
  <c r="BJ5" i="6" s="1"/>
  <c r="BI5" i="6" s="1"/>
  <c r="BH5" i="6" s="1"/>
  <c r="BG5" i="6" s="1"/>
  <c r="BF5" i="6" s="1"/>
  <c r="BE5" i="6" s="1"/>
  <c r="BD5" i="6" s="1"/>
  <c r="BC5" i="6" s="1"/>
  <c r="I170" i="6"/>
  <c r="AF170" i="6"/>
  <c r="I52" i="6"/>
  <c r="AF52" i="6"/>
  <c r="AC52" i="6"/>
  <c r="I115" i="6"/>
  <c r="AF115" i="6"/>
  <c r="AF88" i="6"/>
  <c r="AC67" i="6"/>
  <c r="R67" i="6"/>
  <c r="T67" i="6" s="1"/>
  <c r="R152" i="6"/>
  <c r="T152" i="6" s="1"/>
  <c r="AC152" i="6"/>
  <c r="U203" i="6"/>
  <c r="AC122" i="6"/>
  <c r="R122" i="6"/>
  <c r="T122" i="6" s="1"/>
  <c r="AF276" i="6"/>
  <c r="K276" i="6"/>
  <c r="AC276" i="6"/>
  <c r="AF28" i="6"/>
  <c r="I28" i="6"/>
  <c r="AC426" i="6"/>
  <c r="AR400" i="6"/>
  <c r="AQ400" i="6" s="1"/>
  <c r="AP400" i="6" s="1"/>
  <c r="AO400" i="6" s="1"/>
  <c r="AN400" i="6" s="1"/>
  <c r="AM400" i="6" s="1"/>
  <c r="AL400" i="6" s="1"/>
  <c r="AI400" i="6" s="1"/>
  <c r="R312" i="6"/>
  <c r="T312" i="6" s="1"/>
  <c r="AH160" i="6"/>
  <c r="AA160" i="6" s="1"/>
  <c r="AT47" i="6"/>
  <c r="AS47" i="6" s="1"/>
  <c r="AR47" i="6" s="1"/>
  <c r="AQ47" i="6" s="1"/>
  <c r="AP47" i="6" s="1"/>
  <c r="AO47" i="6" s="1"/>
  <c r="AN47" i="6" s="1"/>
  <c r="AM47" i="6" s="1"/>
  <c r="AL47" i="6" s="1"/>
  <c r="AT80" i="6"/>
  <c r="AS80" i="6" s="1"/>
  <c r="AR80" i="6" s="1"/>
  <c r="AQ80" i="6" s="1"/>
  <c r="AP80" i="6" s="1"/>
  <c r="AO80" i="6" s="1"/>
  <c r="AN80" i="6" s="1"/>
  <c r="AM80" i="6" s="1"/>
  <c r="AL80" i="6" s="1"/>
  <c r="AT123" i="6"/>
  <c r="AS123" i="6" s="1"/>
  <c r="AR123" i="6" s="1"/>
  <c r="AQ123" i="6" s="1"/>
  <c r="AP123" i="6" s="1"/>
  <c r="AO123" i="6" s="1"/>
  <c r="AN123" i="6" s="1"/>
  <c r="AM123" i="6" s="1"/>
  <c r="AL123" i="6" s="1"/>
  <c r="AT98" i="6"/>
  <c r="AS98" i="6" s="1"/>
  <c r="AR98" i="6" s="1"/>
  <c r="AQ98" i="6" s="1"/>
  <c r="AP98" i="6" s="1"/>
  <c r="AO98" i="6" s="1"/>
  <c r="AN98" i="6" s="1"/>
  <c r="AM98" i="6" s="1"/>
  <c r="AL98" i="6" s="1"/>
  <c r="AT51" i="6"/>
  <c r="AS51" i="6" s="1"/>
  <c r="AR51" i="6" s="1"/>
  <c r="AQ51" i="6" s="1"/>
  <c r="AP51" i="6" s="1"/>
  <c r="AO51" i="6" s="1"/>
  <c r="AN51" i="6" s="1"/>
  <c r="AM51" i="6" s="1"/>
  <c r="AL51" i="6" s="1"/>
  <c r="AT119" i="6"/>
  <c r="AS119" i="6" s="1"/>
  <c r="AR119" i="6" s="1"/>
  <c r="AQ119" i="6" s="1"/>
  <c r="AP119" i="6" s="1"/>
  <c r="AO119" i="6" s="1"/>
  <c r="AN119" i="6" s="1"/>
  <c r="AM119" i="6" s="1"/>
  <c r="AL119" i="6" s="1"/>
  <c r="AT94" i="6"/>
  <c r="AS94" i="6" s="1"/>
  <c r="AR94" i="6" s="1"/>
  <c r="AQ94" i="6" s="1"/>
  <c r="AP94" i="6" s="1"/>
  <c r="AO94" i="6" s="1"/>
  <c r="AN94" i="6" s="1"/>
  <c r="AM94" i="6" s="1"/>
  <c r="AL94" i="6" s="1"/>
  <c r="AT54" i="6"/>
  <c r="AS54" i="6" s="1"/>
  <c r="AR54" i="6" s="1"/>
  <c r="AQ54" i="6" s="1"/>
  <c r="AP54" i="6" s="1"/>
  <c r="AO54" i="6" s="1"/>
  <c r="AN54" i="6" s="1"/>
  <c r="AM54" i="6" s="1"/>
  <c r="AL54" i="6" s="1"/>
  <c r="K290" i="6"/>
  <c r="AF290" i="6"/>
  <c r="AF65" i="6"/>
  <c r="I65" i="6"/>
  <c r="R65" i="6"/>
  <c r="T65" i="6" s="1"/>
  <c r="AT124" i="6"/>
  <c r="AS124" i="6" s="1"/>
  <c r="AR124" i="6" s="1"/>
  <c r="AQ124" i="6" s="1"/>
  <c r="AP124" i="6" s="1"/>
  <c r="AO124" i="6" s="1"/>
  <c r="AN124" i="6" s="1"/>
  <c r="AM124" i="6" s="1"/>
  <c r="AL124" i="6" s="1"/>
  <c r="K198" i="6"/>
  <c r="AF198" i="6"/>
  <c r="R271" i="6"/>
  <c r="T271" i="6" s="1"/>
  <c r="AC271" i="6"/>
  <c r="U271" i="6"/>
  <c r="R76" i="6"/>
  <c r="T76" i="6" s="1"/>
  <c r="R233" i="6"/>
  <c r="T233" i="6" s="1"/>
  <c r="R91" i="6"/>
  <c r="T91" i="6" s="1"/>
  <c r="AC91" i="6"/>
  <c r="R52" i="6"/>
  <c r="T52" i="6" s="1"/>
  <c r="U376" i="6"/>
  <c r="AC376" i="6"/>
  <c r="R376" i="6"/>
  <c r="T376" i="6" s="1"/>
  <c r="R24" i="6"/>
  <c r="T24" i="6" s="1"/>
  <c r="AC24" i="6"/>
  <c r="R132" i="6"/>
  <c r="T132" i="6" s="1"/>
  <c r="R42" i="6"/>
  <c r="T42" i="6" s="1"/>
  <c r="AC42" i="6"/>
  <c r="R350" i="6"/>
  <c r="T350" i="6" s="1"/>
  <c r="U350" i="6"/>
  <c r="AC350" i="6"/>
  <c r="R249" i="6"/>
  <c r="T249" i="6" s="1"/>
  <c r="AT227" i="6"/>
  <c r="AS227" i="6" s="1"/>
  <c r="AR227" i="6" s="1"/>
  <c r="AQ227" i="6" s="1"/>
  <c r="AP227" i="6" s="1"/>
  <c r="AO227" i="6" s="1"/>
  <c r="AN227" i="6" s="1"/>
  <c r="AM227" i="6" s="1"/>
  <c r="AL227" i="6" s="1"/>
  <c r="AF69" i="6"/>
  <c r="I69" i="6"/>
  <c r="AK377" i="6"/>
  <c r="AI377" i="6"/>
  <c r="AJ377" i="6"/>
  <c r="AT298" i="6"/>
  <c r="AS298" i="6" s="1"/>
  <c r="AR298" i="6" s="1"/>
  <c r="AQ298" i="6" s="1"/>
  <c r="AP298" i="6" s="1"/>
  <c r="AO298" i="6" s="1"/>
  <c r="AN298" i="6" s="1"/>
  <c r="AM298" i="6" s="1"/>
  <c r="AL298" i="6" s="1"/>
  <c r="J57" i="6"/>
  <c r="R433" i="6"/>
  <c r="T433" i="6" s="1"/>
  <c r="R406" i="6"/>
  <c r="T406" i="6" s="1"/>
  <c r="R410" i="6"/>
  <c r="T410" i="6" s="1"/>
  <c r="AS429" i="6"/>
  <c r="AR429" i="6" s="1"/>
  <c r="AQ429" i="6" s="1"/>
  <c r="AP429" i="6" s="1"/>
  <c r="AO429" i="6" s="1"/>
  <c r="AN429" i="6" s="1"/>
  <c r="AM429" i="6" s="1"/>
  <c r="AL429" i="6" s="1"/>
  <c r="R440" i="6"/>
  <c r="T440" i="6" s="1"/>
  <c r="R378" i="6"/>
  <c r="T378" i="6" s="1"/>
  <c r="K242" i="6"/>
  <c r="AF242" i="6"/>
  <c r="AC102" i="6"/>
  <c r="AT69" i="6"/>
  <c r="AS69" i="6" s="1"/>
  <c r="AR69" i="6" s="1"/>
  <c r="AQ69" i="6" s="1"/>
  <c r="AP69" i="6" s="1"/>
  <c r="AO69" i="6" s="1"/>
  <c r="AN69" i="6" s="1"/>
  <c r="AM69" i="6" s="1"/>
  <c r="AL69" i="6" s="1"/>
  <c r="AT31" i="6"/>
  <c r="AS31" i="6" s="1"/>
  <c r="AR31" i="6" s="1"/>
  <c r="AQ31" i="6" s="1"/>
  <c r="AP31" i="6" s="1"/>
  <c r="AO31" i="6" s="1"/>
  <c r="AN31" i="6" s="1"/>
  <c r="AM31" i="6" s="1"/>
  <c r="AL31" i="6" s="1"/>
  <c r="AT70" i="6"/>
  <c r="AS70" i="6" s="1"/>
  <c r="AR70" i="6" s="1"/>
  <c r="AQ70" i="6" s="1"/>
  <c r="AP70" i="6" s="1"/>
  <c r="AO70" i="6" s="1"/>
  <c r="AN70" i="6" s="1"/>
  <c r="AM70" i="6" s="1"/>
  <c r="AL70" i="6" s="1"/>
  <c r="AT65" i="6"/>
  <c r="AS65" i="6" s="1"/>
  <c r="AR65" i="6" s="1"/>
  <c r="AQ65" i="6" s="1"/>
  <c r="AP65" i="6" s="1"/>
  <c r="AO65" i="6" s="1"/>
  <c r="AN65" i="6" s="1"/>
  <c r="AM65" i="6" s="1"/>
  <c r="AL65" i="6" s="1"/>
  <c r="BK7" i="6"/>
  <c r="BJ7" i="6" s="1"/>
  <c r="BI7" i="6" s="1"/>
  <c r="BH7" i="6" s="1"/>
  <c r="BG7" i="6" s="1"/>
  <c r="BF7" i="6" s="1"/>
  <c r="BE7" i="6" s="1"/>
  <c r="BD7" i="6" s="1"/>
  <c r="BC7" i="6" s="1"/>
  <c r="AT41" i="6"/>
  <c r="AS41" i="6" s="1"/>
  <c r="AR41" i="6" s="1"/>
  <c r="AQ41" i="6" s="1"/>
  <c r="AP41" i="6" s="1"/>
  <c r="AO41" i="6" s="1"/>
  <c r="AN41" i="6" s="1"/>
  <c r="AM41" i="6" s="1"/>
  <c r="AL41" i="6" s="1"/>
  <c r="AJ40" i="6"/>
  <c r="AK40" i="6"/>
  <c r="AI40" i="6"/>
  <c r="K272" i="6"/>
  <c r="AF272" i="6"/>
  <c r="AC272" i="6"/>
  <c r="U272" i="6"/>
  <c r="U265" i="6"/>
  <c r="I110" i="6"/>
  <c r="AF110" i="6"/>
  <c r="AC110" i="6"/>
  <c r="AF283" i="6"/>
  <c r="K283" i="6"/>
  <c r="U283" i="6"/>
  <c r="AC283" i="6"/>
  <c r="I167" i="6"/>
  <c r="AF167" i="6"/>
  <c r="AT68" i="6"/>
  <c r="AS68" i="6" s="1"/>
  <c r="AR68" i="6" s="1"/>
  <c r="AQ68" i="6" s="1"/>
  <c r="AP68" i="6" s="1"/>
  <c r="AO68" i="6" s="1"/>
  <c r="AN68" i="6" s="1"/>
  <c r="AM68" i="6" s="1"/>
  <c r="AL68" i="6" s="1"/>
  <c r="R177" i="6"/>
  <c r="T177" i="6" s="1"/>
  <c r="AC218" i="6"/>
  <c r="R218" i="6"/>
  <c r="T218" i="6" s="1"/>
  <c r="U218" i="6"/>
  <c r="R348" i="6"/>
  <c r="T348" i="6" s="1"/>
  <c r="AC33" i="6"/>
  <c r="R33" i="6"/>
  <c r="T33" i="6" s="1"/>
  <c r="U327" i="6"/>
  <c r="AC327" i="6"/>
  <c r="R327" i="6"/>
  <c r="T327" i="6" s="1"/>
  <c r="R108" i="6"/>
  <c r="T108" i="6" s="1"/>
  <c r="AC108" i="6"/>
  <c r="R283" i="6"/>
  <c r="T283" i="6" s="1"/>
  <c r="U321" i="6"/>
  <c r="AC321" i="6"/>
  <c r="R321" i="6"/>
  <c r="T321" i="6" s="1"/>
  <c r="R247" i="6"/>
  <c r="T247" i="6" s="1"/>
  <c r="U247" i="6"/>
  <c r="AC247" i="6"/>
  <c r="AF227" i="6"/>
  <c r="K227" i="6"/>
  <c r="U227" i="6"/>
  <c r="AC227" i="6"/>
  <c r="AF80" i="6"/>
  <c r="U80" i="6"/>
  <c r="AC318" i="6"/>
  <c r="U318" i="6"/>
  <c r="AF323" i="6"/>
  <c r="K323" i="6"/>
  <c r="R398" i="6"/>
  <c r="T398" i="6" s="1"/>
  <c r="AP416" i="6"/>
  <c r="AO416" i="6" s="1"/>
  <c r="AN416" i="6" s="1"/>
  <c r="AM416" i="6" s="1"/>
  <c r="AL416" i="6" s="1"/>
  <c r="AK416" i="6" s="1"/>
  <c r="AJ82" i="6"/>
  <c r="AK82" i="6"/>
  <c r="AI82" i="6"/>
  <c r="AT88" i="6"/>
  <c r="AS88" i="6" s="1"/>
  <c r="AR88" i="6" s="1"/>
  <c r="AQ88" i="6" s="1"/>
  <c r="AP88" i="6" s="1"/>
  <c r="AO88" i="6" s="1"/>
  <c r="AN88" i="6" s="1"/>
  <c r="AM88" i="6" s="1"/>
  <c r="AL88" i="6" s="1"/>
  <c r="AT33" i="6"/>
  <c r="AS33" i="6" s="1"/>
  <c r="AR33" i="6" s="1"/>
  <c r="AQ33" i="6" s="1"/>
  <c r="AP33" i="6" s="1"/>
  <c r="AO33" i="6" s="1"/>
  <c r="AN33" i="6" s="1"/>
  <c r="AM33" i="6" s="1"/>
  <c r="AL33" i="6" s="1"/>
  <c r="AT103" i="6"/>
  <c r="AS103" i="6" s="1"/>
  <c r="AR103" i="6" s="1"/>
  <c r="AQ103" i="6" s="1"/>
  <c r="AP103" i="6" s="1"/>
  <c r="AO103" i="6" s="1"/>
  <c r="AN103" i="6" s="1"/>
  <c r="AM103" i="6" s="1"/>
  <c r="AL103" i="6" s="1"/>
  <c r="AT392" i="6"/>
  <c r="AS392" i="6" s="1"/>
  <c r="AR392" i="6" s="1"/>
  <c r="AQ392" i="6" s="1"/>
  <c r="AP392" i="6" s="1"/>
  <c r="AO392" i="6" s="1"/>
  <c r="AN392" i="6" s="1"/>
  <c r="AM392" i="6" s="1"/>
  <c r="AL392" i="6" s="1"/>
  <c r="AT99" i="6"/>
  <c r="AS99" i="6" s="1"/>
  <c r="AR99" i="6" s="1"/>
  <c r="AQ99" i="6" s="1"/>
  <c r="AP99" i="6" s="1"/>
  <c r="AO99" i="6" s="1"/>
  <c r="AN99" i="6" s="1"/>
  <c r="AM99" i="6" s="1"/>
  <c r="AL99" i="6" s="1"/>
  <c r="AK391" i="6"/>
  <c r="AI391" i="6"/>
  <c r="AJ391" i="6"/>
  <c r="AT61" i="6"/>
  <c r="AS61" i="6" s="1"/>
  <c r="AR61" i="6" s="1"/>
  <c r="AQ61" i="6" s="1"/>
  <c r="AP61" i="6" s="1"/>
  <c r="AO61" i="6" s="1"/>
  <c r="AN61" i="6" s="1"/>
  <c r="AM61" i="6" s="1"/>
  <c r="AL61" i="6" s="1"/>
  <c r="K367" i="6"/>
  <c r="AF367" i="6"/>
  <c r="AF47" i="6"/>
  <c r="J47" i="6"/>
  <c r="AF344" i="6"/>
  <c r="AF78" i="6"/>
  <c r="K348" i="6"/>
  <c r="AC348" i="6"/>
  <c r="U348" i="6"/>
  <c r="J37" i="6"/>
  <c r="AF37" i="6"/>
  <c r="R381" i="6"/>
  <c r="T381" i="6" s="1"/>
  <c r="R149" i="6"/>
  <c r="T149" i="6" s="1"/>
  <c r="AC149" i="6"/>
  <c r="U320" i="6"/>
  <c r="AC320" i="6"/>
  <c r="R320" i="6"/>
  <c r="T320" i="6" s="1"/>
  <c r="R385" i="6"/>
  <c r="T385" i="6" s="1"/>
  <c r="U324" i="6"/>
  <c r="R324" i="6"/>
  <c r="T324" i="6" s="1"/>
  <c r="AC324" i="6"/>
  <c r="AC261" i="6"/>
  <c r="U261" i="6"/>
  <c r="R261" i="6"/>
  <c r="T261" i="6" s="1"/>
  <c r="AC180" i="6"/>
  <c r="R180" i="6"/>
  <c r="T180" i="6" s="1"/>
  <c r="U359" i="6"/>
  <c r="AC359" i="6"/>
  <c r="R359" i="6"/>
  <c r="T359" i="6" s="1"/>
  <c r="AC96" i="6"/>
  <c r="R96" i="6"/>
  <c r="T96" i="6" s="1"/>
  <c r="U200" i="6"/>
  <c r="R200" i="6"/>
  <c r="T200" i="6" s="1"/>
  <c r="AC200" i="6"/>
  <c r="U196" i="6"/>
  <c r="R196" i="6"/>
  <c r="T196" i="6" s="1"/>
  <c r="AC196" i="6"/>
  <c r="AT336" i="6"/>
  <c r="AS336" i="6" s="1"/>
  <c r="AR336" i="6" s="1"/>
  <c r="AQ336" i="6" s="1"/>
  <c r="AP336" i="6" s="1"/>
  <c r="AO336" i="6" s="1"/>
  <c r="AN336" i="6" s="1"/>
  <c r="AM336" i="6" s="1"/>
  <c r="AL336" i="6" s="1"/>
  <c r="K377" i="6"/>
  <c r="AF377" i="6"/>
  <c r="AF298" i="6"/>
  <c r="K298" i="6"/>
  <c r="AF119" i="6"/>
  <c r="I119" i="6"/>
  <c r="AC119" i="6"/>
  <c r="R443" i="6"/>
  <c r="T443" i="6" s="1"/>
  <c r="AF79" i="6"/>
  <c r="AC79" i="6"/>
  <c r="K343" i="6"/>
  <c r="AF343" i="6"/>
  <c r="AF255" i="6"/>
  <c r="K255" i="6"/>
  <c r="I132" i="6"/>
  <c r="AF132" i="6"/>
  <c r="AC132" i="6"/>
  <c r="AT109" i="6"/>
  <c r="AS109" i="6" s="1"/>
  <c r="AR109" i="6" s="1"/>
  <c r="AQ109" i="6" s="1"/>
  <c r="AP109" i="6" s="1"/>
  <c r="AO109" i="6" s="1"/>
  <c r="AN109" i="6" s="1"/>
  <c r="AM109" i="6" s="1"/>
  <c r="AL109" i="6" s="1"/>
  <c r="AT24" i="6"/>
  <c r="AS24" i="6" s="1"/>
  <c r="AR24" i="6" s="1"/>
  <c r="AQ24" i="6" s="1"/>
  <c r="AP24" i="6" s="1"/>
  <c r="AO24" i="6" s="1"/>
  <c r="AN24" i="6" s="1"/>
  <c r="AM24" i="6" s="1"/>
  <c r="AL24" i="6" s="1"/>
  <c r="BK10" i="6"/>
  <c r="BJ10" i="6" s="1"/>
  <c r="BI10" i="6" s="1"/>
  <c r="BH10" i="6" s="1"/>
  <c r="BG10" i="6" s="1"/>
  <c r="BF10" i="6" s="1"/>
  <c r="BE10" i="6" s="1"/>
  <c r="BD10" i="6" s="1"/>
  <c r="BC10" i="6" s="1"/>
  <c r="AT87" i="6"/>
  <c r="AS87" i="6" s="1"/>
  <c r="AR87" i="6" s="1"/>
  <c r="AQ87" i="6" s="1"/>
  <c r="AP87" i="6" s="1"/>
  <c r="AO87" i="6" s="1"/>
  <c r="AN87" i="6" s="1"/>
  <c r="AM87" i="6" s="1"/>
  <c r="AL87" i="6" s="1"/>
  <c r="BK3" i="6"/>
  <c r="BJ3" i="6" s="1"/>
  <c r="BI3" i="6" s="1"/>
  <c r="BH3" i="6" s="1"/>
  <c r="BG3" i="6" s="1"/>
  <c r="BF3" i="6" s="1"/>
  <c r="BE3" i="6" s="1"/>
  <c r="BD3" i="6" s="1"/>
  <c r="BC3" i="6" s="1"/>
  <c r="AT112" i="6"/>
  <c r="AS112" i="6" s="1"/>
  <c r="AR112" i="6" s="1"/>
  <c r="AQ112" i="6" s="1"/>
  <c r="AP112" i="6" s="1"/>
  <c r="AO112" i="6" s="1"/>
  <c r="AN112" i="6" s="1"/>
  <c r="AM112" i="6" s="1"/>
  <c r="AL112" i="6" s="1"/>
  <c r="AJ74" i="6"/>
  <c r="AI74" i="6"/>
  <c r="AK74" i="6"/>
  <c r="AT75" i="6"/>
  <c r="AS75" i="6" s="1"/>
  <c r="AR75" i="6" s="1"/>
  <c r="AQ75" i="6" s="1"/>
  <c r="AP75" i="6" s="1"/>
  <c r="AO75" i="6" s="1"/>
  <c r="AN75" i="6" s="1"/>
  <c r="AM75" i="6" s="1"/>
  <c r="AL75" i="6" s="1"/>
  <c r="BK9" i="6"/>
  <c r="BJ9" i="6" s="1"/>
  <c r="BI9" i="6" s="1"/>
  <c r="BH9" i="6" s="1"/>
  <c r="BG9" i="6" s="1"/>
  <c r="BF9" i="6" s="1"/>
  <c r="BE9" i="6" s="1"/>
  <c r="BD9" i="6" s="1"/>
  <c r="BC9" i="6" s="1"/>
  <c r="AF337" i="6"/>
  <c r="K337" i="6"/>
  <c r="AF288" i="6"/>
  <c r="K288" i="6"/>
  <c r="U288" i="6"/>
  <c r="AC248" i="6"/>
  <c r="U248" i="6"/>
  <c r="K352" i="6"/>
  <c r="AF352" i="6"/>
  <c r="K237" i="6"/>
  <c r="AF237" i="6"/>
  <c r="R237" i="6"/>
  <c r="T237" i="6" s="1"/>
  <c r="I90" i="6"/>
  <c r="AF90" i="6"/>
  <c r="AF84" i="6"/>
  <c r="J84" i="6"/>
  <c r="AC68" i="6"/>
  <c r="R167" i="6"/>
  <c r="T167" i="6" s="1"/>
  <c r="R253" i="6"/>
  <c r="T253" i="6" s="1"/>
  <c r="R150" i="6"/>
  <c r="T150" i="6" s="1"/>
  <c r="AC150" i="6"/>
  <c r="U150" i="6"/>
  <c r="AC380" i="6"/>
  <c r="U380" i="6"/>
  <c r="R380" i="6"/>
  <c r="T380" i="6" s="1"/>
  <c r="R248" i="6"/>
  <c r="T248" i="6" s="1"/>
  <c r="AC89" i="6"/>
  <c r="R56" i="6"/>
  <c r="T56" i="6" s="1"/>
  <c r="AC56" i="6"/>
  <c r="R100" i="6"/>
  <c r="T100" i="6" s="1"/>
  <c r="AC100" i="6"/>
  <c r="AC389" i="6"/>
  <c r="R389" i="6"/>
  <c r="T389" i="6" s="1"/>
  <c r="U389" i="6"/>
  <c r="K383" i="6"/>
  <c r="AH42" i="6"/>
  <c r="AB42" i="6" s="1"/>
  <c r="AT93" i="6"/>
  <c r="AS93" i="6" s="1"/>
  <c r="AR93" i="6" s="1"/>
  <c r="AQ93" i="6" s="1"/>
  <c r="AP93" i="6" s="1"/>
  <c r="AO93" i="6" s="1"/>
  <c r="AN93" i="6" s="1"/>
  <c r="AM93" i="6" s="1"/>
  <c r="AL93" i="6" s="1"/>
  <c r="AT100" i="6"/>
  <c r="AS100" i="6" s="1"/>
  <c r="AR100" i="6" s="1"/>
  <c r="AQ100" i="6" s="1"/>
  <c r="AP100" i="6" s="1"/>
  <c r="AO100" i="6" s="1"/>
  <c r="AN100" i="6" s="1"/>
  <c r="AM100" i="6" s="1"/>
  <c r="AL100" i="6" s="1"/>
  <c r="AT55" i="6"/>
  <c r="AS55" i="6" s="1"/>
  <c r="AR55" i="6" s="1"/>
  <c r="AQ55" i="6" s="1"/>
  <c r="AP55" i="6" s="1"/>
  <c r="AO55" i="6" s="1"/>
  <c r="AN55" i="6" s="1"/>
  <c r="AM55" i="6" s="1"/>
  <c r="AL55" i="6" s="1"/>
  <c r="AK121" i="6"/>
  <c r="AJ121" i="6"/>
  <c r="AI121" i="6"/>
  <c r="AT96" i="6"/>
  <c r="AS96" i="6" s="1"/>
  <c r="AR96" i="6" s="1"/>
  <c r="AQ96" i="6" s="1"/>
  <c r="AP96" i="6" s="1"/>
  <c r="AO96" i="6" s="1"/>
  <c r="AN96" i="6" s="1"/>
  <c r="AM96" i="6" s="1"/>
  <c r="AL96" i="6" s="1"/>
  <c r="AT45" i="6"/>
  <c r="AS45" i="6" s="1"/>
  <c r="AR45" i="6" s="1"/>
  <c r="AQ45" i="6" s="1"/>
  <c r="AP45" i="6" s="1"/>
  <c r="AO45" i="6" s="1"/>
  <c r="AN45" i="6" s="1"/>
  <c r="AM45" i="6" s="1"/>
  <c r="AL45" i="6" s="1"/>
  <c r="AT84" i="6"/>
  <c r="AS84" i="6" s="1"/>
  <c r="AR84" i="6" s="1"/>
  <c r="AQ84" i="6" s="1"/>
  <c r="AP84" i="6" s="1"/>
  <c r="AO84" i="6" s="1"/>
  <c r="AN84" i="6" s="1"/>
  <c r="AM84" i="6" s="1"/>
  <c r="AL84" i="6" s="1"/>
  <c r="AT108" i="6"/>
  <c r="AS108" i="6" s="1"/>
  <c r="AR108" i="6" s="1"/>
  <c r="AQ108" i="6" s="1"/>
  <c r="AP108" i="6" s="1"/>
  <c r="AO108" i="6" s="1"/>
  <c r="AN108" i="6" s="1"/>
  <c r="AM108" i="6" s="1"/>
  <c r="AL108" i="6" s="1"/>
  <c r="AF87" i="6"/>
  <c r="I87" i="6"/>
  <c r="K387" i="6"/>
  <c r="AF387" i="6"/>
  <c r="AF381" i="6"/>
  <c r="K381" i="6"/>
  <c r="AC381" i="6"/>
  <c r="U381" i="6"/>
  <c r="K328" i="6"/>
  <c r="R328" i="6"/>
  <c r="T328" i="6" s="1"/>
  <c r="U328" i="6"/>
  <c r="J264" i="6"/>
  <c r="K253" i="6"/>
  <c r="AC253" i="6"/>
  <c r="AF253" i="6"/>
  <c r="U253" i="6"/>
  <c r="J48" i="6"/>
  <c r="AF48" i="6"/>
  <c r="AT86" i="6"/>
  <c r="AS86" i="6" s="1"/>
  <c r="AR86" i="6" s="1"/>
  <c r="AQ86" i="6" s="1"/>
  <c r="AP86" i="6" s="1"/>
  <c r="AO86" i="6" s="1"/>
  <c r="AN86" i="6" s="1"/>
  <c r="AM86" i="6" s="1"/>
  <c r="AL86" i="6" s="1"/>
  <c r="AI382" i="6"/>
  <c r="AJ382" i="6"/>
  <c r="AK382" i="6"/>
  <c r="R306" i="6"/>
  <c r="T306" i="6" s="1"/>
  <c r="U341" i="6"/>
  <c r="R341" i="6"/>
  <c r="T341" i="6" s="1"/>
  <c r="AC341" i="6"/>
  <c r="R379" i="6"/>
  <c r="T379" i="6" s="1"/>
  <c r="AC379" i="6"/>
  <c r="U379" i="6"/>
  <c r="AC280" i="6"/>
  <c r="R280" i="6"/>
  <c r="T280" i="6" s="1"/>
  <c r="U280" i="6"/>
  <c r="R107" i="6"/>
  <c r="T107" i="6" s="1"/>
  <c r="AC107" i="6"/>
  <c r="R208" i="6"/>
  <c r="T208" i="6" s="1"/>
  <c r="AC208" i="6"/>
  <c r="U208" i="6"/>
  <c r="R110" i="6"/>
  <c r="T110" i="6" s="1"/>
  <c r="R285" i="6"/>
  <c r="T285" i="6" s="1"/>
  <c r="U285" i="6"/>
  <c r="AC285" i="6"/>
  <c r="R36" i="6"/>
  <c r="T36" i="6" s="1"/>
  <c r="U36" i="6"/>
  <c r="AC36" i="6"/>
  <c r="R266" i="6"/>
  <c r="T266" i="6" s="1"/>
  <c r="AC266" i="6"/>
  <c r="U266" i="6"/>
  <c r="R267" i="6"/>
  <c r="T267" i="6" s="1"/>
  <c r="AC267" i="6"/>
  <c r="U267" i="6"/>
  <c r="AC114" i="6"/>
  <c r="R114" i="6"/>
  <c r="T114" i="6" s="1"/>
  <c r="AT276" i="6"/>
  <c r="AS276" i="6" s="1"/>
  <c r="AR276" i="6" s="1"/>
  <c r="AQ276" i="6" s="1"/>
  <c r="AP276" i="6" s="1"/>
  <c r="AO276" i="6" s="1"/>
  <c r="AN276" i="6" s="1"/>
  <c r="AM276" i="6" s="1"/>
  <c r="AL276" i="6" s="1"/>
  <c r="K336" i="6"/>
  <c r="AF336" i="6"/>
  <c r="AF391" i="6"/>
  <c r="K391" i="6"/>
  <c r="AC391" i="6"/>
  <c r="U391" i="6"/>
  <c r="K239" i="6"/>
  <c r="AF239" i="6"/>
  <c r="AC239" i="6"/>
  <c r="U239" i="6"/>
  <c r="AA32" i="6"/>
  <c r="AB32" i="6"/>
  <c r="AC421" i="6"/>
  <c r="AF421" i="6"/>
  <c r="R429" i="6"/>
  <c r="T429" i="6" s="1"/>
  <c r="R402" i="6"/>
  <c r="T402" i="6" s="1"/>
  <c r="J34" i="6"/>
  <c r="AF34" i="6"/>
  <c r="I113" i="6"/>
  <c r="AF113" i="6"/>
  <c r="AC113" i="6"/>
  <c r="AF172" i="6"/>
  <c r="R172" i="6"/>
  <c r="T172" i="6" s="1"/>
  <c r="I172" i="6"/>
  <c r="K319" i="6"/>
  <c r="AF319" i="6"/>
  <c r="AF147" i="6"/>
  <c r="I147" i="6"/>
  <c r="R147" i="6"/>
  <c r="T147" i="6" s="1"/>
  <c r="AC147" i="6"/>
  <c r="AF297" i="6"/>
  <c r="K297" i="6"/>
  <c r="R297" i="6"/>
  <c r="T297" i="6" s="1"/>
  <c r="AF141" i="6"/>
  <c r="I141" i="6"/>
  <c r="AT182" i="6"/>
  <c r="AS182" i="6" s="1"/>
  <c r="AR182" i="6" s="1"/>
  <c r="AQ182" i="6" s="1"/>
  <c r="AP182" i="6" s="1"/>
  <c r="AO182" i="6" s="1"/>
  <c r="AN182" i="6" s="1"/>
  <c r="AM182" i="6" s="1"/>
  <c r="AL182" i="6" s="1"/>
  <c r="AT334" i="6"/>
  <c r="AS334" i="6" s="1"/>
  <c r="AR334" i="6" s="1"/>
  <c r="AQ334" i="6" s="1"/>
  <c r="AP334" i="6" s="1"/>
  <c r="AO334" i="6" s="1"/>
  <c r="AN334" i="6" s="1"/>
  <c r="AM334" i="6" s="1"/>
  <c r="AL334" i="6" s="1"/>
  <c r="K368" i="6"/>
  <c r="AF368" i="6"/>
  <c r="AB104" i="6"/>
  <c r="AA104" i="6"/>
  <c r="AH102" i="6"/>
  <c r="AA195" i="6"/>
  <c r="AB195" i="6"/>
  <c r="R425" i="6"/>
  <c r="T425" i="6" s="1"/>
  <c r="AC425" i="6"/>
  <c r="AF425" i="6"/>
  <c r="AC429" i="6"/>
  <c r="AF429" i="6"/>
  <c r="AC402" i="6"/>
  <c r="AF402" i="6"/>
  <c r="AC403" i="6"/>
  <c r="AF403" i="6"/>
  <c r="AF404" i="6"/>
  <c r="I61" i="6"/>
  <c r="AF61" i="6"/>
  <c r="AC61" i="6"/>
  <c r="R61" i="6"/>
  <c r="T61" i="6" s="1"/>
  <c r="I22" i="6"/>
  <c r="AF418" i="6"/>
  <c r="J39" i="6"/>
  <c r="AF39" i="6"/>
  <c r="AC39" i="6"/>
  <c r="AF134" i="6"/>
  <c r="J134" i="6"/>
  <c r="I66" i="6"/>
  <c r="AF66" i="6"/>
  <c r="J216" i="6"/>
  <c r="AF216" i="6"/>
  <c r="R216" i="6"/>
  <c r="T216" i="6" s="1"/>
  <c r="AC216" i="6"/>
  <c r="U216" i="6"/>
  <c r="K315" i="6"/>
  <c r="AF315" i="6"/>
  <c r="R315" i="6"/>
  <c r="T315" i="6" s="1"/>
  <c r="AC315" i="6"/>
  <c r="U315" i="6"/>
  <c r="AT175" i="6"/>
  <c r="AS175" i="6" s="1"/>
  <c r="AR175" i="6" s="1"/>
  <c r="AQ175" i="6" s="1"/>
  <c r="AP175" i="6" s="1"/>
  <c r="AO175" i="6" s="1"/>
  <c r="AN175" i="6" s="1"/>
  <c r="AM175" i="6" s="1"/>
  <c r="AL175" i="6" s="1"/>
  <c r="AT364" i="6"/>
  <c r="AS364" i="6" s="1"/>
  <c r="AR364" i="6" s="1"/>
  <c r="AQ364" i="6" s="1"/>
  <c r="AP364" i="6" s="1"/>
  <c r="AO364" i="6" s="1"/>
  <c r="AN364" i="6" s="1"/>
  <c r="AM364" i="6" s="1"/>
  <c r="AL364" i="6" s="1"/>
  <c r="AT395" i="6"/>
  <c r="AS395" i="6" s="1"/>
  <c r="AR395" i="6" s="1"/>
  <c r="AQ395" i="6" s="1"/>
  <c r="AP395" i="6" s="1"/>
  <c r="AO395" i="6" s="1"/>
  <c r="AN395" i="6" s="1"/>
  <c r="AM395" i="6" s="1"/>
  <c r="AL395" i="6" s="1"/>
  <c r="AB233" i="6"/>
  <c r="AA233" i="6"/>
  <c r="AC118" i="6"/>
  <c r="R415" i="6"/>
  <c r="T415" i="6" s="1"/>
  <c r="R400" i="6"/>
  <c r="T400" i="6" s="1"/>
  <c r="AF400" i="6"/>
  <c r="AC430" i="6"/>
  <c r="AF430" i="6"/>
  <c r="R432" i="6"/>
  <c r="T432" i="6" s="1"/>
  <c r="AC408" i="6"/>
  <c r="AF408" i="6"/>
  <c r="AC433" i="6"/>
  <c r="AF433" i="6"/>
  <c r="AC406" i="6"/>
  <c r="AF406" i="6"/>
  <c r="K404" i="6"/>
  <c r="R407" i="6"/>
  <c r="T407" i="6" s="1"/>
  <c r="AC422" i="6"/>
  <c r="K392" i="6"/>
  <c r="AF392" i="6"/>
  <c r="J50" i="6"/>
  <c r="AF50" i="6"/>
  <c r="J212" i="6"/>
  <c r="AF212" i="6"/>
  <c r="AC212" i="6"/>
  <c r="R212" i="6"/>
  <c r="T212" i="6" s="1"/>
  <c r="U212" i="6"/>
  <c r="I223" i="6"/>
  <c r="AF223" i="6"/>
  <c r="AF229" i="6"/>
  <c r="J229" i="6"/>
  <c r="U229" i="6"/>
  <c r="AC229" i="6"/>
  <c r="R229" i="6"/>
  <c r="T229" i="6" s="1"/>
  <c r="AF169" i="6"/>
  <c r="I169" i="6"/>
  <c r="AF312" i="6"/>
  <c r="J312" i="6"/>
  <c r="U312" i="6"/>
  <c r="AC312" i="6"/>
  <c r="AT166" i="6"/>
  <c r="AS166" i="6" s="1"/>
  <c r="AR166" i="6" s="1"/>
  <c r="AQ166" i="6" s="1"/>
  <c r="AP166" i="6" s="1"/>
  <c r="AO166" i="6" s="1"/>
  <c r="AN166" i="6" s="1"/>
  <c r="AM166" i="6" s="1"/>
  <c r="AL166" i="6" s="1"/>
  <c r="I182" i="6"/>
  <c r="AF182" i="6"/>
  <c r="AC182" i="6"/>
  <c r="K395" i="6"/>
  <c r="AF395" i="6"/>
  <c r="K226" i="6"/>
  <c r="AF226" i="6"/>
  <c r="AT85" i="6"/>
  <c r="AS85" i="6" s="1"/>
  <c r="AR85" i="6" s="1"/>
  <c r="AQ85" i="6" s="1"/>
  <c r="AP85" i="6" s="1"/>
  <c r="AO85" i="6" s="1"/>
  <c r="AN85" i="6" s="1"/>
  <c r="AM85" i="6" s="1"/>
  <c r="AL85" i="6" s="1"/>
  <c r="R220" i="6"/>
  <c r="T220" i="6" s="1"/>
  <c r="R113" i="6"/>
  <c r="T113" i="6" s="1"/>
  <c r="AC434" i="6"/>
  <c r="AF434" i="6"/>
  <c r="AC432" i="6"/>
  <c r="AF432" i="6"/>
  <c r="R420" i="6"/>
  <c r="T420" i="6" s="1"/>
  <c r="R409" i="6"/>
  <c r="T409" i="6" s="1"/>
  <c r="AC407" i="6"/>
  <c r="AF407" i="6"/>
  <c r="AC431" i="6"/>
  <c r="AF44" i="6"/>
  <c r="J44" i="6"/>
  <c r="AF125" i="6"/>
  <c r="I125" i="6"/>
  <c r="I181" i="6"/>
  <c r="AF181" i="6"/>
  <c r="R181" i="6"/>
  <c r="T181" i="6" s="1"/>
  <c r="AC181" i="6"/>
  <c r="K185" i="6"/>
  <c r="AF185" i="6"/>
  <c r="I163" i="6"/>
  <c r="AF163" i="6"/>
  <c r="J313" i="6"/>
  <c r="AF313" i="6"/>
  <c r="AF166" i="6"/>
  <c r="I166" i="6"/>
  <c r="I175" i="6"/>
  <c r="AF175" i="6"/>
  <c r="AT184" i="6"/>
  <c r="AS184" i="6" s="1"/>
  <c r="AR184" i="6" s="1"/>
  <c r="AQ184" i="6" s="1"/>
  <c r="AP184" i="6" s="1"/>
  <c r="AO184" i="6" s="1"/>
  <c r="AN184" i="6" s="1"/>
  <c r="AM184" i="6" s="1"/>
  <c r="AL184" i="6" s="1"/>
  <c r="K334" i="6"/>
  <c r="AF334" i="6"/>
  <c r="U334" i="6"/>
  <c r="AC334" i="6"/>
  <c r="AT220" i="6"/>
  <c r="AS220" i="6" s="1"/>
  <c r="AR220" i="6" s="1"/>
  <c r="AQ220" i="6" s="1"/>
  <c r="AP220" i="6" s="1"/>
  <c r="AO220" i="6" s="1"/>
  <c r="AN220" i="6" s="1"/>
  <c r="AM220" i="6" s="1"/>
  <c r="AL220" i="6" s="1"/>
  <c r="AH27" i="6"/>
  <c r="AA27" i="6" s="1"/>
  <c r="AD27" i="6" s="1"/>
  <c r="AC154" i="6"/>
  <c r="AF405" i="6"/>
  <c r="AF411" i="6"/>
  <c r="AF401" i="6"/>
  <c r="AC420" i="6"/>
  <c r="AF420" i="6"/>
  <c r="AC409" i="6"/>
  <c r="AF409" i="6"/>
  <c r="I27" i="6"/>
  <c r="AF27" i="6"/>
  <c r="AF160" i="6"/>
  <c r="I160" i="6"/>
  <c r="AC160" i="6"/>
  <c r="AE160" i="6"/>
  <c r="AG160" i="6"/>
  <c r="AD160" i="6"/>
  <c r="AB160" i="6"/>
  <c r="K293" i="6"/>
  <c r="AF293" i="6"/>
  <c r="R293" i="6"/>
  <c r="T293" i="6" s="1"/>
  <c r="AF168" i="6"/>
  <c r="I168" i="6"/>
  <c r="AF176" i="6"/>
  <c r="I176" i="6"/>
  <c r="K187" i="6"/>
  <c r="AF187" i="6"/>
  <c r="U187" i="6"/>
  <c r="R187" i="6"/>
  <c r="T187" i="6" s="1"/>
  <c r="AC187" i="6"/>
  <c r="AF171" i="6"/>
  <c r="I171" i="6"/>
  <c r="I131" i="6"/>
  <c r="AF131" i="6"/>
  <c r="K190" i="6"/>
  <c r="AF190" i="6"/>
  <c r="R190" i="6"/>
  <c r="T190" i="6" s="1"/>
  <c r="AC190" i="6"/>
  <c r="U190" i="6"/>
  <c r="R189" i="6"/>
  <c r="T189" i="6" s="1"/>
  <c r="I154" i="6"/>
  <c r="AF154" i="6"/>
  <c r="AC399" i="6"/>
  <c r="AT339" i="6"/>
  <c r="AS339" i="6" s="1"/>
  <c r="AR339" i="6" s="1"/>
  <c r="AQ339" i="6" s="1"/>
  <c r="AP339" i="6" s="1"/>
  <c r="AO339" i="6" s="1"/>
  <c r="AN339" i="6" s="1"/>
  <c r="AM339" i="6" s="1"/>
  <c r="AL339" i="6" s="1"/>
  <c r="K364" i="6"/>
  <c r="AF364" i="6"/>
  <c r="U364" i="6"/>
  <c r="AC364" i="6"/>
  <c r="AT202" i="6"/>
  <c r="AS202" i="6" s="1"/>
  <c r="AR202" i="6" s="1"/>
  <c r="AQ202" i="6" s="1"/>
  <c r="AP202" i="6" s="1"/>
  <c r="AO202" i="6" s="1"/>
  <c r="AN202" i="6" s="1"/>
  <c r="AM202" i="6" s="1"/>
  <c r="AL202" i="6" s="1"/>
  <c r="I85" i="6"/>
  <c r="AF85" i="6"/>
  <c r="AC85" i="6"/>
  <c r="AH390" i="6"/>
  <c r="R414" i="6"/>
  <c r="T414" i="6" s="1"/>
  <c r="AC414" i="6"/>
  <c r="AF414" i="6"/>
  <c r="AF396" i="6"/>
  <c r="AC396" i="6"/>
  <c r="AC397" i="6"/>
  <c r="AF397" i="6"/>
  <c r="R412" i="6"/>
  <c r="T412" i="6" s="1"/>
  <c r="AC424" i="6"/>
  <c r="AF424" i="6"/>
  <c r="AC410" i="6"/>
  <c r="AF410" i="6"/>
  <c r="AP398" i="6"/>
  <c r="AO398" i="6" s="1"/>
  <c r="AN398" i="6" s="1"/>
  <c r="AM398" i="6" s="1"/>
  <c r="AL398" i="6" s="1"/>
  <c r="AI398" i="6" s="1"/>
  <c r="AS433" i="6"/>
  <c r="AR433" i="6" s="1"/>
  <c r="AQ433" i="6" s="1"/>
  <c r="AP433" i="6" s="1"/>
  <c r="AO433" i="6" s="1"/>
  <c r="AN433" i="6" s="1"/>
  <c r="AM433" i="6" s="1"/>
  <c r="AL433" i="6" s="1"/>
  <c r="AT431" i="6"/>
  <c r="AS431" i="6" s="1"/>
  <c r="AR431" i="6" s="1"/>
  <c r="AQ431" i="6" s="1"/>
  <c r="AP431" i="6" s="1"/>
  <c r="AO431" i="6" s="1"/>
  <c r="AN431" i="6" s="1"/>
  <c r="AM431" i="6" s="1"/>
  <c r="AL431" i="6" s="1"/>
  <c r="I41" i="6"/>
  <c r="AF41" i="6"/>
  <c r="R41" i="6"/>
  <c r="T41" i="6" s="1"/>
  <c r="AF435" i="6"/>
  <c r="K388" i="6"/>
  <c r="AF388" i="6"/>
  <c r="R388" i="6"/>
  <c r="T388" i="6" s="1"/>
  <c r="U388" i="6"/>
  <c r="AC388" i="6"/>
  <c r="AF54" i="6"/>
  <c r="J54" i="6"/>
  <c r="AC54" i="6"/>
  <c r="R54" i="6"/>
  <c r="T54" i="6" s="1"/>
  <c r="I179" i="6"/>
  <c r="AF179" i="6"/>
  <c r="R179" i="6"/>
  <c r="T179" i="6" s="1"/>
  <c r="AC179" i="6"/>
  <c r="AF164" i="6"/>
  <c r="I164" i="6"/>
  <c r="AC164" i="6"/>
  <c r="R164" i="6"/>
  <c r="T164" i="6" s="1"/>
  <c r="K214" i="6"/>
  <c r="AF214" i="6"/>
  <c r="AC214" i="6"/>
  <c r="R214" i="6"/>
  <c r="T214" i="6" s="1"/>
  <c r="U214" i="6"/>
  <c r="AT189" i="6"/>
  <c r="AS189" i="6" s="1"/>
  <c r="AR189" i="6" s="1"/>
  <c r="AQ189" i="6" s="1"/>
  <c r="AP189" i="6" s="1"/>
  <c r="AO189" i="6" s="1"/>
  <c r="AN189" i="6" s="1"/>
  <c r="AM189" i="6" s="1"/>
  <c r="AL189" i="6" s="1"/>
  <c r="AT127" i="6"/>
  <c r="AS127" i="6" s="1"/>
  <c r="AR127" i="6" s="1"/>
  <c r="AQ127" i="6" s="1"/>
  <c r="AP127" i="6" s="1"/>
  <c r="AO127" i="6" s="1"/>
  <c r="AN127" i="6" s="1"/>
  <c r="AM127" i="6" s="1"/>
  <c r="AL127" i="6" s="1"/>
  <c r="AT157" i="6"/>
  <c r="AS157" i="6" s="1"/>
  <c r="AR157" i="6" s="1"/>
  <c r="AQ157" i="6" s="1"/>
  <c r="AP157" i="6" s="1"/>
  <c r="AO157" i="6" s="1"/>
  <c r="AN157" i="6" s="1"/>
  <c r="AM157" i="6" s="1"/>
  <c r="AL157" i="6" s="1"/>
  <c r="AT154" i="6"/>
  <c r="AS154" i="6" s="1"/>
  <c r="AR154" i="6" s="1"/>
  <c r="AQ154" i="6" s="1"/>
  <c r="AP154" i="6" s="1"/>
  <c r="AO154" i="6" s="1"/>
  <c r="AN154" i="6" s="1"/>
  <c r="AM154" i="6" s="1"/>
  <c r="AL154" i="6" s="1"/>
  <c r="AF184" i="6"/>
  <c r="I184" i="6"/>
  <c r="K378" i="6"/>
  <c r="AF378" i="6"/>
  <c r="U378" i="6"/>
  <c r="AC378" i="6"/>
  <c r="R43" i="6"/>
  <c r="T43" i="6" s="1"/>
  <c r="K220" i="6"/>
  <c r="U220" i="6"/>
  <c r="AF220" i="6"/>
  <c r="AC220" i="6"/>
  <c r="AE300" i="6"/>
  <c r="AG300" i="6"/>
  <c r="AH49" i="6"/>
  <c r="AC423" i="6"/>
  <c r="AF423" i="6"/>
  <c r="AF412" i="6"/>
  <c r="I63" i="6"/>
  <c r="AF63" i="6"/>
  <c r="R63" i="6"/>
  <c r="T63" i="6" s="1"/>
  <c r="AC63" i="6"/>
  <c r="AC415" i="6"/>
  <c r="AF415" i="6"/>
  <c r="AF81" i="6"/>
  <c r="J81" i="6"/>
  <c r="J219" i="6"/>
  <c r="AF219" i="6"/>
  <c r="R219" i="6"/>
  <c r="T219" i="6" s="1"/>
  <c r="U219" i="6"/>
  <c r="AC219" i="6"/>
  <c r="K292" i="6"/>
  <c r="AF292" i="6"/>
  <c r="AD292" i="6"/>
  <c r="AE292" i="6"/>
  <c r="AG292" i="6"/>
  <c r="AB292" i="6"/>
  <c r="I118" i="6"/>
  <c r="AF118" i="6"/>
  <c r="AF189" i="6"/>
  <c r="K189" i="6"/>
  <c r="AC189" i="6"/>
  <c r="U189" i="6"/>
  <c r="K339" i="6"/>
  <c r="AF339" i="6"/>
  <c r="U339" i="6"/>
  <c r="AF202" i="6"/>
  <c r="K202" i="6"/>
  <c r="AT43" i="6"/>
  <c r="AS43" i="6" s="1"/>
  <c r="AR43" i="6" s="1"/>
  <c r="AQ43" i="6" s="1"/>
  <c r="AP43" i="6" s="1"/>
  <c r="AO43" i="6" s="1"/>
  <c r="AN43" i="6" s="1"/>
  <c r="AM43" i="6" s="1"/>
  <c r="AL43" i="6" s="1"/>
  <c r="AT304" i="6"/>
  <c r="AS304" i="6" s="1"/>
  <c r="AR304" i="6" s="1"/>
  <c r="AQ304" i="6" s="1"/>
  <c r="AP304" i="6" s="1"/>
  <c r="AO304" i="6" s="1"/>
  <c r="AN304" i="6" s="1"/>
  <c r="AM304" i="6" s="1"/>
  <c r="AL304" i="6" s="1"/>
  <c r="R339" i="6"/>
  <c r="T339" i="6" s="1"/>
  <c r="AC417" i="6"/>
  <c r="AF417" i="6"/>
  <c r="K418" i="6"/>
  <c r="AC419" i="6"/>
  <c r="AF419" i="6"/>
  <c r="K415" i="6"/>
  <c r="AC427" i="6"/>
  <c r="AF427" i="6"/>
  <c r="AC413" i="6"/>
  <c r="AF413" i="6"/>
  <c r="AP404" i="6"/>
  <c r="AO404" i="6" s="1"/>
  <c r="AN404" i="6" s="1"/>
  <c r="AM404" i="6" s="1"/>
  <c r="AL404" i="6" s="1"/>
  <c r="AK404" i="6" s="1"/>
  <c r="AC416" i="6"/>
  <c r="AF416" i="6"/>
  <c r="AF38" i="6"/>
  <c r="J38" i="6"/>
  <c r="AF398" i="6"/>
  <c r="AC398" i="6"/>
  <c r="AF29" i="6"/>
  <c r="I29" i="6"/>
  <c r="R29" i="6"/>
  <c r="T29" i="6" s="1"/>
  <c r="AC29" i="6"/>
  <c r="AF123" i="6"/>
  <c r="I123" i="6"/>
  <c r="J279" i="6"/>
  <c r="AF279" i="6"/>
  <c r="R279" i="6"/>
  <c r="T279" i="6" s="1"/>
  <c r="U279" i="6"/>
  <c r="AC279" i="6"/>
  <c r="J153" i="6"/>
  <c r="AF153" i="6"/>
  <c r="AC153" i="6"/>
  <c r="R153" i="6"/>
  <c r="T153" i="6" s="1"/>
  <c r="U153" i="6"/>
  <c r="I165" i="6"/>
  <c r="AF165" i="6"/>
  <c r="I127" i="6"/>
  <c r="AF127" i="6"/>
  <c r="AC127" i="6"/>
  <c r="AF157" i="6"/>
  <c r="I157" i="6"/>
  <c r="AC157" i="6"/>
  <c r="AT368" i="6"/>
  <c r="AS368" i="6" s="1"/>
  <c r="AR368" i="6" s="1"/>
  <c r="AQ368" i="6" s="1"/>
  <c r="AP368" i="6" s="1"/>
  <c r="AO368" i="6" s="1"/>
  <c r="AN368" i="6" s="1"/>
  <c r="AM368" i="6" s="1"/>
  <c r="AL368" i="6" s="1"/>
  <c r="AT226" i="6"/>
  <c r="AS226" i="6" s="1"/>
  <c r="AR226" i="6" s="1"/>
  <c r="AQ226" i="6" s="1"/>
  <c r="AP226" i="6" s="1"/>
  <c r="AO226" i="6" s="1"/>
  <c r="AN226" i="6" s="1"/>
  <c r="AM226" i="6" s="1"/>
  <c r="AL226" i="6" s="1"/>
  <c r="AF43" i="6"/>
  <c r="J43" i="6"/>
  <c r="AC43" i="6"/>
  <c r="AT77" i="6"/>
  <c r="AS77" i="6" s="1"/>
  <c r="AR77" i="6" s="1"/>
  <c r="AQ77" i="6" s="1"/>
  <c r="AP77" i="6" s="1"/>
  <c r="AO77" i="6" s="1"/>
  <c r="AN77" i="6" s="1"/>
  <c r="AM77" i="6" s="1"/>
  <c r="AL77" i="6" s="1"/>
  <c r="AC304" i="6"/>
  <c r="K304" i="6"/>
  <c r="AF304" i="6"/>
  <c r="U304" i="6"/>
  <c r="N440" i="6"/>
  <c r="N437" i="6"/>
  <c r="N442" i="6"/>
  <c r="N443" i="6"/>
  <c r="N445" i="6"/>
  <c r="N441" i="6"/>
  <c r="N436" i="6"/>
  <c r="N438" i="6"/>
  <c r="N439" i="6"/>
  <c r="AK436" i="6"/>
  <c r="AJ436" i="6"/>
  <c r="AI436" i="6"/>
  <c r="AK437" i="6"/>
  <c r="AI437" i="6"/>
  <c r="AJ437" i="6"/>
  <c r="U438" i="6"/>
  <c r="AC438" i="6"/>
  <c r="AF438" i="6"/>
  <c r="K438" i="6"/>
  <c r="R441" i="6"/>
  <c r="T441" i="6" s="1"/>
  <c r="AT443" i="6"/>
  <c r="AS443" i="6" s="1"/>
  <c r="AR443" i="6" s="1"/>
  <c r="AQ443" i="6" s="1"/>
  <c r="AP443" i="6" s="1"/>
  <c r="AO443" i="6" s="1"/>
  <c r="AN443" i="6" s="1"/>
  <c r="AM443" i="6" s="1"/>
  <c r="AL443" i="6" s="1"/>
  <c r="AT445" i="6"/>
  <c r="AS445" i="6" s="1"/>
  <c r="AR445" i="6" s="1"/>
  <c r="AQ445" i="6" s="1"/>
  <c r="AP445" i="6" s="1"/>
  <c r="AO445" i="6" s="1"/>
  <c r="AN445" i="6" s="1"/>
  <c r="AM445" i="6" s="1"/>
  <c r="AL445" i="6" s="1"/>
  <c r="AT438" i="6"/>
  <c r="AS438" i="6" s="1"/>
  <c r="AR438" i="6" s="1"/>
  <c r="AQ438" i="6" s="1"/>
  <c r="AP438" i="6" s="1"/>
  <c r="AO438" i="6" s="1"/>
  <c r="AN438" i="6" s="1"/>
  <c r="AM438" i="6" s="1"/>
  <c r="AL438" i="6" s="1"/>
  <c r="R436" i="6"/>
  <c r="T436" i="6" s="1"/>
  <c r="AT439" i="6"/>
  <c r="AS439" i="6" s="1"/>
  <c r="AR439" i="6" s="1"/>
  <c r="AQ439" i="6" s="1"/>
  <c r="AP439" i="6" s="1"/>
  <c r="AO439" i="6" s="1"/>
  <c r="AN439" i="6" s="1"/>
  <c r="AM439" i="6" s="1"/>
  <c r="AL439" i="6" s="1"/>
  <c r="R438" i="6"/>
  <c r="T438" i="6" s="1"/>
  <c r="U443" i="6"/>
  <c r="K443" i="6"/>
  <c r="AC443" i="6"/>
  <c r="AF443" i="6"/>
  <c r="K445" i="6"/>
  <c r="AF445" i="6"/>
  <c r="AT441" i="6"/>
  <c r="AS441" i="6" s="1"/>
  <c r="AR441" i="6" s="1"/>
  <c r="AQ441" i="6" s="1"/>
  <c r="AP441" i="6" s="1"/>
  <c r="AO441" i="6" s="1"/>
  <c r="AN441" i="6" s="1"/>
  <c r="AM441" i="6" s="1"/>
  <c r="AL441" i="6" s="1"/>
  <c r="U439" i="6"/>
  <c r="AC439" i="6"/>
  <c r="AF439" i="6"/>
  <c r="K439" i="6"/>
  <c r="U442" i="6"/>
  <c r="K442" i="6"/>
  <c r="AC442" i="6"/>
  <c r="AF442" i="6"/>
  <c r="K437" i="6"/>
  <c r="AF437" i="6"/>
  <c r="U436" i="6"/>
  <c r="AC436" i="6"/>
  <c r="K436" i="6"/>
  <c r="AF436" i="6"/>
  <c r="AT442" i="6"/>
  <c r="AS442" i="6" s="1"/>
  <c r="AR442" i="6" s="1"/>
  <c r="AQ442" i="6" s="1"/>
  <c r="AP442" i="6" s="1"/>
  <c r="AO442" i="6" s="1"/>
  <c r="AN442" i="6" s="1"/>
  <c r="AM442" i="6" s="1"/>
  <c r="AL442" i="6" s="1"/>
  <c r="AT440" i="6"/>
  <c r="AS440" i="6" s="1"/>
  <c r="AR440" i="6" s="1"/>
  <c r="AQ440" i="6" s="1"/>
  <c r="AP440" i="6" s="1"/>
  <c r="AO440" i="6" s="1"/>
  <c r="AN440" i="6" s="1"/>
  <c r="AM440" i="6" s="1"/>
  <c r="AL440" i="6" s="1"/>
  <c r="U441" i="6"/>
  <c r="K441" i="6"/>
  <c r="AC441" i="6"/>
  <c r="AF441" i="6"/>
  <c r="R442" i="6"/>
  <c r="T442" i="6" s="1"/>
  <c r="AC440" i="6"/>
  <c r="AF440" i="6"/>
  <c r="U440" i="6"/>
  <c r="K440" i="6"/>
  <c r="AJ415" i="6"/>
  <c r="AK415" i="6"/>
  <c r="AI415" i="6"/>
  <c r="AJ417" i="6"/>
  <c r="AI417" i="6"/>
  <c r="AK417" i="6"/>
  <c r="AI422" i="6"/>
  <c r="AJ422" i="6"/>
  <c r="AK422" i="6"/>
  <c r="AJ421" i="6"/>
  <c r="AI421" i="6"/>
  <c r="AK421" i="6"/>
  <c r="AI418" i="6"/>
  <c r="AJ418" i="6"/>
  <c r="AK418" i="6"/>
  <c r="AJ405" i="6"/>
  <c r="AI405" i="6"/>
  <c r="AK405" i="6"/>
  <c r="AI420" i="6"/>
  <c r="AJ420" i="6"/>
  <c r="AK420" i="6"/>
  <c r="AJ425" i="6"/>
  <c r="AI425" i="6"/>
  <c r="AK425" i="6"/>
  <c r="AJ397" i="6"/>
  <c r="AK397" i="6"/>
  <c r="AI397" i="6"/>
  <c r="AJ430" i="6"/>
  <c r="AI430" i="6"/>
  <c r="AK430" i="6"/>
  <c r="AI396" i="6"/>
  <c r="AJ396" i="6"/>
  <c r="AK396" i="6"/>
  <c r="AK424" i="6"/>
  <c r="AI424" i="6"/>
  <c r="AJ424" i="6"/>
  <c r="AI426" i="6"/>
  <c r="AJ426" i="6"/>
  <c r="AK426" i="6"/>
  <c r="AJ411" i="6"/>
  <c r="AK411" i="6"/>
  <c r="AI411" i="6"/>
  <c r="AJ423" i="6"/>
  <c r="AK423" i="6"/>
  <c r="AI423" i="6"/>
  <c r="AK398" i="6"/>
  <c r="AI429" i="6"/>
  <c r="AJ429" i="6"/>
  <c r="AK429" i="6"/>
  <c r="AJ432" i="6"/>
  <c r="AI432" i="6"/>
  <c r="AK432" i="6"/>
  <c r="AJ419" i="6"/>
  <c r="AK419" i="6"/>
  <c r="AI419" i="6"/>
  <c r="AJ407" i="6"/>
  <c r="AK407" i="6"/>
  <c r="AI407" i="6"/>
  <c r="AI406" i="6"/>
  <c r="AJ406" i="6"/>
  <c r="AK406" i="6"/>
  <c r="AJ427" i="6"/>
  <c r="AK427" i="6"/>
  <c r="AI427" i="6"/>
  <c r="AI403" i="6"/>
  <c r="AJ403" i="6"/>
  <c r="AK403" i="6"/>
  <c r="AK435" i="6"/>
  <c r="AI435" i="6"/>
  <c r="AJ435" i="6"/>
  <c r="AI434" i="6"/>
  <c r="AJ434" i="6"/>
  <c r="AK434" i="6"/>
  <c r="AJ409" i="6"/>
  <c r="AI409" i="6"/>
  <c r="AK409" i="6"/>
  <c r="AJ402" i="6"/>
  <c r="AK402" i="6"/>
  <c r="AI402" i="6"/>
  <c r="AK400" i="6"/>
  <c r="AK408" i="6"/>
  <c r="AI408" i="6"/>
  <c r="AJ408" i="6"/>
  <c r="AJ399" i="6"/>
  <c r="AK399" i="6"/>
  <c r="AI399" i="6"/>
  <c r="AI414" i="6"/>
  <c r="AJ414" i="6"/>
  <c r="AK414" i="6"/>
  <c r="AI410" i="6"/>
  <c r="AJ410" i="6"/>
  <c r="AK410" i="6"/>
  <c r="AI412" i="6"/>
  <c r="AJ412" i="6"/>
  <c r="AK412" i="6"/>
  <c r="N400" i="6"/>
  <c r="N405" i="6"/>
  <c r="N414" i="6"/>
  <c r="N417" i="6"/>
  <c r="N421" i="6"/>
  <c r="N425" i="6"/>
  <c r="N430" i="6"/>
  <c r="N434" i="6"/>
  <c r="N408" i="6"/>
  <c r="N411" i="6"/>
  <c r="N398" i="6"/>
  <c r="N415" i="6"/>
  <c r="N418" i="6"/>
  <c r="N422" i="6"/>
  <c r="N426" i="6"/>
  <c r="N431" i="6"/>
  <c r="N435" i="6"/>
  <c r="N402" i="6"/>
  <c r="N406" i="6"/>
  <c r="N396" i="6"/>
  <c r="N409" i="6"/>
  <c r="N412" i="6"/>
  <c r="N419" i="6"/>
  <c r="N423" i="6"/>
  <c r="N427" i="6"/>
  <c r="N432" i="6"/>
  <c r="N401" i="6"/>
  <c r="N399" i="6"/>
  <c r="N404" i="6"/>
  <c r="N416" i="6"/>
  <c r="N397" i="6"/>
  <c r="N407" i="6"/>
  <c r="N410" i="6"/>
  <c r="N413" i="6"/>
  <c r="N420" i="6"/>
  <c r="N424" i="6"/>
  <c r="N429" i="6"/>
  <c r="N433" i="6"/>
  <c r="N403" i="6"/>
  <c r="U434" i="6"/>
  <c r="K434" i="6"/>
  <c r="U432" i="6"/>
  <c r="K432" i="6"/>
  <c r="K401" i="6"/>
  <c r="R403" i="6"/>
  <c r="T403" i="6" s="1"/>
  <c r="K412" i="6"/>
  <c r="R424" i="6"/>
  <c r="T424" i="6" s="1"/>
  <c r="K405" i="6"/>
  <c r="R396" i="6"/>
  <c r="T396" i="6" s="1"/>
  <c r="R419" i="6"/>
  <c r="T419" i="6" s="1"/>
  <c r="U397" i="6"/>
  <c r="K397" i="6"/>
  <c r="U403" i="6"/>
  <c r="K403" i="6"/>
  <c r="U424" i="6"/>
  <c r="K424" i="6"/>
  <c r="U414" i="6"/>
  <c r="K414" i="6"/>
  <c r="U396" i="6"/>
  <c r="K396" i="6"/>
  <c r="U419" i="6"/>
  <c r="K419" i="6"/>
  <c r="U407" i="6"/>
  <c r="K407" i="6"/>
  <c r="U402" i="6"/>
  <c r="K402" i="6"/>
  <c r="U422" i="6"/>
  <c r="U420" i="6"/>
  <c r="K420" i="6"/>
  <c r="U427" i="6"/>
  <c r="K427" i="6"/>
  <c r="U417" i="6"/>
  <c r="K417" i="6"/>
  <c r="K408" i="6"/>
  <c r="U408" i="6"/>
  <c r="U399" i="6"/>
  <c r="R423" i="6"/>
  <c r="T423" i="6" s="1"/>
  <c r="R434" i="6"/>
  <c r="T434" i="6" s="1"/>
  <c r="U431" i="6"/>
  <c r="U410" i="6"/>
  <c r="K410" i="6"/>
  <c r="U421" i="6"/>
  <c r="K421" i="6"/>
  <c r="U423" i="6"/>
  <c r="K423" i="6"/>
  <c r="U425" i="6"/>
  <c r="K425" i="6"/>
  <c r="U429" i="6"/>
  <c r="K429" i="6"/>
  <c r="K411" i="6"/>
  <c r="U433" i="6"/>
  <c r="K433" i="6"/>
  <c r="U426" i="6"/>
  <c r="U409" i="6"/>
  <c r="K409" i="6"/>
  <c r="U413" i="6"/>
  <c r="K413" i="6"/>
  <c r="K400" i="6"/>
  <c r="U430" i="6"/>
  <c r="K430" i="6"/>
  <c r="U416" i="6"/>
  <c r="U406" i="6"/>
  <c r="K406" i="6"/>
  <c r="U398" i="6"/>
  <c r="R421" i="6"/>
  <c r="T421" i="6" s="1"/>
  <c r="C16" i="6"/>
  <c r="D18" i="6" s="1"/>
  <c r="N199" i="6"/>
  <c r="N303" i="6"/>
  <c r="N335" i="6"/>
  <c r="N317" i="6"/>
  <c r="N287" i="6"/>
  <c r="N296" i="6"/>
  <c r="N313" i="6"/>
  <c r="N282" i="6"/>
  <c r="N336" i="6"/>
  <c r="N358" i="6"/>
  <c r="N280" i="6"/>
  <c r="N354" i="6"/>
  <c r="N363" i="6"/>
  <c r="N305" i="6"/>
  <c r="N348" i="6"/>
  <c r="N279" i="6"/>
  <c r="N388" i="6"/>
  <c r="N297" i="6"/>
  <c r="N372" i="6"/>
  <c r="N386" i="6"/>
  <c r="N262" i="6"/>
  <c r="N299" i="6"/>
  <c r="N340" i="6"/>
  <c r="N380" i="6"/>
  <c r="N329" i="6"/>
  <c r="N308" i="6"/>
  <c r="N337" i="6"/>
  <c r="N202" i="6"/>
  <c r="N267" i="6"/>
  <c r="N387" i="6"/>
  <c r="N294" i="6"/>
  <c r="N274" i="6"/>
  <c r="N370" i="6"/>
  <c r="N366" i="6"/>
  <c r="N315" i="6"/>
  <c r="N260" i="6"/>
  <c r="N306" i="6"/>
  <c r="N275" i="6"/>
  <c r="N395" i="6"/>
  <c r="N286" i="6"/>
  <c r="N266" i="6"/>
  <c r="N298" i="6"/>
  <c r="N334" i="6"/>
  <c r="N369" i="6"/>
  <c r="N318" i="6"/>
  <c r="N349" i="6"/>
  <c r="N309" i="6"/>
  <c r="N362" i="6"/>
  <c r="N273" i="6"/>
  <c r="N285" i="6"/>
  <c r="N196" i="6"/>
  <c r="N361" i="6"/>
  <c r="N278" i="6"/>
  <c r="N281" i="6"/>
  <c r="N151" i="6"/>
  <c r="N343" i="6"/>
  <c r="N332" i="6"/>
  <c r="N371" i="6"/>
  <c r="N291" i="6"/>
  <c r="N330" i="6"/>
  <c r="N289" i="6"/>
  <c r="N265" i="6"/>
  <c r="N390" i="6"/>
  <c r="N271" i="6"/>
  <c r="N327" i="6"/>
  <c r="N301" i="6"/>
  <c r="N368" i="6"/>
  <c r="N284" i="6"/>
  <c r="N357" i="6"/>
  <c r="N367" i="6"/>
  <c r="N359" i="6"/>
  <c r="N290" i="6"/>
  <c r="N268" i="6"/>
  <c r="N314" i="6"/>
  <c r="N351" i="6"/>
  <c r="N295" i="6"/>
  <c r="N272" i="6"/>
  <c r="N377" i="6"/>
  <c r="N347" i="6"/>
  <c r="N31" i="6"/>
  <c r="N339" i="6"/>
  <c r="N316" i="6"/>
  <c r="N276" i="6"/>
  <c r="N365" i="6"/>
  <c r="N292" i="6"/>
  <c r="N269" i="6"/>
  <c r="N376" i="6"/>
  <c r="N324" i="6"/>
  <c r="N326" i="6"/>
  <c r="N352" i="6"/>
  <c r="N277" i="6"/>
  <c r="N288" i="6"/>
  <c r="N384" i="6"/>
  <c r="N345" i="6"/>
  <c r="N375" i="6"/>
  <c r="N325" i="6"/>
  <c r="N379" i="6"/>
  <c r="N259" i="6"/>
  <c r="N331" i="6"/>
  <c r="N307" i="6"/>
  <c r="N323" i="6"/>
  <c r="N319" i="6"/>
  <c r="N381" i="6"/>
  <c r="N392" i="6"/>
  <c r="N312" i="6"/>
  <c r="N320" i="6"/>
  <c r="N394" i="6"/>
  <c r="N378" i="6"/>
  <c r="N353" i="6"/>
  <c r="N350" i="6"/>
  <c r="N338" i="6"/>
  <c r="N382" i="6"/>
  <c r="N263" i="6"/>
  <c r="N364" i="6"/>
  <c r="N193" i="6"/>
  <c r="N328" i="6"/>
  <c r="N197" i="6"/>
  <c r="N344" i="6"/>
  <c r="C15" i="6"/>
  <c r="N385" i="6"/>
  <c r="N300" i="6"/>
  <c r="N194" i="6"/>
  <c r="N322" i="6"/>
  <c r="N261" i="6"/>
  <c r="N321" i="6"/>
  <c r="N293" i="6"/>
  <c r="N356" i="6"/>
  <c r="N360" i="6"/>
  <c r="N355" i="6"/>
  <c r="N346" i="6"/>
  <c r="N333" i="6"/>
  <c r="N374" i="6"/>
  <c r="N264" i="6"/>
  <c r="N311" i="6"/>
  <c r="N341" i="6"/>
  <c r="N373" i="6"/>
  <c r="N270" i="6"/>
  <c r="N342" i="6"/>
  <c r="N310" i="6"/>
  <c r="N389" i="6"/>
  <c r="N302" i="6"/>
  <c r="N393" i="6"/>
  <c r="N383" i="6"/>
  <c r="N391" i="6"/>
  <c r="N283" i="6"/>
  <c r="N304" i="6"/>
  <c r="O2" i="4"/>
  <c r="O4" i="4"/>
  <c r="O1" i="4"/>
  <c r="R250" i="3"/>
  <c r="T250" i="3" s="1"/>
  <c r="U250" i="3"/>
  <c r="U349" i="3"/>
  <c r="R349" i="3"/>
  <c r="T349" i="3" s="1"/>
  <c r="R263" i="3"/>
  <c r="T263" i="3" s="1"/>
  <c r="U263" i="3"/>
  <c r="R89" i="3"/>
  <c r="T89" i="3" s="1"/>
  <c r="U89" i="3"/>
  <c r="R303" i="3"/>
  <c r="T303" i="3" s="1"/>
  <c r="U303" i="3"/>
  <c r="U279" i="3"/>
  <c r="R279" i="3"/>
  <c r="T279" i="3" s="1"/>
  <c r="R345" i="3"/>
  <c r="T345" i="3" s="1"/>
  <c r="U345" i="3"/>
  <c r="R84" i="3"/>
  <c r="T84" i="3" s="1"/>
  <c r="U84" i="3"/>
  <c r="R34" i="3"/>
  <c r="T34" i="3" s="1"/>
  <c r="U34" i="3"/>
  <c r="R220" i="3"/>
  <c r="T220" i="3" s="1"/>
  <c r="U220" i="3"/>
  <c r="R225" i="3"/>
  <c r="T225" i="3" s="1"/>
  <c r="U225" i="3"/>
  <c r="R30" i="3"/>
  <c r="T30" i="3" s="1"/>
  <c r="U30" i="3"/>
  <c r="R202" i="3"/>
  <c r="T202" i="3" s="1"/>
  <c r="U202" i="3"/>
  <c r="U328" i="3"/>
  <c r="R328" i="3"/>
  <c r="T328" i="3" s="1"/>
  <c r="R340" i="3"/>
  <c r="T340" i="3" s="1"/>
  <c r="U340" i="3"/>
  <c r="R199" i="3"/>
  <c r="T199" i="3" s="1"/>
  <c r="U199" i="3"/>
  <c r="R307" i="3"/>
  <c r="T307" i="3" s="1"/>
  <c r="U307" i="3"/>
  <c r="R269" i="3"/>
  <c r="T269" i="3" s="1"/>
  <c r="U269" i="3"/>
  <c r="R319" i="3"/>
  <c r="T319" i="3" s="1"/>
  <c r="U319" i="3"/>
  <c r="R280" i="3"/>
  <c r="T280" i="3" s="1"/>
  <c r="U280" i="3"/>
  <c r="R36" i="3"/>
  <c r="T36" i="3" s="1"/>
  <c r="U36" i="3"/>
  <c r="R221" i="3"/>
  <c r="T221" i="3" s="1"/>
  <c r="U221" i="3"/>
  <c r="R321" i="3"/>
  <c r="T321" i="3" s="1"/>
  <c r="U321" i="3"/>
  <c r="R209" i="3"/>
  <c r="T209" i="3" s="1"/>
  <c r="U209" i="3"/>
  <c r="R208" i="3"/>
  <c r="T208" i="3" s="1"/>
  <c r="U208" i="3"/>
  <c r="R297" i="3"/>
  <c r="T297" i="3" s="1"/>
  <c r="U297" i="3"/>
  <c r="R335" i="3"/>
  <c r="T335" i="3" s="1"/>
  <c r="U335" i="3"/>
  <c r="R352" i="3"/>
  <c r="T352" i="3" s="1"/>
  <c r="U352" i="3"/>
  <c r="U323" i="3"/>
  <c r="R323" i="3"/>
  <c r="T323" i="3" s="1"/>
  <c r="R292" i="3"/>
  <c r="T292" i="3" s="1"/>
  <c r="U292" i="3"/>
  <c r="R350" i="3"/>
  <c r="T350" i="3" s="1"/>
  <c r="U350" i="3"/>
  <c r="R205" i="3"/>
  <c r="T205" i="3" s="1"/>
  <c r="U205" i="3"/>
  <c r="R245" i="3"/>
  <c r="T245" i="3" s="1"/>
  <c r="U245" i="3"/>
  <c r="R215" i="3"/>
  <c r="T215" i="3" s="1"/>
  <c r="U215" i="3"/>
  <c r="R255" i="3"/>
  <c r="T255" i="3" s="1"/>
  <c r="U255" i="3"/>
  <c r="U230" i="3"/>
  <c r="R230" i="3"/>
  <c r="T230" i="3" s="1"/>
  <c r="R41" i="3"/>
  <c r="T41" i="3" s="1"/>
  <c r="U41" i="3"/>
  <c r="R231" i="3"/>
  <c r="T231" i="3" s="1"/>
  <c r="U231" i="3"/>
  <c r="R196" i="3"/>
  <c r="T196" i="3" s="1"/>
  <c r="U196" i="3"/>
  <c r="U286" i="3"/>
  <c r="R286" i="3"/>
  <c r="T286" i="3" s="1"/>
  <c r="R337" i="3"/>
  <c r="T337" i="3" s="1"/>
  <c r="U337" i="3"/>
  <c r="R268" i="3"/>
  <c r="T268" i="3" s="1"/>
  <c r="U268" i="3"/>
  <c r="R253" i="3"/>
  <c r="T253" i="3" s="1"/>
  <c r="U253" i="3"/>
  <c r="U353" i="3"/>
  <c r="R353" i="3"/>
  <c r="T353" i="3" s="1"/>
  <c r="U185" i="3"/>
  <c r="R185" i="3"/>
  <c r="T185" i="3" s="1"/>
  <c r="R226" i="3"/>
  <c r="T226" i="3" s="1"/>
  <c r="U226" i="3"/>
  <c r="R47" i="3"/>
  <c r="T47" i="3" s="1"/>
  <c r="U47" i="3"/>
  <c r="U310" i="3"/>
  <c r="R310" i="3"/>
  <c r="T310" i="3" s="1"/>
  <c r="R305" i="3"/>
  <c r="T305" i="3" s="1"/>
  <c r="U305" i="3"/>
  <c r="R254" i="3"/>
  <c r="T254" i="3" s="1"/>
  <c r="U254" i="3"/>
  <c r="R246" i="3"/>
  <c r="T246" i="3" s="1"/>
  <c r="U246" i="3"/>
  <c r="R191" i="3"/>
  <c r="T191" i="3" s="1"/>
  <c r="U191" i="3"/>
  <c r="R308" i="3"/>
  <c r="T308" i="3" s="1"/>
  <c r="U308" i="3"/>
  <c r="U326" i="3"/>
  <c r="R326" i="3"/>
  <c r="T326" i="3" s="1"/>
  <c r="R237" i="3"/>
  <c r="T237" i="3" s="1"/>
  <c r="U237" i="3"/>
  <c r="R272" i="3"/>
  <c r="T272" i="3" s="1"/>
  <c r="U272" i="3"/>
  <c r="U290" i="3"/>
  <c r="R290" i="3"/>
  <c r="T290" i="3" s="1"/>
  <c r="F18" i="3"/>
  <c r="F19" i="3" s="1"/>
  <c r="C18" i="3"/>
  <c r="R288" i="3"/>
  <c r="T288" i="3" s="1"/>
  <c r="U288" i="3"/>
  <c r="R238" i="3"/>
  <c r="T238" i="3" s="1"/>
  <c r="U238" i="3"/>
  <c r="U194" i="3"/>
  <c r="R194" i="3"/>
  <c r="T194" i="3" s="1"/>
  <c r="U302" i="3"/>
  <c r="R302" i="3"/>
  <c r="T302" i="3" s="1"/>
  <c r="R239" i="3"/>
  <c r="T239" i="3" s="1"/>
  <c r="U239" i="3"/>
  <c r="U361" i="3"/>
  <c r="R361" i="3"/>
  <c r="T361" i="3" s="1"/>
  <c r="U281" i="3"/>
  <c r="R281" i="3"/>
  <c r="T281" i="3" s="1"/>
  <c r="R252" i="3"/>
  <c r="T252" i="3" s="1"/>
  <c r="U252" i="3"/>
  <c r="R332" i="3"/>
  <c r="T332" i="3" s="1"/>
  <c r="U332" i="3"/>
  <c r="R347" i="3"/>
  <c r="T347" i="3" s="1"/>
  <c r="U347" i="3"/>
  <c r="R343" i="3"/>
  <c r="T343" i="3" s="1"/>
  <c r="U343" i="3"/>
  <c r="R258" i="3"/>
  <c r="T258" i="3" s="1"/>
  <c r="U258" i="3"/>
  <c r="U355" i="3"/>
  <c r="R355" i="3"/>
  <c r="T355" i="3" s="1"/>
  <c r="R207" i="3"/>
  <c r="T207" i="3" s="1"/>
  <c r="U207" i="3"/>
  <c r="U320" i="3"/>
  <c r="R320" i="3"/>
  <c r="T320" i="3" s="1"/>
  <c r="U223" i="3"/>
  <c r="R223" i="3"/>
  <c r="T223" i="3" s="1"/>
  <c r="R32" i="3"/>
  <c r="T32" i="3" s="1"/>
  <c r="U32" i="3"/>
  <c r="R80" i="3"/>
  <c r="T80" i="3" s="1"/>
  <c r="U80" i="3"/>
  <c r="R316" i="3"/>
  <c r="T316" i="3" s="1"/>
  <c r="U316" i="3"/>
  <c r="U232" i="3"/>
  <c r="R232" i="3"/>
  <c r="T232" i="3" s="1"/>
  <c r="R356" i="3"/>
  <c r="T356" i="3" s="1"/>
  <c r="U356" i="3"/>
  <c r="R331" i="3"/>
  <c r="T331" i="3" s="1"/>
  <c r="U331" i="3"/>
  <c r="R283" i="3"/>
  <c r="T283" i="3" s="1"/>
  <c r="U283" i="3"/>
  <c r="U336" i="3"/>
  <c r="R336" i="3"/>
  <c r="T336" i="3" s="1"/>
  <c r="R295" i="3"/>
  <c r="T295" i="3" s="1"/>
  <c r="U295" i="3"/>
  <c r="R210" i="3"/>
  <c r="T210" i="3" s="1"/>
  <c r="U210" i="3"/>
  <c r="U294" i="3"/>
  <c r="R294" i="3"/>
  <c r="T294" i="3" s="1"/>
  <c r="U299" i="3"/>
  <c r="R299" i="3"/>
  <c r="T299" i="3" s="1"/>
  <c r="U274" i="3"/>
  <c r="R274" i="3"/>
  <c r="T274" i="3" s="1"/>
  <c r="R360" i="3"/>
  <c r="T360" i="3" s="1"/>
  <c r="U360" i="3"/>
  <c r="R229" i="3"/>
  <c r="T229" i="3" s="1"/>
  <c r="U229" i="3"/>
  <c r="R206" i="3"/>
  <c r="T206" i="3" s="1"/>
  <c r="U206" i="3"/>
  <c r="R351" i="3"/>
  <c r="T351" i="3" s="1"/>
  <c r="U351" i="3"/>
  <c r="R266" i="3"/>
  <c r="T266" i="3" s="1"/>
  <c r="U266" i="3"/>
  <c r="R296" i="3"/>
  <c r="T296" i="3" s="1"/>
  <c r="U296" i="3"/>
  <c r="R192" i="3"/>
  <c r="T192" i="3" s="1"/>
  <c r="U192" i="3"/>
  <c r="R242" i="3"/>
  <c r="T242" i="3" s="1"/>
  <c r="U242" i="3"/>
  <c r="R186" i="3"/>
  <c r="T186" i="3" s="1"/>
  <c r="U186" i="3"/>
  <c r="U315" i="3"/>
  <c r="R315" i="3"/>
  <c r="T315" i="3" s="1"/>
  <c r="R261" i="3"/>
  <c r="T261" i="3" s="1"/>
  <c r="U261" i="3"/>
  <c r="R201" i="3"/>
  <c r="T201" i="3" s="1"/>
  <c r="U201" i="3"/>
  <c r="U287" i="3"/>
  <c r="R287" i="3"/>
  <c r="T287" i="3" s="1"/>
  <c r="R348" i="3"/>
  <c r="T348" i="3" s="1"/>
  <c r="U348" i="3"/>
  <c r="U277" i="3"/>
  <c r="R277" i="3"/>
  <c r="T277" i="3" s="1"/>
  <c r="R300" i="3"/>
  <c r="T300" i="3" s="1"/>
  <c r="U300" i="3"/>
  <c r="U135" i="3"/>
  <c r="R135" i="3"/>
  <c r="T135" i="3" s="1"/>
  <c r="R358" i="3"/>
  <c r="T358" i="3" s="1"/>
  <c r="U358" i="3"/>
  <c r="R329" i="3"/>
  <c r="T329" i="3" s="1"/>
  <c r="U329" i="3"/>
  <c r="U327" i="3"/>
  <c r="R327" i="3"/>
  <c r="T327" i="3" s="1"/>
  <c r="U218" i="3"/>
  <c r="R218" i="3"/>
  <c r="T218" i="3" s="1"/>
  <c r="U282" i="3"/>
  <c r="R282" i="3"/>
  <c r="T282" i="3" s="1"/>
  <c r="R262" i="3"/>
  <c r="T262" i="3" s="1"/>
  <c r="U262" i="3"/>
  <c r="U312" i="3"/>
  <c r="R312" i="3"/>
  <c r="T312" i="3" s="1"/>
  <c r="R197" i="3"/>
  <c r="T197" i="3" s="1"/>
  <c r="U197" i="3"/>
  <c r="R234" i="3"/>
  <c r="T234" i="3" s="1"/>
  <c r="U234" i="3"/>
  <c r="R241" i="3"/>
  <c r="T241" i="3" s="1"/>
  <c r="U241" i="3"/>
  <c r="AI458" i="6" l="1"/>
  <c r="AJ458" i="6"/>
  <c r="AK458" i="6"/>
  <c r="AI460" i="6"/>
  <c r="AJ460" i="6"/>
  <c r="AK460" i="6"/>
  <c r="AI455" i="6"/>
  <c r="AJ455" i="6"/>
  <c r="AK455" i="6"/>
  <c r="AI459" i="6"/>
  <c r="AH459" i="6" s="1"/>
  <c r="AJ459" i="6"/>
  <c r="AK459" i="6"/>
  <c r="AI461" i="6"/>
  <c r="AJ461" i="6"/>
  <c r="AK461" i="6"/>
  <c r="AI462" i="6"/>
  <c r="AH462" i="6" s="1"/>
  <c r="AJ462" i="6"/>
  <c r="AK462" i="6"/>
  <c r="AI457" i="6"/>
  <c r="AJ457" i="6"/>
  <c r="AK457" i="6"/>
  <c r="AI456" i="6"/>
  <c r="AJ456" i="6"/>
  <c r="AK456" i="6"/>
  <c r="AI448" i="6"/>
  <c r="AJ448" i="6"/>
  <c r="AK448" i="6"/>
  <c r="R313" i="6"/>
  <c r="T313" i="6" s="1"/>
  <c r="AC297" i="6"/>
  <c r="R82" i="6"/>
  <c r="T82" i="6" s="1"/>
  <c r="U375" i="6"/>
  <c r="AT444" i="6"/>
  <c r="AS444" i="6" s="1"/>
  <c r="AR444" i="6" s="1"/>
  <c r="AQ444" i="6" s="1"/>
  <c r="AP444" i="6" s="1"/>
  <c r="AO444" i="6" s="1"/>
  <c r="AN444" i="6" s="1"/>
  <c r="AM444" i="6" s="1"/>
  <c r="AL444" i="6" s="1"/>
  <c r="AC41" i="6"/>
  <c r="AC124" i="6"/>
  <c r="AC46" i="6"/>
  <c r="AC360" i="6"/>
  <c r="AH360" i="6"/>
  <c r="AA360" i="6" s="1"/>
  <c r="AJ400" i="6"/>
  <c r="AC168" i="6"/>
  <c r="BB60" i="6"/>
  <c r="U444" i="6"/>
  <c r="AH447" i="6"/>
  <c r="AB447" i="6" s="1"/>
  <c r="AH450" i="6"/>
  <c r="AB450" i="6" s="1"/>
  <c r="AJ404" i="6"/>
  <c r="AG107" i="6"/>
  <c r="AC387" i="6"/>
  <c r="AC191" i="6"/>
  <c r="AZ92" i="6"/>
  <c r="AX92" i="6" s="1"/>
  <c r="AZ29" i="6"/>
  <c r="AX29" i="6" s="1"/>
  <c r="AT451" i="6"/>
  <c r="AS451" i="6" s="1"/>
  <c r="AR451" i="6" s="1"/>
  <c r="AQ451" i="6" s="1"/>
  <c r="AP451" i="6" s="1"/>
  <c r="AO451" i="6" s="1"/>
  <c r="AN451" i="6" s="1"/>
  <c r="AM451" i="6" s="1"/>
  <c r="AL451" i="6" s="1"/>
  <c r="AC313" i="6"/>
  <c r="U387" i="6"/>
  <c r="R166" i="6"/>
  <c r="T166" i="6" s="1"/>
  <c r="AH44" i="6"/>
  <c r="AH249" i="6"/>
  <c r="U404" i="6"/>
  <c r="AC353" i="6"/>
  <c r="U233" i="6"/>
  <c r="R288" i="6"/>
  <c r="T288" i="6" s="1"/>
  <c r="R353" i="6"/>
  <c r="T353" i="6" s="1"/>
  <c r="AC437" i="6"/>
  <c r="AC81" i="6"/>
  <c r="AC411" i="6"/>
  <c r="AC34" i="6"/>
  <c r="AC268" i="6"/>
  <c r="R175" i="6"/>
  <c r="T175" i="6" s="1"/>
  <c r="U411" i="6"/>
  <c r="U437" i="6"/>
  <c r="AC226" i="6"/>
  <c r="AC404" i="6"/>
  <c r="U34" i="6"/>
  <c r="U337" i="6"/>
  <c r="U268" i="6"/>
  <c r="U226" i="6"/>
  <c r="AC66" i="6"/>
  <c r="U194" i="6"/>
  <c r="R194" i="6"/>
  <c r="T194" i="6" s="1"/>
  <c r="U452" i="6"/>
  <c r="AC48" i="6"/>
  <c r="AC109" i="6"/>
  <c r="U332" i="6"/>
  <c r="R30" i="6"/>
  <c r="T30" i="6" s="1"/>
  <c r="AC453" i="6"/>
  <c r="R332" i="6"/>
  <c r="T332" i="6" s="1"/>
  <c r="U30" i="6"/>
  <c r="AC301" i="6"/>
  <c r="U351" i="6"/>
  <c r="R78" i="6"/>
  <c r="T78" i="6" s="1"/>
  <c r="AC351" i="6"/>
  <c r="R444" i="6"/>
  <c r="T444" i="6" s="1"/>
  <c r="U453" i="6"/>
  <c r="AI454" i="6"/>
  <c r="AH454" i="6" s="1"/>
  <c r="AJ454" i="6"/>
  <c r="AK454" i="6"/>
  <c r="AI453" i="6"/>
  <c r="AJ453" i="6"/>
  <c r="AK453" i="6"/>
  <c r="Q270" i="4"/>
  <c r="AC445" i="6"/>
  <c r="U202" i="6"/>
  <c r="AC169" i="6"/>
  <c r="AC50" i="6"/>
  <c r="AC418" i="6"/>
  <c r="U31" i="6"/>
  <c r="AC357" i="6"/>
  <c r="R395" i="6"/>
  <c r="T395" i="6" s="1"/>
  <c r="AC202" i="6"/>
  <c r="R310" i="6"/>
  <c r="T310" i="6" s="1"/>
  <c r="R204" i="6"/>
  <c r="T204" i="6" s="1"/>
  <c r="R31" i="6"/>
  <c r="T31" i="6" s="1"/>
  <c r="U365" i="6"/>
  <c r="U445" i="6"/>
  <c r="AC435" i="6"/>
  <c r="U310" i="6"/>
  <c r="U204" i="6"/>
  <c r="AC236" i="6"/>
  <c r="AC365" i="6"/>
  <c r="U412" i="6"/>
  <c r="R236" i="6"/>
  <c r="T236" i="6" s="1"/>
  <c r="AC161" i="6"/>
  <c r="AC27" i="6"/>
  <c r="R418" i="6"/>
  <c r="T418" i="6" s="1"/>
  <c r="U395" i="6"/>
  <c r="AC183" i="6"/>
  <c r="AC97" i="6"/>
  <c r="R191" i="6"/>
  <c r="T191" i="6" s="1"/>
  <c r="AC306" i="6"/>
  <c r="AC130" i="6"/>
  <c r="U435" i="6"/>
  <c r="AC203" i="6"/>
  <c r="Q37" i="4"/>
  <c r="Q250" i="4"/>
  <c r="Q73" i="4"/>
  <c r="Q223" i="4"/>
  <c r="Q61" i="4"/>
  <c r="Q231" i="4"/>
  <c r="Q201" i="4"/>
  <c r="Q187" i="4"/>
  <c r="Q283" i="4"/>
  <c r="Q125" i="4"/>
  <c r="Q226" i="4"/>
  <c r="Q240" i="4"/>
  <c r="Q86" i="4"/>
  <c r="Q291" i="4"/>
  <c r="Q36" i="4"/>
  <c r="Q264" i="4"/>
  <c r="Q295" i="4"/>
  <c r="Q128" i="4"/>
  <c r="Q279" i="4"/>
  <c r="Q261" i="4"/>
  <c r="Q288" i="4"/>
  <c r="Q268" i="4"/>
  <c r="Q246" i="4"/>
  <c r="Q163" i="4"/>
  <c r="Q321" i="4"/>
  <c r="Q198" i="4"/>
  <c r="Q311" i="4"/>
  <c r="Q195" i="4"/>
  <c r="Q63" i="4"/>
  <c r="Q298" i="4"/>
  <c r="Q132" i="4"/>
  <c r="Q211" i="4"/>
  <c r="Q284" i="4"/>
  <c r="Q120" i="4"/>
  <c r="Q68" i="4"/>
  <c r="Q303" i="4"/>
  <c r="Q267" i="4"/>
  <c r="Q228" i="4"/>
  <c r="R80" i="6"/>
  <c r="T80" i="6" s="1"/>
  <c r="AC80" i="6"/>
  <c r="AC294" i="6"/>
  <c r="U294" i="6"/>
  <c r="R294" i="6"/>
  <c r="T294" i="6" s="1"/>
  <c r="R242" i="6"/>
  <c r="T242" i="6" s="1"/>
  <c r="AC242" i="6"/>
  <c r="U242" i="6"/>
  <c r="AC44" i="6"/>
  <c r="U89" i="6"/>
  <c r="AC311" i="6"/>
  <c r="AC69" i="6"/>
  <c r="AC76" i="6"/>
  <c r="R329" i="6"/>
  <c r="T329" i="6" s="1"/>
  <c r="R77" i="6"/>
  <c r="T77" i="6" s="1"/>
  <c r="R401" i="6"/>
  <c r="T401" i="6" s="1"/>
  <c r="AC101" i="6"/>
  <c r="AC361" i="6"/>
  <c r="U311" i="6"/>
  <c r="AC53" i="6"/>
  <c r="AC401" i="6"/>
  <c r="AC368" i="6"/>
  <c r="U361" i="6"/>
  <c r="U299" i="6"/>
  <c r="R405" i="6"/>
  <c r="T405" i="6" s="1"/>
  <c r="R368" i="6"/>
  <c r="T368" i="6" s="1"/>
  <c r="AC299" i="6"/>
  <c r="AC162" i="6"/>
  <c r="R225" i="6"/>
  <c r="T225" i="6" s="1"/>
  <c r="Q136" i="4"/>
  <c r="U405" i="6"/>
  <c r="R282" i="6"/>
  <c r="T282" i="6" s="1"/>
  <c r="U255" i="6"/>
  <c r="U225" i="6"/>
  <c r="U400" i="6"/>
  <c r="AC282" i="6"/>
  <c r="U394" i="6"/>
  <c r="R144" i="6"/>
  <c r="T144" i="6" s="1"/>
  <c r="AC155" i="6"/>
  <c r="R155" i="6"/>
  <c r="T155" i="6" s="1"/>
  <c r="R145" i="6"/>
  <c r="T145" i="6" s="1"/>
  <c r="AC38" i="6"/>
  <c r="R265" i="6"/>
  <c r="T265" i="6" s="1"/>
  <c r="R115" i="6"/>
  <c r="T115" i="6" s="1"/>
  <c r="AC163" i="6"/>
  <c r="AC47" i="6"/>
  <c r="U47" i="6"/>
  <c r="Q134" i="4"/>
  <c r="Q182" i="4"/>
  <c r="Q179" i="4"/>
  <c r="Q158" i="4"/>
  <c r="Q79" i="4"/>
  <c r="Q145" i="4"/>
  <c r="Q135" i="4"/>
  <c r="Q127" i="4"/>
  <c r="Q193" i="4"/>
  <c r="Q111" i="4"/>
  <c r="Q315" i="4"/>
  <c r="Q214" i="4"/>
  <c r="Q222" i="4"/>
  <c r="Q121" i="4"/>
  <c r="Q273" i="4"/>
  <c r="Q265" i="4"/>
  <c r="Q233" i="4"/>
  <c r="Q150" i="4"/>
  <c r="Q176" i="4"/>
  <c r="Q104" i="4"/>
  <c r="Q56" i="4"/>
  <c r="Q45" i="4"/>
  <c r="Q94" i="4"/>
  <c r="Q59" i="4"/>
  <c r="Q232" i="4"/>
  <c r="Q255" i="4"/>
  <c r="Q155" i="4"/>
  <c r="Q254" i="4"/>
  <c r="Q58" i="4"/>
  <c r="Q130" i="4"/>
  <c r="Q89" i="4"/>
  <c r="Q47" i="4"/>
  <c r="Q78" i="4"/>
  <c r="Q316" i="4"/>
  <c r="Q230" i="4"/>
  <c r="Q212" i="4"/>
  <c r="Q227" i="4"/>
  <c r="Q96" i="4"/>
  <c r="Q293" i="4"/>
  <c r="Q62" i="4"/>
  <c r="Q93" i="4"/>
  <c r="Q285" i="4"/>
  <c r="Q241" i="4"/>
  <c r="Q154" i="4"/>
  <c r="Q71" i="4"/>
  <c r="Q332" i="4"/>
  <c r="Q44" i="4"/>
  <c r="Q317" i="4"/>
  <c r="Q51" i="4"/>
  <c r="Q91" i="4"/>
  <c r="Q23" i="4"/>
  <c r="Q309" i="4"/>
  <c r="Q256" i="4"/>
  <c r="Q119" i="4"/>
  <c r="Q196" i="4"/>
  <c r="Q170" i="4"/>
  <c r="Q110" i="4"/>
  <c r="Q314" i="4"/>
  <c r="Q164" i="4"/>
  <c r="Q213" i="4"/>
  <c r="Q38" i="4"/>
  <c r="Q308" i="4"/>
  <c r="Q148" i="4"/>
  <c r="Q30" i="4"/>
  <c r="Q42" i="4"/>
  <c r="Q307" i="4"/>
  <c r="Q60" i="4"/>
  <c r="Q112" i="4"/>
  <c r="Q258" i="4"/>
  <c r="Q218" i="4"/>
  <c r="Q76" i="4"/>
  <c r="Q257" i="4"/>
  <c r="Q325" i="4"/>
  <c r="Q54" i="4"/>
  <c r="Q234" i="4"/>
  <c r="Q156" i="4"/>
  <c r="Q244" i="4"/>
  <c r="Q28" i="4"/>
  <c r="Q276" i="4"/>
  <c r="Q160" i="4"/>
  <c r="Q55" i="4"/>
  <c r="Q152" i="4"/>
  <c r="Q189" i="4"/>
  <c r="Q53" i="4"/>
  <c r="Q263" i="4"/>
  <c r="Q72" i="4"/>
  <c r="Q282" i="4"/>
  <c r="Q142" i="4"/>
  <c r="Q335" i="4"/>
  <c r="Q103" i="4"/>
  <c r="Q306" i="4"/>
  <c r="Q50" i="4"/>
  <c r="Q82" i="4"/>
  <c r="Q159" i="4"/>
  <c r="Q139" i="4"/>
  <c r="Q140" i="4"/>
  <c r="Q157" i="4"/>
  <c r="Q236" i="4"/>
  <c r="Q323" i="4"/>
  <c r="Q126" i="4"/>
  <c r="Q202" i="4"/>
  <c r="Q274" i="4"/>
  <c r="Q322" i="4"/>
  <c r="Q194" i="4"/>
  <c r="Q99" i="4"/>
  <c r="Q271" i="4"/>
  <c r="Q247" i="4"/>
  <c r="Q149" i="4"/>
  <c r="Q209" i="4"/>
  <c r="Q286" i="4"/>
  <c r="Q83" i="4"/>
  <c r="Q34" i="4"/>
  <c r="Q190" i="4"/>
  <c r="Q49" i="4"/>
  <c r="Q26" i="4"/>
  <c r="Q81" i="4"/>
  <c r="Q192" i="4"/>
  <c r="Q205" i="4"/>
  <c r="Q210" i="4"/>
  <c r="Q100" i="4"/>
  <c r="Q262" i="4"/>
  <c r="Q191" i="4"/>
  <c r="Q319" i="4"/>
  <c r="Q272" i="4"/>
  <c r="Q70" i="4"/>
  <c r="Q109" i="4"/>
  <c r="Q137" i="4"/>
  <c r="Q266" i="4"/>
  <c r="Q300" i="4"/>
  <c r="Q41" i="4"/>
  <c r="Q85" i="4"/>
  <c r="Q318" i="4"/>
  <c r="Q153" i="4"/>
  <c r="Q333" i="4"/>
  <c r="Q147" i="4"/>
  <c r="Q243" i="4"/>
  <c r="Q102" i="4"/>
  <c r="Q329" i="4"/>
  <c r="Q80" i="4"/>
  <c r="Q88" i="4"/>
  <c r="Q220" i="4"/>
  <c r="Q299" i="4"/>
  <c r="Q105" i="4"/>
  <c r="Q97" i="4"/>
  <c r="Q146" i="4"/>
  <c r="Q269" i="4"/>
  <c r="Q297" i="4"/>
  <c r="Q48" i="4"/>
  <c r="Q280" i="4"/>
  <c r="Q123" i="4"/>
  <c r="Q166" i="4"/>
  <c r="Q101" i="4"/>
  <c r="Q32" i="4"/>
  <c r="Q206" i="4"/>
  <c r="Q27" i="4"/>
  <c r="Q64" i="4"/>
  <c r="Q292" i="4"/>
  <c r="Q98" i="4"/>
  <c r="Q39" i="4"/>
  <c r="Q275" i="4"/>
  <c r="Q217" i="4"/>
  <c r="Q281" i="4"/>
  <c r="Q165" i="4"/>
  <c r="Q253" i="4"/>
  <c r="Q310" i="4"/>
  <c r="Q177" i="4"/>
  <c r="Q115" i="4"/>
  <c r="Q219" i="4"/>
  <c r="Q69" i="4"/>
  <c r="Q215" i="4"/>
  <c r="Q107" i="4"/>
  <c r="Q33" i="4"/>
  <c r="Q180" i="4"/>
  <c r="Q183" i="4"/>
  <c r="Q75" i="4"/>
  <c r="Q95" i="4"/>
  <c r="Q168" i="4"/>
  <c r="Q320" i="4"/>
  <c r="Q248" i="4"/>
  <c r="Q197" i="4"/>
  <c r="Q118" i="4"/>
  <c r="Q312" i="4"/>
  <c r="Q251" i="4"/>
  <c r="Q172" i="4"/>
  <c r="Q40" i="4"/>
  <c r="Q296" i="4"/>
  <c r="Q199" i="4"/>
  <c r="Q334" i="4"/>
  <c r="Q65" i="4"/>
  <c r="Q245" i="4"/>
  <c r="Q161" i="4"/>
  <c r="Q185" i="4"/>
  <c r="Q67" i="4"/>
  <c r="Q169" i="4"/>
  <c r="Q90" i="4"/>
  <c r="Q74" i="4"/>
  <c r="Q174" i="4"/>
  <c r="Q287" i="4"/>
  <c r="Q124" i="4"/>
  <c r="Q278" i="4"/>
  <c r="Q138" i="4"/>
  <c r="Q224" i="4"/>
  <c r="Q92" i="4"/>
  <c r="Q116" i="4"/>
  <c r="Q277" i="4"/>
  <c r="Q178" i="4"/>
  <c r="Q25" i="4"/>
  <c r="Q175" i="4"/>
  <c r="Q117" i="4"/>
  <c r="Q144" i="4"/>
  <c r="Q167" i="4"/>
  <c r="Q184" i="4"/>
  <c r="Q181" i="4"/>
  <c r="Q326" i="4"/>
  <c r="Q294" i="4"/>
  <c r="Q77" i="4"/>
  <c r="Q173" i="4"/>
  <c r="Q259" i="4"/>
  <c r="Q66" i="4"/>
  <c r="Q328" i="4"/>
  <c r="Q141" i="4"/>
  <c r="Q204" i="4"/>
  <c r="Q239" i="4"/>
  <c r="Q324" i="4"/>
  <c r="Q108" i="4"/>
  <c r="Q313" i="4"/>
  <c r="Q188" i="4"/>
  <c r="Q331" i="4"/>
  <c r="Q249" i="4"/>
  <c r="Q22" i="4"/>
  <c r="Q46" i="4"/>
  <c r="Q221" i="4"/>
  <c r="Q330" i="4"/>
  <c r="Q133" i="4"/>
  <c r="Q84" i="4"/>
  <c r="Q31" i="4"/>
  <c r="Q129" i="4"/>
  <c r="Q29" i="4"/>
  <c r="Q216" i="4"/>
  <c r="Q229" i="4"/>
  <c r="Q106" i="4"/>
  <c r="Q290" i="4"/>
  <c r="Q242" i="4"/>
  <c r="Q225" i="4"/>
  <c r="Q260" i="4"/>
  <c r="Q301" i="4"/>
  <c r="Q21" i="4"/>
  <c r="Q289" i="4"/>
  <c r="Q208" i="4"/>
  <c r="Q237" i="4"/>
  <c r="Q57" i="4"/>
  <c r="Q235" i="4"/>
  <c r="Q200" i="4"/>
  <c r="Q52" i="4"/>
  <c r="Q238" i="4"/>
  <c r="Q203" i="4"/>
  <c r="Q87" i="4"/>
  <c r="Q122" i="4"/>
  <c r="Q162" i="4"/>
  <c r="Q171" i="4"/>
  <c r="Q43" i="4"/>
  <c r="Q113" i="4"/>
  <c r="Q151" i="4"/>
  <c r="Q305" i="4"/>
  <c r="Q143" i="4"/>
  <c r="Q114" i="4"/>
  <c r="Q327" i="4"/>
  <c r="Q24" i="4"/>
  <c r="Q304" i="4"/>
  <c r="Q186" i="4"/>
  <c r="Q131" i="4"/>
  <c r="Q252" i="4"/>
  <c r="Q302" i="4"/>
  <c r="Q35" i="4"/>
  <c r="Q207" i="4"/>
  <c r="R276" i="6"/>
  <c r="T276" i="6" s="1"/>
  <c r="R170" i="6"/>
  <c r="T170" i="6" s="1"/>
  <c r="U323" i="6"/>
  <c r="R323" i="6"/>
  <c r="T323" i="6" s="1"/>
  <c r="AC88" i="6"/>
  <c r="AC205" i="6"/>
  <c r="R199" i="6"/>
  <c r="T199" i="6" s="1"/>
  <c r="AC452" i="6"/>
  <c r="AC377" i="6"/>
  <c r="AC447" i="6"/>
  <c r="R451" i="6"/>
  <c r="T451" i="6" s="1"/>
  <c r="U451" i="6"/>
  <c r="U377" i="6"/>
  <c r="AC428" i="6"/>
  <c r="R336" i="6"/>
  <c r="T336" i="6" s="1"/>
  <c r="U257" i="6"/>
  <c r="AC382" i="6"/>
  <c r="R450" i="6"/>
  <c r="T450" i="6" s="1"/>
  <c r="AC450" i="6"/>
  <c r="AC336" i="6"/>
  <c r="AC257" i="6"/>
  <c r="R382" i="6"/>
  <c r="T382" i="6" s="1"/>
  <c r="U447" i="6"/>
  <c r="U369" i="6"/>
  <c r="R449" i="6"/>
  <c r="T449" i="6" s="1"/>
  <c r="U449" i="6"/>
  <c r="U357" i="6"/>
  <c r="AC451" i="6"/>
  <c r="AD452" i="6"/>
  <c r="AG452" i="6"/>
  <c r="AE452" i="6"/>
  <c r="AH448" i="6"/>
  <c r="AA450" i="6"/>
  <c r="AH449" i="6"/>
  <c r="AA447" i="6"/>
  <c r="AC171" i="6"/>
  <c r="AC392" i="6"/>
  <c r="R59" i="6"/>
  <c r="T59" i="6" s="1"/>
  <c r="U262" i="6"/>
  <c r="R392" i="6"/>
  <c r="T392" i="6" s="1"/>
  <c r="U198" i="6"/>
  <c r="AC262" i="6"/>
  <c r="R228" i="6"/>
  <c r="T228" i="6" s="1"/>
  <c r="U298" i="6"/>
  <c r="AC198" i="6"/>
  <c r="AC123" i="6"/>
  <c r="AC228" i="6"/>
  <c r="AC298" i="6"/>
  <c r="AC213" i="6"/>
  <c r="U428" i="6"/>
  <c r="AC131" i="6"/>
  <c r="U32" i="6"/>
  <c r="AC138" i="6"/>
  <c r="AH223" i="6"/>
  <c r="AH26" i="6"/>
  <c r="AB26" i="6" s="1"/>
  <c r="AH205" i="6"/>
  <c r="U205" i="6"/>
  <c r="AH284" i="6"/>
  <c r="AC369" i="6"/>
  <c r="AH228" i="6"/>
  <c r="AH187" i="6"/>
  <c r="AH230" i="6"/>
  <c r="AB230" i="6" s="1"/>
  <c r="AH236" i="6"/>
  <c r="AH297" i="6"/>
  <c r="AK428" i="6"/>
  <c r="AI428" i="6"/>
  <c r="AJ428" i="6"/>
  <c r="AI446" i="6"/>
  <c r="AJ446" i="6"/>
  <c r="AK446" i="6"/>
  <c r="R81" i="6"/>
  <c r="T81" i="6" s="1"/>
  <c r="U293" i="6"/>
  <c r="R22" i="6"/>
  <c r="T22" i="6" s="1"/>
  <c r="U185" i="6"/>
  <c r="AC87" i="6"/>
  <c r="R367" i="6"/>
  <c r="T367" i="6" s="1"/>
  <c r="R185" i="6"/>
  <c r="T185" i="6" s="1"/>
  <c r="AC125" i="6"/>
  <c r="AC317" i="6"/>
  <c r="AC337" i="6"/>
  <c r="AC37" i="6"/>
  <c r="R290" i="6"/>
  <c r="T290" i="6" s="1"/>
  <c r="AC86" i="6"/>
  <c r="U317" i="6"/>
  <c r="AC23" i="6"/>
  <c r="U290" i="6"/>
  <c r="AC136" i="6"/>
  <c r="AC230" i="6"/>
  <c r="U384" i="6"/>
  <c r="AC319" i="6"/>
  <c r="U343" i="6"/>
  <c r="AC373" i="6"/>
  <c r="R230" i="6"/>
  <c r="T230" i="6" s="1"/>
  <c r="U136" i="6"/>
  <c r="AC384" i="6"/>
  <c r="AC292" i="6"/>
  <c r="AC176" i="6"/>
  <c r="AC141" i="6"/>
  <c r="U319" i="6"/>
  <c r="R90" i="6"/>
  <c r="T90" i="6" s="1"/>
  <c r="AC343" i="6"/>
  <c r="U373" i="6"/>
  <c r="AC28" i="6"/>
  <c r="AC344" i="6"/>
  <c r="U292" i="6"/>
  <c r="R184" i="6"/>
  <c r="T184" i="6" s="1"/>
  <c r="AC134" i="6"/>
  <c r="R344" i="6"/>
  <c r="T344" i="6" s="1"/>
  <c r="AC165" i="6"/>
  <c r="AC255" i="6"/>
  <c r="AC367" i="6"/>
  <c r="F18" i="6"/>
  <c r="F19" i="6" s="1"/>
  <c r="AH257" i="6"/>
  <c r="AC32" i="6"/>
  <c r="AI207" i="6"/>
  <c r="AJ207" i="6"/>
  <c r="AK207" i="6"/>
  <c r="AS170" i="6"/>
  <c r="AR170" i="6" s="1"/>
  <c r="AQ170" i="6" s="1"/>
  <c r="AP170" i="6" s="1"/>
  <c r="AO170" i="6" s="1"/>
  <c r="AN170" i="6" s="1"/>
  <c r="AM170" i="6" s="1"/>
  <c r="AL170" i="6" s="1"/>
  <c r="AT170" i="6"/>
  <c r="AJ180" i="6"/>
  <c r="AI180" i="6"/>
  <c r="AK180" i="6"/>
  <c r="AJ367" i="6"/>
  <c r="AK367" i="6"/>
  <c r="AI367" i="6"/>
  <c r="BJ82" i="6"/>
  <c r="BI82" i="6" s="1"/>
  <c r="BH82" i="6" s="1"/>
  <c r="BG82" i="6" s="1"/>
  <c r="BF82" i="6" s="1"/>
  <c r="BE82" i="6" s="1"/>
  <c r="BD82" i="6" s="1"/>
  <c r="BC82" i="6" s="1"/>
  <c r="BK82" i="6"/>
  <c r="BB36" i="6"/>
  <c r="BA36" i="6"/>
  <c r="AI52" i="6"/>
  <c r="AJ52" i="6"/>
  <c r="AK52" i="6"/>
  <c r="AK245" i="6"/>
  <c r="AI245" i="6"/>
  <c r="AH245" i="6" s="1"/>
  <c r="AA245" i="6" s="1"/>
  <c r="AJ245" i="6"/>
  <c r="AI296" i="6"/>
  <c r="AK296" i="6"/>
  <c r="AJ296" i="6"/>
  <c r="BA32" i="6"/>
  <c r="BB32" i="6"/>
  <c r="AK185" i="6"/>
  <c r="AI185" i="6"/>
  <c r="AH185" i="6" s="1"/>
  <c r="AJ185" i="6"/>
  <c r="BB25" i="6"/>
  <c r="BA25" i="6"/>
  <c r="AZ25" i="6" s="1"/>
  <c r="AX25" i="6" s="1"/>
  <c r="AJ354" i="6"/>
  <c r="AI354" i="6"/>
  <c r="AK354" i="6"/>
  <c r="AI314" i="6"/>
  <c r="AJ314" i="6"/>
  <c r="AK314" i="6"/>
  <c r="AI128" i="6"/>
  <c r="AK128" i="6"/>
  <c r="AJ128" i="6"/>
  <c r="AI73" i="6"/>
  <c r="AK73" i="6"/>
  <c r="AJ73" i="6"/>
  <c r="BK109" i="6"/>
  <c r="BJ109" i="6" s="1"/>
  <c r="BI109" i="6" s="1"/>
  <c r="BH109" i="6" s="1"/>
  <c r="BG109" i="6" s="1"/>
  <c r="BF109" i="6" s="1"/>
  <c r="BE109" i="6" s="1"/>
  <c r="BD109" i="6" s="1"/>
  <c r="BC109" i="6" s="1"/>
  <c r="AT374" i="6"/>
  <c r="AS374" i="6" s="1"/>
  <c r="AR374" i="6" s="1"/>
  <c r="AQ374" i="6" s="1"/>
  <c r="AP374" i="6" s="1"/>
  <c r="AO374" i="6" s="1"/>
  <c r="AN374" i="6" s="1"/>
  <c r="AM374" i="6" s="1"/>
  <c r="AL374" i="6" s="1"/>
  <c r="AI316" i="6"/>
  <c r="AJ316" i="6"/>
  <c r="AH316" i="6" s="1"/>
  <c r="AK316" i="6"/>
  <c r="AI134" i="6"/>
  <c r="AK134" i="6"/>
  <c r="AJ134" i="6"/>
  <c r="AJ150" i="6"/>
  <c r="AK150" i="6"/>
  <c r="AI150" i="6"/>
  <c r="BA77" i="6"/>
  <c r="BB77" i="6"/>
  <c r="BA58" i="6"/>
  <c r="AZ58" i="6" s="1"/>
  <c r="AX58" i="6" s="1"/>
  <c r="BB58" i="6"/>
  <c r="AK341" i="6"/>
  <c r="AJ341" i="6"/>
  <c r="AI341" i="6"/>
  <c r="AT179" i="6"/>
  <c r="AS179" i="6"/>
  <c r="AR179" i="6" s="1"/>
  <c r="AQ179" i="6" s="1"/>
  <c r="AP179" i="6" s="1"/>
  <c r="AO179" i="6" s="1"/>
  <c r="AN179" i="6" s="1"/>
  <c r="AM179" i="6" s="1"/>
  <c r="AL179" i="6" s="1"/>
  <c r="AI153" i="6"/>
  <c r="AH153" i="6" s="1"/>
  <c r="AK153" i="6"/>
  <c r="AJ153" i="6"/>
  <c r="BK42" i="6"/>
  <c r="BJ42" i="6" s="1"/>
  <c r="BI42" i="6" s="1"/>
  <c r="BH42" i="6" s="1"/>
  <c r="BG42" i="6" s="1"/>
  <c r="BF42" i="6" s="1"/>
  <c r="BE42" i="6" s="1"/>
  <c r="BD42" i="6" s="1"/>
  <c r="BC42" i="6" s="1"/>
  <c r="BA88" i="6"/>
  <c r="BB88" i="6"/>
  <c r="AI319" i="6"/>
  <c r="AK319" i="6"/>
  <c r="AJ319" i="6"/>
  <c r="AK136" i="6"/>
  <c r="AJ136" i="6"/>
  <c r="AI136" i="6"/>
  <c r="AJ250" i="6"/>
  <c r="AI250" i="6"/>
  <c r="AK250" i="6"/>
  <c r="BJ69" i="6"/>
  <c r="BI69" i="6" s="1"/>
  <c r="BH69" i="6" s="1"/>
  <c r="BG69" i="6" s="1"/>
  <c r="BF69" i="6" s="1"/>
  <c r="BE69" i="6" s="1"/>
  <c r="BD69" i="6" s="1"/>
  <c r="BC69" i="6" s="1"/>
  <c r="BK69" i="6"/>
  <c r="AJ328" i="6"/>
  <c r="AI328" i="6"/>
  <c r="AK328" i="6"/>
  <c r="AI350" i="6"/>
  <c r="AK350" i="6"/>
  <c r="AJ350" i="6"/>
  <c r="AI281" i="6"/>
  <c r="AH281" i="6" s="1"/>
  <c r="AJ281" i="6"/>
  <c r="AK281" i="6"/>
  <c r="AK235" i="6"/>
  <c r="AI235" i="6"/>
  <c r="AJ235" i="6"/>
  <c r="BA6" i="6"/>
  <c r="BB6" i="6"/>
  <c r="BA47" i="6"/>
  <c r="AZ47" i="6" s="1"/>
  <c r="AX47" i="6" s="1"/>
  <c r="BB47" i="6"/>
  <c r="BB12" i="6"/>
  <c r="BA12" i="6"/>
  <c r="AJ279" i="6"/>
  <c r="AK279" i="6"/>
  <c r="AI279" i="6"/>
  <c r="AJ141" i="6"/>
  <c r="AI141" i="6"/>
  <c r="AH141" i="6" s="1"/>
  <c r="AK141" i="6"/>
  <c r="AJ66" i="6"/>
  <c r="AI66" i="6"/>
  <c r="AK66" i="6"/>
  <c r="AA230" i="6"/>
  <c r="AD230" i="6" s="1"/>
  <c r="AH337" i="6"/>
  <c r="AI116" i="6"/>
  <c r="AK116" i="6"/>
  <c r="AJ116" i="6"/>
  <c r="AJ371" i="6"/>
  <c r="AK371" i="6"/>
  <c r="AI371" i="6"/>
  <c r="AH371" i="6" s="1"/>
  <c r="BK105" i="6"/>
  <c r="BJ105" i="6" s="1"/>
  <c r="BI105" i="6" s="1"/>
  <c r="BH105" i="6" s="1"/>
  <c r="BG105" i="6" s="1"/>
  <c r="BF105" i="6" s="1"/>
  <c r="BE105" i="6" s="1"/>
  <c r="BD105" i="6" s="1"/>
  <c r="BC105" i="6" s="1"/>
  <c r="AI324" i="6"/>
  <c r="AK324" i="6"/>
  <c r="AJ324" i="6"/>
  <c r="AJ387" i="6"/>
  <c r="AI387" i="6"/>
  <c r="AK387" i="6"/>
  <c r="BK27" i="6"/>
  <c r="BJ27" i="6" s="1"/>
  <c r="BI27" i="6" s="1"/>
  <c r="BH27" i="6" s="1"/>
  <c r="BG27" i="6" s="1"/>
  <c r="BF27" i="6" s="1"/>
  <c r="BE27" i="6" s="1"/>
  <c r="BD27" i="6" s="1"/>
  <c r="BC27" i="6" s="1"/>
  <c r="AI37" i="6"/>
  <c r="AJ37" i="6"/>
  <c r="AK37" i="6"/>
  <c r="AT115" i="6"/>
  <c r="AS115" i="6" s="1"/>
  <c r="AR115" i="6" s="1"/>
  <c r="AQ115" i="6" s="1"/>
  <c r="AP115" i="6" s="1"/>
  <c r="AO115" i="6" s="1"/>
  <c r="AN115" i="6" s="1"/>
  <c r="AM115" i="6" s="1"/>
  <c r="AL115" i="6" s="1"/>
  <c r="AI301" i="6"/>
  <c r="AK301" i="6"/>
  <c r="AJ301" i="6"/>
  <c r="BA98" i="6"/>
  <c r="BB98" i="6"/>
  <c r="BA59" i="6"/>
  <c r="BB59" i="6"/>
  <c r="BK16" i="6"/>
  <c r="BJ16" i="6" s="1"/>
  <c r="BI16" i="6" s="1"/>
  <c r="BH16" i="6" s="1"/>
  <c r="BG16" i="6" s="1"/>
  <c r="BF16" i="6" s="1"/>
  <c r="BE16" i="6" s="1"/>
  <c r="BD16" i="6" s="1"/>
  <c r="BC16" i="6" s="1"/>
  <c r="AK384" i="6"/>
  <c r="AJ384" i="6"/>
  <c r="AI384" i="6"/>
  <c r="AH384" i="6" s="1"/>
  <c r="AJ229" i="6"/>
  <c r="AI229" i="6"/>
  <c r="AK229" i="6"/>
  <c r="AJ206" i="6"/>
  <c r="AK206" i="6"/>
  <c r="AI206" i="6"/>
  <c r="AK46" i="6"/>
  <c r="AJ46" i="6"/>
  <c r="AI46" i="6"/>
  <c r="BA39" i="6"/>
  <c r="BB39" i="6"/>
  <c r="AJ363" i="6"/>
  <c r="AI363" i="6"/>
  <c r="AK363" i="6"/>
  <c r="AI347" i="6"/>
  <c r="AK347" i="6"/>
  <c r="AJ347" i="6"/>
  <c r="AT252" i="6"/>
  <c r="AS252" i="6" s="1"/>
  <c r="AR252" i="6" s="1"/>
  <c r="AQ252" i="6" s="1"/>
  <c r="AP252" i="6" s="1"/>
  <c r="AO252" i="6" s="1"/>
  <c r="AN252" i="6" s="1"/>
  <c r="AM252" i="6" s="1"/>
  <c r="AL252" i="6" s="1"/>
  <c r="AJ71" i="6"/>
  <c r="AK71" i="6"/>
  <c r="AI71" i="6"/>
  <c r="BA57" i="6"/>
  <c r="BB57" i="6"/>
  <c r="AJ380" i="6"/>
  <c r="AI380" i="6"/>
  <c r="AH380" i="6" s="1"/>
  <c r="AK380" i="6"/>
  <c r="AI271" i="6"/>
  <c r="AK271" i="6"/>
  <c r="AJ271" i="6"/>
  <c r="AJ269" i="6"/>
  <c r="AI269" i="6"/>
  <c r="AK269" i="6"/>
  <c r="AK240" i="6"/>
  <c r="AJ240" i="6"/>
  <c r="AI240" i="6"/>
  <c r="BK95" i="6"/>
  <c r="BJ95" i="6" s="1"/>
  <c r="BI95" i="6" s="1"/>
  <c r="BH95" i="6" s="1"/>
  <c r="BG95" i="6" s="1"/>
  <c r="BF95" i="6" s="1"/>
  <c r="BE95" i="6" s="1"/>
  <c r="BD95" i="6" s="1"/>
  <c r="BC95" i="6" s="1"/>
  <c r="BA72" i="6"/>
  <c r="AZ72" i="6" s="1"/>
  <c r="AX72" i="6" s="1"/>
  <c r="BB72" i="6"/>
  <c r="AT254" i="6"/>
  <c r="AS254" i="6" s="1"/>
  <c r="AR254" i="6" s="1"/>
  <c r="AQ254" i="6" s="1"/>
  <c r="AP254" i="6" s="1"/>
  <c r="AO254" i="6" s="1"/>
  <c r="AN254" i="6" s="1"/>
  <c r="AM254" i="6" s="1"/>
  <c r="AL254" i="6" s="1"/>
  <c r="AK163" i="6"/>
  <c r="AJ163" i="6"/>
  <c r="AI163" i="6"/>
  <c r="AH163" i="6" s="1"/>
  <c r="AA163" i="6" s="1"/>
  <c r="AI146" i="6"/>
  <c r="AH146" i="6" s="1"/>
  <c r="AK146" i="6"/>
  <c r="AJ146" i="6"/>
  <c r="BK87" i="6"/>
  <c r="BJ87" i="6" s="1"/>
  <c r="BI87" i="6" s="1"/>
  <c r="BH87" i="6" s="1"/>
  <c r="BG87" i="6" s="1"/>
  <c r="BF87" i="6" s="1"/>
  <c r="BE87" i="6" s="1"/>
  <c r="BD87" i="6" s="1"/>
  <c r="BC87" i="6" s="1"/>
  <c r="BB102" i="6"/>
  <c r="BA102" i="6"/>
  <c r="AZ102" i="6" s="1"/>
  <c r="AX102" i="6" s="1"/>
  <c r="AJ53" i="6"/>
  <c r="AI53" i="6"/>
  <c r="AH53" i="6" s="1"/>
  <c r="AK53" i="6"/>
  <c r="AK321" i="6"/>
  <c r="AI321" i="6"/>
  <c r="AJ321" i="6"/>
  <c r="AJ139" i="6"/>
  <c r="AK139" i="6"/>
  <c r="AI139" i="6"/>
  <c r="BA2" i="6"/>
  <c r="BB2" i="6"/>
  <c r="BK31" i="6"/>
  <c r="BJ31" i="6" s="1"/>
  <c r="BI31" i="6" s="1"/>
  <c r="BH31" i="6" s="1"/>
  <c r="BG31" i="6" s="1"/>
  <c r="BF31" i="6" s="1"/>
  <c r="BE31" i="6" s="1"/>
  <c r="BD31" i="6" s="1"/>
  <c r="BC31" i="6" s="1"/>
  <c r="AT370" i="6"/>
  <c r="AS370" i="6" s="1"/>
  <c r="AR370" i="6" s="1"/>
  <c r="AQ370" i="6" s="1"/>
  <c r="AP370" i="6" s="1"/>
  <c r="AO370" i="6" s="1"/>
  <c r="AN370" i="6" s="1"/>
  <c r="AM370" i="6" s="1"/>
  <c r="AL370" i="6" s="1"/>
  <c r="AI196" i="6"/>
  <c r="AJ196" i="6"/>
  <c r="AK196" i="6"/>
  <c r="AJ161" i="6"/>
  <c r="AI161" i="6"/>
  <c r="AH161" i="6" s="1"/>
  <c r="AK161" i="6"/>
  <c r="AT60" i="6"/>
  <c r="AS60" i="6" s="1"/>
  <c r="AR60" i="6" s="1"/>
  <c r="AQ60" i="6" s="1"/>
  <c r="AP60" i="6" s="1"/>
  <c r="AO60" i="6" s="1"/>
  <c r="AN60" i="6" s="1"/>
  <c r="AM60" i="6" s="1"/>
  <c r="AL60" i="6" s="1"/>
  <c r="AI365" i="6"/>
  <c r="AJ365" i="6"/>
  <c r="AK365" i="6"/>
  <c r="AK260" i="6"/>
  <c r="AJ260" i="6"/>
  <c r="AI260" i="6"/>
  <c r="AH260" i="6" s="1"/>
  <c r="AI288" i="6"/>
  <c r="AJ288" i="6"/>
  <c r="AK288" i="6"/>
  <c r="AT222" i="6"/>
  <c r="AS222" i="6"/>
  <c r="AR222" i="6" s="1"/>
  <c r="AQ222" i="6" s="1"/>
  <c r="AP222" i="6" s="1"/>
  <c r="AO222" i="6" s="1"/>
  <c r="AN222" i="6" s="1"/>
  <c r="AM222" i="6" s="1"/>
  <c r="AL222" i="6" s="1"/>
  <c r="AI290" i="6"/>
  <c r="AK290" i="6"/>
  <c r="AJ290" i="6"/>
  <c r="BA66" i="6"/>
  <c r="AZ66" i="6" s="1"/>
  <c r="AX66" i="6" s="1"/>
  <c r="BB66" i="6"/>
  <c r="BK99" i="6"/>
  <c r="BJ99" i="6" s="1"/>
  <c r="BI99" i="6" s="1"/>
  <c r="BH99" i="6" s="1"/>
  <c r="BG99" i="6" s="1"/>
  <c r="BF99" i="6" s="1"/>
  <c r="BE99" i="6" s="1"/>
  <c r="BD99" i="6" s="1"/>
  <c r="BC99" i="6" s="1"/>
  <c r="AT191" i="6"/>
  <c r="AS191" i="6" s="1"/>
  <c r="AR191" i="6" s="1"/>
  <c r="AQ191" i="6" s="1"/>
  <c r="AP191" i="6" s="1"/>
  <c r="AO191" i="6" s="1"/>
  <c r="AN191" i="6" s="1"/>
  <c r="AM191" i="6" s="1"/>
  <c r="AL191" i="6" s="1"/>
  <c r="AI246" i="6"/>
  <c r="AJ246" i="6"/>
  <c r="AK246" i="6"/>
  <c r="BB24" i="6"/>
  <c r="BA24" i="6"/>
  <c r="BB89" i="6"/>
  <c r="BA89" i="6"/>
  <c r="BB96" i="6"/>
  <c r="BA96" i="6"/>
  <c r="AZ96" i="6" s="1"/>
  <c r="AX96" i="6" s="1"/>
  <c r="AI383" i="6"/>
  <c r="AK383" i="6"/>
  <c r="AJ383" i="6"/>
  <c r="AI280" i="6"/>
  <c r="AK280" i="6"/>
  <c r="AJ280" i="6"/>
  <c r="AJ122" i="6"/>
  <c r="AK122" i="6"/>
  <c r="AI122" i="6"/>
  <c r="BA116" i="6"/>
  <c r="BB116" i="6"/>
  <c r="BK14" i="6"/>
  <c r="BJ14" i="6" s="1"/>
  <c r="BI14" i="6" s="1"/>
  <c r="BH14" i="6" s="1"/>
  <c r="BG14" i="6" s="1"/>
  <c r="BF14" i="6" s="1"/>
  <c r="BE14" i="6" s="1"/>
  <c r="BD14" i="6" s="1"/>
  <c r="BC14" i="6" s="1"/>
  <c r="BK19" i="6"/>
  <c r="BJ19" i="6" s="1"/>
  <c r="BI19" i="6" s="1"/>
  <c r="BH19" i="6" s="1"/>
  <c r="BG19" i="6" s="1"/>
  <c r="BF19" i="6" s="1"/>
  <c r="BE19" i="6" s="1"/>
  <c r="BD19" i="6" s="1"/>
  <c r="BC19" i="6" s="1"/>
  <c r="AJ303" i="6"/>
  <c r="AK303" i="6"/>
  <c r="AI303" i="6"/>
  <c r="AH303" i="6" s="1"/>
  <c r="AA303" i="6" s="1"/>
  <c r="AJ259" i="6"/>
  <c r="AI259" i="6"/>
  <c r="AH259" i="6" s="1"/>
  <c r="AK259" i="6"/>
  <c r="AI111" i="6"/>
  <c r="AH111" i="6" s="1"/>
  <c r="AJ111" i="6"/>
  <c r="AK111" i="6"/>
  <c r="BA63" i="6"/>
  <c r="BB63" i="6"/>
  <c r="AI366" i="6"/>
  <c r="AJ366" i="6"/>
  <c r="AK366" i="6"/>
  <c r="AJ308" i="6"/>
  <c r="AK308" i="6"/>
  <c r="AI308" i="6"/>
  <c r="AT169" i="6"/>
  <c r="AS169" i="6" s="1"/>
  <c r="AR169" i="6" s="1"/>
  <c r="AQ169" i="6" s="1"/>
  <c r="AP169" i="6" s="1"/>
  <c r="AO169" i="6" s="1"/>
  <c r="AN169" i="6" s="1"/>
  <c r="AM169" i="6" s="1"/>
  <c r="AL169" i="6" s="1"/>
  <c r="AI144" i="6"/>
  <c r="AK144" i="6"/>
  <c r="AJ144" i="6"/>
  <c r="BB53" i="6"/>
  <c r="BA53" i="6"/>
  <c r="BA56" i="6"/>
  <c r="BB56" i="6"/>
  <c r="AT325" i="6"/>
  <c r="AS325" i="6" s="1"/>
  <c r="AR325" i="6" s="1"/>
  <c r="AQ325" i="6" s="1"/>
  <c r="AP325" i="6" s="1"/>
  <c r="AO325" i="6" s="1"/>
  <c r="AN325" i="6" s="1"/>
  <c r="AM325" i="6" s="1"/>
  <c r="AL325" i="6" s="1"/>
  <c r="AJ255" i="6"/>
  <c r="AK255" i="6"/>
  <c r="AI255" i="6"/>
  <c r="AI145" i="6"/>
  <c r="AK145" i="6"/>
  <c r="AJ145" i="6"/>
  <c r="BB30" i="6"/>
  <c r="BA30" i="6"/>
  <c r="BK86" i="6"/>
  <c r="BJ86" i="6" s="1"/>
  <c r="BI86" i="6" s="1"/>
  <c r="BH86" i="6" s="1"/>
  <c r="BG86" i="6" s="1"/>
  <c r="BF86" i="6" s="1"/>
  <c r="BE86" i="6" s="1"/>
  <c r="BD86" i="6" s="1"/>
  <c r="BC86" i="6" s="1"/>
  <c r="AI311" i="6"/>
  <c r="AK311" i="6"/>
  <c r="AJ311" i="6"/>
  <c r="AJ286" i="6"/>
  <c r="AI286" i="6"/>
  <c r="AK286" i="6"/>
  <c r="AK242" i="6"/>
  <c r="AI242" i="6"/>
  <c r="AJ242" i="6"/>
  <c r="BK67" i="6"/>
  <c r="BJ67" i="6" s="1"/>
  <c r="BI67" i="6" s="1"/>
  <c r="BH67" i="6" s="1"/>
  <c r="BG67" i="6" s="1"/>
  <c r="BF67" i="6" s="1"/>
  <c r="BE67" i="6" s="1"/>
  <c r="BD67" i="6" s="1"/>
  <c r="BC67" i="6" s="1"/>
  <c r="BB23" i="6"/>
  <c r="BA23" i="6"/>
  <c r="AK305" i="6"/>
  <c r="AJ305" i="6"/>
  <c r="AI305" i="6"/>
  <c r="AH305" i="6" s="1"/>
  <c r="AJ275" i="6"/>
  <c r="AK275" i="6"/>
  <c r="AI275" i="6"/>
  <c r="AK212" i="6"/>
  <c r="AI212" i="6"/>
  <c r="AJ212" i="6"/>
  <c r="AI81" i="6"/>
  <c r="AK81" i="6"/>
  <c r="AJ81" i="6"/>
  <c r="AC21" i="6"/>
  <c r="AI353" i="6"/>
  <c r="AJ353" i="6"/>
  <c r="AK353" i="6"/>
  <c r="AI217" i="6"/>
  <c r="AJ217" i="6"/>
  <c r="AK217" i="6"/>
  <c r="BA34" i="6"/>
  <c r="BB34" i="6"/>
  <c r="AJ256" i="6"/>
  <c r="AK256" i="6"/>
  <c r="AI256" i="6"/>
  <c r="AI173" i="6"/>
  <c r="AJ173" i="6"/>
  <c r="AK173" i="6"/>
  <c r="AT278" i="6"/>
  <c r="AS278" i="6" s="1"/>
  <c r="AR278" i="6" s="1"/>
  <c r="AQ278" i="6" s="1"/>
  <c r="AP278" i="6" s="1"/>
  <c r="AO278" i="6" s="1"/>
  <c r="AN278" i="6" s="1"/>
  <c r="AM278" i="6" s="1"/>
  <c r="AL278" i="6" s="1"/>
  <c r="AI362" i="6"/>
  <c r="AJ362" i="6"/>
  <c r="AK362" i="6"/>
  <c r="BB22" i="6"/>
  <c r="BA22" i="6"/>
  <c r="AJ76" i="6"/>
  <c r="AK76" i="6"/>
  <c r="AI76" i="6"/>
  <c r="AT188" i="6"/>
  <c r="AS188" i="6" s="1"/>
  <c r="AR188" i="6" s="1"/>
  <c r="AQ188" i="6" s="1"/>
  <c r="AP188" i="6" s="1"/>
  <c r="AO188" i="6" s="1"/>
  <c r="AN188" i="6" s="1"/>
  <c r="AM188" i="6" s="1"/>
  <c r="AL188" i="6" s="1"/>
  <c r="BK13" i="6"/>
  <c r="BJ13" i="6"/>
  <c r="BI13" i="6" s="1"/>
  <c r="BH13" i="6" s="1"/>
  <c r="BG13" i="6" s="1"/>
  <c r="BF13" i="6" s="1"/>
  <c r="BE13" i="6" s="1"/>
  <c r="BD13" i="6" s="1"/>
  <c r="BC13" i="6" s="1"/>
  <c r="BB110" i="6"/>
  <c r="BA110" i="6"/>
  <c r="BK80" i="6"/>
  <c r="BJ80" i="6" s="1"/>
  <c r="BI80" i="6" s="1"/>
  <c r="BH80" i="6" s="1"/>
  <c r="BG80" i="6" s="1"/>
  <c r="BF80" i="6" s="1"/>
  <c r="BE80" i="6" s="1"/>
  <c r="BD80" i="6" s="1"/>
  <c r="BC80" i="6" s="1"/>
  <c r="AK283" i="6"/>
  <c r="AJ283" i="6"/>
  <c r="AI283" i="6"/>
  <c r="AJ181" i="6"/>
  <c r="AI181" i="6"/>
  <c r="AH181" i="6" s="1"/>
  <c r="AK181" i="6"/>
  <c r="AI201" i="6"/>
  <c r="AJ201" i="6"/>
  <c r="AK201" i="6"/>
  <c r="BA85" i="6"/>
  <c r="AZ85" i="6" s="1"/>
  <c r="AX85" i="6" s="1"/>
  <c r="BB85" i="6"/>
  <c r="AK343" i="6"/>
  <c r="AJ343" i="6"/>
  <c r="AI343" i="6"/>
  <c r="AI142" i="6"/>
  <c r="AJ142" i="6"/>
  <c r="AK142" i="6"/>
  <c r="AI199" i="6"/>
  <c r="AJ199" i="6"/>
  <c r="AK199" i="6"/>
  <c r="AK106" i="6"/>
  <c r="AJ106" i="6"/>
  <c r="AI106" i="6"/>
  <c r="BK37" i="6"/>
  <c r="BJ37" i="6" s="1"/>
  <c r="BI37" i="6" s="1"/>
  <c r="BH37" i="6" s="1"/>
  <c r="BG37" i="6" s="1"/>
  <c r="BF37" i="6" s="1"/>
  <c r="BE37" i="6" s="1"/>
  <c r="BD37" i="6" s="1"/>
  <c r="BC37" i="6" s="1"/>
  <c r="AI355" i="6"/>
  <c r="AK355" i="6"/>
  <c r="AJ355" i="6"/>
  <c r="AK331" i="6"/>
  <c r="AI331" i="6"/>
  <c r="AJ331" i="6"/>
  <c r="AJ244" i="6"/>
  <c r="AI244" i="6"/>
  <c r="AK244" i="6"/>
  <c r="AT38" i="6"/>
  <c r="AS38" i="6" s="1"/>
  <c r="AR38" i="6" s="1"/>
  <c r="AQ38" i="6" s="1"/>
  <c r="AP38" i="6" s="1"/>
  <c r="AO38" i="6" s="1"/>
  <c r="AN38" i="6" s="1"/>
  <c r="AM38" i="6" s="1"/>
  <c r="AL38" i="6" s="1"/>
  <c r="BK55" i="6"/>
  <c r="BJ55" i="6" s="1"/>
  <c r="BI55" i="6" s="1"/>
  <c r="BH55" i="6" s="1"/>
  <c r="BG55" i="6" s="1"/>
  <c r="BF55" i="6" s="1"/>
  <c r="BE55" i="6" s="1"/>
  <c r="BD55" i="6" s="1"/>
  <c r="BC55" i="6" s="1"/>
  <c r="BK115" i="6"/>
  <c r="BJ115" i="6" s="1"/>
  <c r="BI115" i="6" s="1"/>
  <c r="BH115" i="6" s="1"/>
  <c r="BG115" i="6" s="1"/>
  <c r="BF115" i="6" s="1"/>
  <c r="BE115" i="6" s="1"/>
  <c r="BD115" i="6" s="1"/>
  <c r="BC115" i="6" s="1"/>
  <c r="AJ267" i="6"/>
  <c r="AK267" i="6"/>
  <c r="AI267" i="6"/>
  <c r="AI247" i="6"/>
  <c r="AK247" i="6"/>
  <c r="AJ247" i="6"/>
  <c r="AK232" i="6"/>
  <c r="AI232" i="6"/>
  <c r="AJ232" i="6"/>
  <c r="BK93" i="6"/>
  <c r="BJ93" i="6" s="1"/>
  <c r="BI93" i="6"/>
  <c r="BH93" i="6" s="1"/>
  <c r="BG93" i="6" s="1"/>
  <c r="BF93" i="6" s="1"/>
  <c r="BE93" i="6" s="1"/>
  <c r="BD93" i="6" s="1"/>
  <c r="BC93" i="6" s="1"/>
  <c r="BA70" i="6"/>
  <c r="BB70" i="6"/>
  <c r="AI192" i="6"/>
  <c r="AJ192" i="6"/>
  <c r="AK192" i="6"/>
  <c r="AI118" i="6"/>
  <c r="AJ118" i="6"/>
  <c r="AK118" i="6"/>
  <c r="AI126" i="6"/>
  <c r="AJ126" i="6"/>
  <c r="AK126" i="6"/>
  <c r="BB49" i="6"/>
  <c r="BA49" i="6"/>
  <c r="BB100" i="6"/>
  <c r="BA100" i="6"/>
  <c r="BA18" i="6"/>
  <c r="BB18" i="6"/>
  <c r="AI313" i="6"/>
  <c r="AK313" i="6"/>
  <c r="AJ313" i="6"/>
  <c r="AK135" i="6"/>
  <c r="AJ135" i="6"/>
  <c r="AI135" i="6"/>
  <c r="AJ394" i="6"/>
  <c r="AK394" i="6"/>
  <c r="AI394" i="6"/>
  <c r="AH382" i="6"/>
  <c r="AA382" i="6" s="1"/>
  <c r="AC375" i="6"/>
  <c r="AH171" i="6"/>
  <c r="AB171" i="6" s="1"/>
  <c r="AH172" i="6"/>
  <c r="AK34" i="6"/>
  <c r="AJ34" i="6"/>
  <c r="AI34" i="6"/>
  <c r="AH34" i="6" s="1"/>
  <c r="AK376" i="6"/>
  <c r="AI376" i="6"/>
  <c r="AJ376" i="6"/>
  <c r="BA75" i="6"/>
  <c r="AZ75" i="6" s="1"/>
  <c r="AX75" i="6" s="1"/>
  <c r="BB75" i="6"/>
  <c r="AT113" i="6"/>
  <c r="AS113" i="6" s="1"/>
  <c r="AR113" i="6" s="1"/>
  <c r="AQ113" i="6" s="1"/>
  <c r="AP113" i="6" s="1"/>
  <c r="AO113" i="6" s="1"/>
  <c r="AN113" i="6" s="1"/>
  <c r="AM113" i="6" s="1"/>
  <c r="AL113" i="6" s="1"/>
  <c r="AI193" i="6"/>
  <c r="AH193" i="6" s="1"/>
  <c r="AK193" i="6"/>
  <c r="AJ193" i="6"/>
  <c r="AJ326" i="6"/>
  <c r="AI326" i="6"/>
  <c r="AK326" i="6"/>
  <c r="BA62" i="6"/>
  <c r="BB62" i="6"/>
  <c r="BA65" i="6"/>
  <c r="BB65" i="6"/>
  <c r="AI208" i="6"/>
  <c r="AJ208" i="6"/>
  <c r="AK208" i="6"/>
  <c r="AJ348" i="6"/>
  <c r="AK348" i="6"/>
  <c r="AI348" i="6"/>
  <c r="BB21" i="6"/>
  <c r="BA21" i="6"/>
  <c r="BB64" i="6"/>
  <c r="BA64" i="6"/>
  <c r="AZ64" i="6" s="1"/>
  <c r="AX64" i="6" s="1"/>
  <c r="AK310" i="6"/>
  <c r="AI310" i="6"/>
  <c r="AJ310" i="6"/>
  <c r="AI265" i="6"/>
  <c r="AK265" i="6"/>
  <c r="AJ265" i="6"/>
  <c r="AJ211" i="6"/>
  <c r="AK211" i="6"/>
  <c r="AI211" i="6"/>
  <c r="BK73" i="6"/>
  <c r="BJ73" i="6" s="1"/>
  <c r="BI73" i="6" s="1"/>
  <c r="BH73" i="6" s="1"/>
  <c r="BG73" i="6" s="1"/>
  <c r="BF73" i="6" s="1"/>
  <c r="BE73" i="6" s="1"/>
  <c r="BD73" i="6" s="1"/>
  <c r="BC73" i="6" s="1"/>
  <c r="AT218" i="6"/>
  <c r="AS218" i="6" s="1"/>
  <c r="AR218" i="6" s="1"/>
  <c r="AQ218" i="6" s="1"/>
  <c r="AP218" i="6" s="1"/>
  <c r="AO218" i="6" s="1"/>
  <c r="AN218" i="6" s="1"/>
  <c r="AM218" i="6" s="1"/>
  <c r="AL218" i="6" s="1"/>
  <c r="AJ210" i="6"/>
  <c r="AK210" i="6"/>
  <c r="AI210" i="6"/>
  <c r="AI28" i="6"/>
  <c r="AJ28" i="6"/>
  <c r="AK28" i="6"/>
  <c r="BK112" i="6"/>
  <c r="BJ112" i="6" s="1"/>
  <c r="BI112" i="6" s="1"/>
  <c r="BH112" i="6" s="1"/>
  <c r="BG112" i="6" s="1"/>
  <c r="BF112" i="6" s="1"/>
  <c r="BE112" i="6" s="1"/>
  <c r="BD112" i="6" s="1"/>
  <c r="BC112" i="6" s="1"/>
  <c r="AK346" i="6"/>
  <c r="AI346" i="6"/>
  <c r="AJ346" i="6"/>
  <c r="BA15" i="6"/>
  <c r="BB15" i="6"/>
  <c r="AI294" i="6"/>
  <c r="AK294" i="6"/>
  <c r="AJ294" i="6"/>
  <c r="AI251" i="6"/>
  <c r="AJ251" i="6"/>
  <c r="AK251" i="6"/>
  <c r="AI95" i="6"/>
  <c r="AK95" i="6"/>
  <c r="AJ95" i="6"/>
  <c r="BB61" i="6"/>
  <c r="BA61" i="6"/>
  <c r="AI358" i="6"/>
  <c r="AJ358" i="6"/>
  <c r="AK358" i="6"/>
  <c r="AK299" i="6"/>
  <c r="AI299" i="6"/>
  <c r="AJ299" i="6"/>
  <c r="AT156" i="6"/>
  <c r="AS156" i="6" s="1"/>
  <c r="AR156" i="6" s="1"/>
  <c r="AQ156" i="6" s="1"/>
  <c r="AP156" i="6" s="1"/>
  <c r="AO156" i="6" s="1"/>
  <c r="AN156" i="6" s="1"/>
  <c r="AM156" i="6" s="1"/>
  <c r="AL156" i="6" s="1"/>
  <c r="AK58" i="6"/>
  <c r="AI58" i="6"/>
  <c r="AJ58" i="6"/>
  <c r="BA48" i="6"/>
  <c r="AZ48" i="6" s="1"/>
  <c r="AX48" i="6" s="1"/>
  <c r="BB48" i="6"/>
  <c r="BA54" i="6"/>
  <c r="BB54" i="6"/>
  <c r="AT309" i="6"/>
  <c r="AS309" i="6" s="1"/>
  <c r="AR309" i="6" s="1"/>
  <c r="AQ309" i="6" s="1"/>
  <c r="AP309" i="6" s="1"/>
  <c r="AO309" i="6" s="1"/>
  <c r="AN309" i="6" s="1"/>
  <c r="AM309" i="6" s="1"/>
  <c r="AL309" i="6" s="1"/>
  <c r="AJ221" i="6"/>
  <c r="AI221" i="6"/>
  <c r="AH221" i="6" s="1"/>
  <c r="AK221" i="6"/>
  <c r="AJ137" i="6"/>
  <c r="AK137" i="6"/>
  <c r="AI137" i="6"/>
  <c r="BA17" i="6"/>
  <c r="BB17" i="6"/>
  <c r="BA84" i="6"/>
  <c r="BB84" i="6"/>
  <c r="AI302" i="6"/>
  <c r="AJ302" i="6"/>
  <c r="AK302" i="6"/>
  <c r="AI253" i="6"/>
  <c r="AK253" i="6"/>
  <c r="AJ253" i="6"/>
  <c r="AK234" i="6"/>
  <c r="AI234" i="6"/>
  <c r="AJ234" i="6"/>
  <c r="AT413" i="6"/>
  <c r="AS413" i="6" s="1"/>
  <c r="AR413" i="6" s="1"/>
  <c r="AQ413" i="6" s="1"/>
  <c r="AP413" i="6" s="1"/>
  <c r="AO413" i="6" s="1"/>
  <c r="AN413" i="6" s="1"/>
  <c r="AM413" i="6" s="1"/>
  <c r="AL413" i="6" s="1"/>
  <c r="AH40" i="6"/>
  <c r="AB40" i="6" s="1"/>
  <c r="AH83" i="6"/>
  <c r="AA83" i="6" s="1"/>
  <c r="AH231" i="6"/>
  <c r="BK78" i="6"/>
  <c r="BJ78" i="6" s="1"/>
  <c r="BI78" i="6" s="1"/>
  <c r="BH78" i="6" s="1"/>
  <c r="BG78" i="6"/>
  <c r="BF78" i="6" s="1"/>
  <c r="BE78" i="6" s="1"/>
  <c r="BD78" i="6" s="1"/>
  <c r="BC78" i="6" s="1"/>
  <c r="AT204" i="6"/>
  <c r="AS204" i="6" s="1"/>
  <c r="AR204" i="6" s="1"/>
  <c r="AQ204" i="6" s="1"/>
  <c r="AP204" i="6" s="1"/>
  <c r="AO204" i="6" s="1"/>
  <c r="AN204" i="6" s="1"/>
  <c r="AM204" i="6" s="1"/>
  <c r="AL204" i="6" s="1"/>
  <c r="AI351" i="6"/>
  <c r="AK351" i="6"/>
  <c r="AJ351" i="6"/>
  <c r="AI159" i="6"/>
  <c r="AJ159" i="6"/>
  <c r="AK159" i="6"/>
  <c r="AI129" i="6"/>
  <c r="AK129" i="6"/>
  <c r="AJ129" i="6"/>
  <c r="AT322" i="6"/>
  <c r="AS322" i="6" s="1"/>
  <c r="AR322" i="6" s="1"/>
  <c r="AQ322" i="6" s="1"/>
  <c r="AP322" i="6" s="1"/>
  <c r="AO322" i="6" s="1"/>
  <c r="AN322" i="6" s="1"/>
  <c r="AM322" i="6" s="1"/>
  <c r="AL322" i="6" s="1"/>
  <c r="AJ344" i="6"/>
  <c r="AI344" i="6"/>
  <c r="AK344" i="6"/>
  <c r="BB28" i="6"/>
  <c r="BA28" i="6"/>
  <c r="AZ28" i="6" s="1"/>
  <c r="AX28" i="6" s="1"/>
  <c r="AJ270" i="6"/>
  <c r="AK270" i="6"/>
  <c r="AI270" i="6"/>
  <c r="AT295" i="6"/>
  <c r="AS295" i="6" s="1"/>
  <c r="AR295" i="6" s="1"/>
  <c r="AQ295" i="6" s="1"/>
  <c r="AP295" i="6" s="1"/>
  <c r="AO295" i="6" s="1"/>
  <c r="AN295" i="6" s="1"/>
  <c r="AM295" i="6" s="1"/>
  <c r="AL295" i="6" s="1"/>
  <c r="BB107" i="6"/>
  <c r="BA107" i="6"/>
  <c r="AK373" i="6"/>
  <c r="AI373" i="6"/>
  <c r="AJ373" i="6"/>
  <c r="AK293" i="6"/>
  <c r="AI293" i="6"/>
  <c r="AJ293" i="6"/>
  <c r="AT177" i="6"/>
  <c r="AS177" i="6" s="1"/>
  <c r="AR177" i="6" s="1"/>
  <c r="AQ177" i="6" s="1"/>
  <c r="AP177" i="6" s="1"/>
  <c r="AO177" i="6" s="1"/>
  <c r="AN177" i="6" s="1"/>
  <c r="AM177" i="6" s="1"/>
  <c r="AL177" i="6" s="1"/>
  <c r="AK264" i="6"/>
  <c r="AI264" i="6"/>
  <c r="AJ264" i="6"/>
  <c r="BB101" i="6"/>
  <c r="BA101" i="6"/>
  <c r="AZ101" i="6" s="1"/>
  <c r="AX101" i="6" s="1"/>
  <c r="AJ274" i="6"/>
  <c r="AI274" i="6"/>
  <c r="AK274" i="6"/>
  <c r="AK62" i="6"/>
  <c r="AI62" i="6"/>
  <c r="AJ62" i="6"/>
  <c r="AJ176" i="6"/>
  <c r="AI176" i="6"/>
  <c r="AH176" i="6" s="1"/>
  <c r="AK176" i="6"/>
  <c r="BA71" i="6"/>
  <c r="AZ71" i="6" s="1"/>
  <c r="AX71" i="6" s="1"/>
  <c r="BB71" i="6"/>
  <c r="BA106" i="6"/>
  <c r="BB106" i="6"/>
  <c r="AI338" i="6"/>
  <c r="AK338" i="6"/>
  <c r="AJ338" i="6"/>
  <c r="AK345" i="6"/>
  <c r="AI345" i="6"/>
  <c r="AH345" i="6" s="1"/>
  <c r="AJ345" i="6"/>
  <c r="AK167" i="6"/>
  <c r="AI167" i="6"/>
  <c r="AJ167" i="6"/>
  <c r="AI90" i="6"/>
  <c r="AJ90" i="6"/>
  <c r="AH90" i="6" s="1"/>
  <c r="AK90" i="6"/>
  <c r="BK35" i="6"/>
  <c r="BJ35" i="6" s="1"/>
  <c r="BI35" i="6" s="1"/>
  <c r="BH35" i="6" s="1"/>
  <c r="BG35" i="6" s="1"/>
  <c r="BF35" i="6" s="1"/>
  <c r="BE35" i="6" s="1"/>
  <c r="BD35" i="6" s="1"/>
  <c r="BC35" i="6" s="1"/>
  <c r="AI386" i="6"/>
  <c r="AJ386" i="6"/>
  <c r="AK386" i="6"/>
  <c r="AK315" i="6"/>
  <c r="AI315" i="6"/>
  <c r="AJ315" i="6"/>
  <c r="AJ215" i="6"/>
  <c r="AI215" i="6"/>
  <c r="AK215" i="6"/>
  <c r="AJ64" i="6"/>
  <c r="AI64" i="6"/>
  <c r="AH64" i="6" s="1"/>
  <c r="AK64" i="6"/>
  <c r="BA46" i="6"/>
  <c r="BB46" i="6"/>
  <c r="BB113" i="6"/>
  <c r="BA113" i="6"/>
  <c r="AJ263" i="6"/>
  <c r="AI263" i="6"/>
  <c r="AK263" i="6"/>
  <c r="AJ237" i="6"/>
  <c r="AK237" i="6"/>
  <c r="AI237" i="6"/>
  <c r="AI224" i="6"/>
  <c r="AH224" i="6" s="1"/>
  <c r="AK224" i="6"/>
  <c r="AJ224" i="6"/>
  <c r="BK91" i="6"/>
  <c r="BJ91" i="6"/>
  <c r="BI91" i="6" s="1"/>
  <c r="BH91" i="6" s="1"/>
  <c r="BG91" i="6" s="1"/>
  <c r="BF91" i="6" s="1"/>
  <c r="BE91" i="6" s="1"/>
  <c r="BD91" i="6" s="1"/>
  <c r="BC91" i="6" s="1"/>
  <c r="BA68" i="6"/>
  <c r="BB68" i="6"/>
  <c r="AJ131" i="6"/>
  <c r="AI131" i="6"/>
  <c r="AK131" i="6"/>
  <c r="AT273" i="6"/>
  <c r="AS273" i="6" s="1"/>
  <c r="AR273" i="6" s="1"/>
  <c r="AQ273" i="6" s="1"/>
  <c r="AP273" i="6" s="1"/>
  <c r="AO273" i="6" s="1"/>
  <c r="AN273" i="6" s="1"/>
  <c r="AM273" i="6" s="1"/>
  <c r="AL273" i="6" s="1"/>
  <c r="AK125" i="6"/>
  <c r="AI125" i="6"/>
  <c r="AJ125" i="6"/>
  <c r="AH369" i="6"/>
  <c r="AA369" i="6" s="1"/>
  <c r="AA26" i="6"/>
  <c r="AE26" i="6" s="1"/>
  <c r="AC215" i="6"/>
  <c r="AK130" i="6"/>
  <c r="AJ130" i="6"/>
  <c r="AI130" i="6"/>
  <c r="BA103" i="6"/>
  <c r="BB103" i="6"/>
  <c r="BB94" i="6"/>
  <c r="BA94" i="6"/>
  <c r="BB114" i="6"/>
  <c r="BA114" i="6"/>
  <c r="AZ114" i="6" s="1"/>
  <c r="AX114" i="6" s="1"/>
  <c r="AK214" i="6"/>
  <c r="AI214" i="6"/>
  <c r="AJ214" i="6"/>
  <c r="AJ272" i="6"/>
  <c r="AK272" i="6"/>
  <c r="AI272" i="6"/>
  <c r="AI289" i="6"/>
  <c r="AK289" i="6"/>
  <c r="AJ289" i="6"/>
  <c r="BK20" i="6"/>
  <c r="BJ20" i="6" s="1"/>
  <c r="BI20" i="6" s="1"/>
  <c r="BH20" i="6" s="1"/>
  <c r="BG20" i="6" s="1"/>
  <c r="BF20" i="6" s="1"/>
  <c r="BE20" i="6" s="1"/>
  <c r="BD20" i="6" s="1"/>
  <c r="BC20" i="6" s="1"/>
  <c r="AK59" i="6"/>
  <c r="AJ59" i="6"/>
  <c r="AH59" i="6" s="1"/>
  <c r="AI59" i="6"/>
  <c r="AK200" i="6"/>
  <c r="AI200" i="6"/>
  <c r="AJ200" i="6"/>
  <c r="BK26" i="6"/>
  <c r="BJ26" i="6" s="1"/>
  <c r="BI26" i="6"/>
  <c r="BH26" i="6" s="1"/>
  <c r="BG26" i="6" s="1"/>
  <c r="BF26" i="6" s="1"/>
  <c r="BE26" i="6" s="1"/>
  <c r="BD26" i="6" s="1"/>
  <c r="BC26" i="6" s="1"/>
  <c r="BA11" i="6"/>
  <c r="BB11" i="6"/>
  <c r="AZ11" i="6" s="1"/>
  <c r="AX11" i="6" s="1"/>
  <c r="AJ332" i="6"/>
  <c r="AK332" i="6"/>
  <c r="AI332" i="6"/>
  <c r="AI186" i="6"/>
  <c r="AJ186" i="6"/>
  <c r="AK186" i="6"/>
  <c r="AI164" i="6"/>
  <c r="AK164" i="6"/>
  <c r="AJ164" i="6"/>
  <c r="BA79" i="6"/>
  <c r="BB79" i="6"/>
  <c r="AK241" i="6"/>
  <c r="AI241" i="6"/>
  <c r="AJ241" i="6"/>
  <c r="AJ203" i="6"/>
  <c r="AI203" i="6"/>
  <c r="AK203" i="6"/>
  <c r="AI165" i="6"/>
  <c r="AK165" i="6"/>
  <c r="AJ165" i="6"/>
  <c r="AH165" i="6" s="1"/>
  <c r="BB51" i="6"/>
  <c r="BA51" i="6"/>
  <c r="AZ51" i="6" s="1"/>
  <c r="AX51" i="6" s="1"/>
  <c r="BA90" i="6"/>
  <c r="BB90" i="6"/>
  <c r="AK335" i="6"/>
  <c r="AI335" i="6"/>
  <c r="AJ335" i="6"/>
  <c r="AK162" i="6"/>
  <c r="AJ162" i="6"/>
  <c r="AI162" i="6"/>
  <c r="AJ258" i="6"/>
  <c r="AI258" i="6"/>
  <c r="AH258" i="6" s="1"/>
  <c r="AK258" i="6"/>
  <c r="BK83" i="6"/>
  <c r="BJ83" i="6" s="1"/>
  <c r="BI83" i="6" s="1"/>
  <c r="BH83" i="6" s="1"/>
  <c r="BG83" i="6" s="1"/>
  <c r="BF83" i="6" s="1"/>
  <c r="BE83" i="6" s="1"/>
  <c r="BD83" i="6" s="1"/>
  <c r="BC83" i="6" s="1"/>
  <c r="AJ342" i="6"/>
  <c r="AI342" i="6"/>
  <c r="AK342" i="6"/>
  <c r="AT385" i="6"/>
  <c r="AS385" i="6" s="1"/>
  <c r="AR385" i="6" s="1"/>
  <c r="AQ385" i="6" s="1"/>
  <c r="AP385" i="6" s="1"/>
  <c r="AO385" i="6" s="1"/>
  <c r="AN385" i="6" s="1"/>
  <c r="AM385" i="6" s="1"/>
  <c r="AL385" i="6" s="1"/>
  <c r="AK285" i="6"/>
  <c r="AJ285" i="6"/>
  <c r="AI285" i="6"/>
  <c r="AI243" i="6"/>
  <c r="AK243" i="6"/>
  <c r="AJ243" i="6"/>
  <c r="AJ91" i="6"/>
  <c r="AI91" i="6"/>
  <c r="AK91" i="6"/>
  <c r="BK50" i="6"/>
  <c r="BJ50" i="6" s="1"/>
  <c r="BI50" i="6" s="1"/>
  <c r="BH50" i="6" s="1"/>
  <c r="BG50" i="6" s="1"/>
  <c r="BF50" i="6" s="1"/>
  <c r="BE50" i="6" s="1"/>
  <c r="BD50" i="6" s="1"/>
  <c r="BC50" i="6" s="1"/>
  <c r="AK282" i="6"/>
  <c r="AI282" i="6"/>
  <c r="AJ282" i="6"/>
  <c r="AT287" i="6"/>
  <c r="AS287" i="6" s="1"/>
  <c r="AR287" i="6" s="1"/>
  <c r="AQ287" i="6" s="1"/>
  <c r="AP287" i="6" s="1"/>
  <c r="AO287" i="6" s="1"/>
  <c r="AN287" i="6" s="1"/>
  <c r="AM287" i="6" s="1"/>
  <c r="AL287" i="6" s="1"/>
  <c r="AJ149" i="6"/>
  <c r="AI149" i="6"/>
  <c r="AH149" i="6" s="1"/>
  <c r="AK149" i="6"/>
  <c r="AJ72" i="6"/>
  <c r="AI72" i="6"/>
  <c r="AK72" i="6"/>
  <c r="BK44" i="6"/>
  <c r="BJ44" i="6" s="1"/>
  <c r="BI44" i="6" s="1"/>
  <c r="BH44" i="6" s="1"/>
  <c r="BG44" i="6" s="1"/>
  <c r="BF44" i="6" s="1"/>
  <c r="BE44" i="6" s="1"/>
  <c r="BD44" i="6" s="1"/>
  <c r="BC44" i="6" s="1"/>
  <c r="BA52" i="6"/>
  <c r="BB52" i="6"/>
  <c r="AJ306" i="6"/>
  <c r="AK306" i="6"/>
  <c r="AI306" i="6"/>
  <c r="AK216" i="6"/>
  <c r="AI216" i="6"/>
  <c r="AJ216" i="6"/>
  <c r="AK120" i="6"/>
  <c r="AI120" i="6"/>
  <c r="AJ120" i="6"/>
  <c r="AH197" i="6"/>
  <c r="AB197" i="6" s="1"/>
  <c r="AH352" i="6"/>
  <c r="AJ132" i="6"/>
  <c r="AK132" i="6"/>
  <c r="AI132" i="6"/>
  <c r="BA41" i="6"/>
  <c r="BB41" i="6"/>
  <c r="AI312" i="6"/>
  <c r="AJ312" i="6"/>
  <c r="AK312" i="6"/>
  <c r="AK277" i="6"/>
  <c r="AI277" i="6"/>
  <c r="AJ277" i="6"/>
  <c r="AI381" i="6"/>
  <c r="AJ381" i="6"/>
  <c r="AK381" i="6"/>
  <c r="BA45" i="6"/>
  <c r="BB45" i="6"/>
  <c r="AT36" i="6"/>
  <c r="AS36" i="6" s="1"/>
  <c r="AR36" i="6" s="1"/>
  <c r="AQ36" i="6" s="1"/>
  <c r="AP36" i="6" s="1"/>
  <c r="AO36" i="6" s="1"/>
  <c r="AN36" i="6" s="1"/>
  <c r="AM36" i="6" s="1"/>
  <c r="AL36" i="6" s="1"/>
  <c r="AT140" i="6"/>
  <c r="AS140" i="6" s="1"/>
  <c r="AR140" i="6" s="1"/>
  <c r="AQ140" i="6" s="1"/>
  <c r="AP140" i="6" s="1"/>
  <c r="AO140" i="6" s="1"/>
  <c r="AN140" i="6" s="1"/>
  <c r="AM140" i="6" s="1"/>
  <c r="AL140" i="6" s="1"/>
  <c r="AI307" i="6"/>
  <c r="AJ307" i="6"/>
  <c r="AK307" i="6"/>
  <c r="AJ372" i="6"/>
  <c r="AK372" i="6"/>
  <c r="AI372" i="6"/>
  <c r="AI356" i="6"/>
  <c r="AK356" i="6"/>
  <c r="AJ356" i="6"/>
  <c r="AK133" i="6"/>
  <c r="AJ133" i="6"/>
  <c r="AI133" i="6"/>
  <c r="AH133" i="6" s="1"/>
  <c r="BB43" i="6"/>
  <c r="BA43" i="6"/>
  <c r="AZ43" i="6" s="1"/>
  <c r="AX43" i="6" s="1"/>
  <c r="AJ379" i="6"/>
  <c r="AK379" i="6"/>
  <c r="AI379" i="6"/>
  <c r="AH379" i="6" s="1"/>
  <c r="AI239" i="6"/>
  <c r="AK239" i="6"/>
  <c r="AJ239" i="6"/>
  <c r="AI268" i="6"/>
  <c r="AK268" i="6"/>
  <c r="AJ268" i="6"/>
  <c r="BA81" i="6"/>
  <c r="BB81" i="6"/>
  <c r="AK158" i="6"/>
  <c r="AJ158" i="6"/>
  <c r="AI158" i="6"/>
  <c r="AH158" i="6" s="1"/>
  <c r="AK248" i="6"/>
  <c r="AI248" i="6"/>
  <c r="AJ248" i="6"/>
  <c r="BA97" i="6"/>
  <c r="BB97" i="6"/>
  <c r="BK74" i="6"/>
  <c r="BJ74" i="6" s="1"/>
  <c r="BI74" i="6" s="1"/>
  <c r="BH74" i="6" s="1"/>
  <c r="BG74" i="6" s="1"/>
  <c r="BF74" i="6" s="1"/>
  <c r="BE74" i="6" s="1"/>
  <c r="BD74" i="6" s="1"/>
  <c r="BC74" i="6" s="1"/>
  <c r="AI261" i="6"/>
  <c r="AK261" i="6"/>
  <c r="AJ261" i="6"/>
  <c r="AJ190" i="6"/>
  <c r="AI190" i="6"/>
  <c r="AK190" i="6"/>
  <c r="AK151" i="6"/>
  <c r="AI151" i="6"/>
  <c r="AJ151" i="6"/>
  <c r="BK40" i="6"/>
  <c r="BJ40" i="6" s="1"/>
  <c r="BI40" i="6" s="1"/>
  <c r="BH40" i="6" s="1"/>
  <c r="BG40" i="6" s="1"/>
  <c r="BF40" i="6" s="1"/>
  <c r="BE40" i="6" s="1"/>
  <c r="BD40" i="6" s="1"/>
  <c r="BC40" i="6" s="1"/>
  <c r="BK104" i="6"/>
  <c r="BJ104" i="6"/>
  <c r="BI104" i="6" s="1"/>
  <c r="BH104" i="6" s="1"/>
  <c r="BG104" i="6" s="1"/>
  <c r="BF104" i="6" s="1"/>
  <c r="BE104" i="6" s="1"/>
  <c r="BD104" i="6" s="1"/>
  <c r="BC104" i="6" s="1"/>
  <c r="AJ330" i="6"/>
  <c r="AI330" i="6"/>
  <c r="AK330" i="6"/>
  <c r="AJ329" i="6"/>
  <c r="AK329" i="6"/>
  <c r="AI329" i="6"/>
  <c r="AT147" i="6"/>
  <c r="AS147" i="6" s="1"/>
  <c r="AR147" i="6" s="1"/>
  <c r="AQ147" i="6" s="1"/>
  <c r="AP147" i="6" s="1"/>
  <c r="AO147" i="6" s="1"/>
  <c r="AN147" i="6" s="1"/>
  <c r="AM147" i="6" s="1"/>
  <c r="AL147" i="6" s="1"/>
  <c r="AI30" i="6"/>
  <c r="AJ30" i="6"/>
  <c r="AK30" i="6"/>
  <c r="BB33" i="6"/>
  <c r="BA33" i="6"/>
  <c r="AZ33" i="6" s="1"/>
  <c r="AX33" i="6" s="1"/>
  <c r="AI378" i="6"/>
  <c r="AK378" i="6"/>
  <c r="AJ378" i="6"/>
  <c r="AT209" i="6"/>
  <c r="AS209" i="6" s="1"/>
  <c r="AR209" i="6" s="1"/>
  <c r="AQ209" i="6" s="1"/>
  <c r="AP209" i="6" s="1"/>
  <c r="AO209" i="6" s="1"/>
  <c r="AN209" i="6" s="1"/>
  <c r="AM209" i="6" s="1"/>
  <c r="AL209" i="6" s="1"/>
  <c r="AJ168" i="6"/>
  <c r="AK168" i="6"/>
  <c r="AI168" i="6"/>
  <c r="AT78" i="6"/>
  <c r="AS78" i="6" s="1"/>
  <c r="AR78" i="6" s="1"/>
  <c r="AQ78" i="6" s="1"/>
  <c r="AP78" i="6" s="1"/>
  <c r="AO78" i="6" s="1"/>
  <c r="AN78" i="6" s="1"/>
  <c r="AM78" i="6" s="1"/>
  <c r="AL78" i="6" s="1"/>
  <c r="BK38" i="6"/>
  <c r="BJ38" i="6"/>
  <c r="BI38" i="6" s="1"/>
  <c r="BH38" i="6" s="1"/>
  <c r="BG38" i="6" s="1"/>
  <c r="BF38" i="6" s="1"/>
  <c r="BE38" i="6" s="1"/>
  <c r="BD38" i="6" s="1"/>
  <c r="BC38" i="6" s="1"/>
  <c r="BA111" i="6"/>
  <c r="BB111" i="6"/>
  <c r="AI143" i="6"/>
  <c r="AJ143" i="6"/>
  <c r="AK143" i="6"/>
  <c r="AK225" i="6"/>
  <c r="AI225" i="6"/>
  <c r="AJ225" i="6"/>
  <c r="AJ219" i="6"/>
  <c r="AI219" i="6"/>
  <c r="AK219" i="6"/>
  <c r="AH213" i="6"/>
  <c r="AK361" i="6"/>
  <c r="AJ361" i="6"/>
  <c r="AI361" i="6"/>
  <c r="AJ138" i="6"/>
  <c r="AI138" i="6"/>
  <c r="AK138" i="6"/>
  <c r="AD360" i="6"/>
  <c r="AE360" i="6"/>
  <c r="AG360" i="6"/>
  <c r="AI178" i="6"/>
  <c r="AJ178" i="6"/>
  <c r="AK178" i="6"/>
  <c r="AK152" i="6"/>
  <c r="AJ152" i="6"/>
  <c r="AI152" i="6"/>
  <c r="AK262" i="6"/>
  <c r="AI262" i="6"/>
  <c r="AJ262" i="6"/>
  <c r="AK21" i="6"/>
  <c r="AJ21" i="6"/>
  <c r="AI21" i="6"/>
  <c r="AK375" i="6"/>
  <c r="AJ375" i="6"/>
  <c r="AI375" i="6"/>
  <c r="AJ401" i="6"/>
  <c r="AI401" i="6"/>
  <c r="AK401" i="6"/>
  <c r="R151" i="6"/>
  <c r="T151" i="6" s="1"/>
  <c r="AC151" i="6"/>
  <c r="U151" i="6"/>
  <c r="R263" i="6"/>
  <c r="T263" i="6" s="1"/>
  <c r="U263" i="6"/>
  <c r="AC263" i="6"/>
  <c r="AC258" i="6"/>
  <c r="R258" i="6"/>
  <c r="T258" i="6" s="1"/>
  <c r="U258" i="6"/>
  <c r="U281" i="6"/>
  <c r="R281" i="6"/>
  <c r="T281" i="6" s="1"/>
  <c r="AC281" i="6"/>
  <c r="AH425" i="6"/>
  <c r="AC237" i="6"/>
  <c r="AH377" i="6"/>
  <c r="AB377" i="6" s="1"/>
  <c r="AD26" i="6"/>
  <c r="AZ60" i="6"/>
  <c r="AX60" i="6" s="1"/>
  <c r="AC231" i="6"/>
  <c r="U269" i="6"/>
  <c r="R269" i="6"/>
  <c r="T269" i="6" s="1"/>
  <c r="AC269" i="6"/>
  <c r="R25" i="6"/>
  <c r="T25" i="6" s="1"/>
  <c r="AC25" i="6"/>
  <c r="R362" i="6"/>
  <c r="T362" i="6" s="1"/>
  <c r="U362" i="6"/>
  <c r="AC362" i="6"/>
  <c r="R116" i="6"/>
  <c r="T116" i="6" s="1"/>
  <c r="AC116" i="6"/>
  <c r="U116" i="6"/>
  <c r="R303" i="6"/>
  <c r="T303" i="6" s="1"/>
  <c r="U303" i="6"/>
  <c r="AC303" i="6"/>
  <c r="R260" i="6"/>
  <c r="T260" i="6" s="1"/>
  <c r="AC260" i="6"/>
  <c r="U260" i="6"/>
  <c r="AC26" i="6"/>
  <c r="R26" i="6"/>
  <c r="T26" i="6" s="1"/>
  <c r="R146" i="6"/>
  <c r="T146" i="6" s="1"/>
  <c r="AC146" i="6"/>
  <c r="AC274" i="6"/>
  <c r="U274" i="6"/>
  <c r="R274" i="6"/>
  <c r="T274" i="6" s="1"/>
  <c r="R129" i="6"/>
  <c r="T129" i="6" s="1"/>
  <c r="AC129" i="6"/>
  <c r="R346" i="6"/>
  <c r="T346" i="6" s="1"/>
  <c r="U346" i="6"/>
  <c r="AC346" i="6"/>
  <c r="R374" i="6"/>
  <c r="T374" i="6" s="1"/>
  <c r="U374" i="6"/>
  <c r="AC374" i="6"/>
  <c r="AC174" i="6"/>
  <c r="AI333" i="6"/>
  <c r="AH333" i="6" s="1"/>
  <c r="AJ333" i="6"/>
  <c r="AK333" i="6"/>
  <c r="U326" i="6"/>
  <c r="AC326" i="6"/>
  <c r="R326" i="6"/>
  <c r="T326" i="6" s="1"/>
  <c r="AC308" i="6"/>
  <c r="R308" i="6"/>
  <c r="T308" i="6" s="1"/>
  <c r="U308" i="6"/>
  <c r="AD107" i="6"/>
  <c r="R264" i="6"/>
  <c r="T264" i="6" s="1"/>
  <c r="AH391" i="6"/>
  <c r="AA391" i="6" s="1"/>
  <c r="AG391" i="6" s="1"/>
  <c r="AC45" i="6"/>
  <c r="R383" i="6"/>
  <c r="T383" i="6" s="1"/>
  <c r="AH67" i="6"/>
  <c r="AH266" i="6"/>
  <c r="U235" i="6"/>
  <c r="R235" i="6"/>
  <c r="T235" i="6" s="1"/>
  <c r="AC235" i="6"/>
  <c r="U245" i="6"/>
  <c r="R245" i="6"/>
  <c r="T245" i="6" s="1"/>
  <c r="AC245" i="6"/>
  <c r="AC309" i="6"/>
  <c r="U309" i="6"/>
  <c r="R309" i="6"/>
  <c r="T309" i="6" s="1"/>
  <c r="AC206" i="6"/>
  <c r="U206" i="6"/>
  <c r="R206" i="6"/>
  <c r="T206" i="6" s="1"/>
  <c r="AC192" i="6"/>
  <c r="U192" i="6"/>
  <c r="R192" i="6"/>
  <c r="T192" i="6" s="1"/>
  <c r="R188" i="6"/>
  <c r="T188" i="6" s="1"/>
  <c r="U188" i="6"/>
  <c r="U370" i="6"/>
  <c r="R370" i="6"/>
  <c r="T370" i="6" s="1"/>
  <c r="AC370" i="6"/>
  <c r="AC300" i="6"/>
  <c r="R300" i="6"/>
  <c r="U251" i="6"/>
  <c r="R251" i="6"/>
  <c r="T251" i="6" s="1"/>
  <c r="AC251" i="6"/>
  <c r="R241" i="6"/>
  <c r="T241" i="6" s="1"/>
  <c r="U241" i="6"/>
  <c r="AC241" i="6"/>
  <c r="R289" i="6"/>
  <c r="T289" i="6" s="1"/>
  <c r="AC289" i="6"/>
  <c r="U289" i="6"/>
  <c r="AC342" i="6"/>
  <c r="R342" i="6"/>
  <c r="T342" i="6" s="1"/>
  <c r="U342" i="6"/>
  <c r="U284" i="6"/>
  <c r="AC284" i="6"/>
  <c r="R284" i="6"/>
  <c r="T284" i="6" s="1"/>
  <c r="U215" i="6"/>
  <c r="AH183" i="6"/>
  <c r="AC345" i="6"/>
  <c r="AC188" i="6"/>
  <c r="R302" i="6"/>
  <c r="T302" i="6" s="1"/>
  <c r="AC302" i="6"/>
  <c r="U302" i="6"/>
  <c r="R95" i="6"/>
  <c r="T95" i="6" s="1"/>
  <c r="AC95" i="6"/>
  <c r="U223" i="6"/>
  <c r="AC264" i="6"/>
  <c r="AH74" i="6"/>
  <c r="AA74" i="6" s="1"/>
  <c r="AD74" i="6" s="1"/>
  <c r="AC383" i="6"/>
  <c r="R347" i="6"/>
  <c r="T347" i="6" s="1"/>
  <c r="U347" i="6"/>
  <c r="AC347" i="6"/>
  <c r="R386" i="6"/>
  <c r="T386" i="6" s="1"/>
  <c r="AC386" i="6"/>
  <c r="U386" i="6"/>
  <c r="R222" i="6"/>
  <c r="T222" i="6" s="1"/>
  <c r="U222" i="6"/>
  <c r="AC222" i="6"/>
  <c r="AC322" i="6"/>
  <c r="U322" i="6"/>
  <c r="R322" i="6"/>
  <c r="T322" i="6" s="1"/>
  <c r="U358" i="6"/>
  <c r="AC358" i="6"/>
  <c r="R358" i="6"/>
  <c r="T358" i="6" s="1"/>
  <c r="R117" i="6"/>
  <c r="T117" i="6" s="1"/>
  <c r="AC117" i="6"/>
  <c r="R305" i="6"/>
  <c r="T305" i="6" s="1"/>
  <c r="AC305" i="6"/>
  <c r="U305" i="6"/>
  <c r="R62" i="6"/>
  <c r="T62" i="6" s="1"/>
  <c r="AC62" i="6"/>
  <c r="R111" i="6"/>
  <c r="T111" i="6" s="1"/>
  <c r="AC111" i="6"/>
  <c r="R94" i="6"/>
  <c r="T94" i="6" s="1"/>
  <c r="AC94" i="6"/>
  <c r="R210" i="6"/>
  <c r="T210" i="6" s="1"/>
  <c r="AC210" i="6"/>
  <c r="U210" i="6"/>
  <c r="R246" i="6"/>
  <c r="T246" i="6" s="1"/>
  <c r="AC246" i="6"/>
  <c r="U246" i="6"/>
  <c r="R259" i="6"/>
  <c r="T259" i="6" s="1"/>
  <c r="AC259" i="6"/>
  <c r="U259" i="6"/>
  <c r="R143" i="6"/>
  <c r="T143" i="6" s="1"/>
  <c r="AC143" i="6"/>
  <c r="R331" i="6"/>
  <c r="T331" i="6" s="1"/>
  <c r="AC331" i="6"/>
  <c r="U331" i="6"/>
  <c r="AC186" i="6"/>
  <c r="U186" i="6"/>
  <c r="R186" i="6"/>
  <c r="T186" i="6" s="1"/>
  <c r="R83" i="6"/>
  <c r="T83" i="6" s="1"/>
  <c r="AC83" i="6"/>
  <c r="R135" i="6"/>
  <c r="T135" i="6" s="1"/>
  <c r="AC135" i="6"/>
  <c r="U135" i="6"/>
  <c r="AA231" i="6"/>
  <c r="AB231" i="6"/>
  <c r="AJ317" i="6"/>
  <c r="AK317" i="6"/>
  <c r="AI317" i="6"/>
  <c r="AH340" i="6"/>
  <c r="AC238" i="6"/>
  <c r="U345" i="6"/>
  <c r="R178" i="6"/>
  <c r="T178" i="6" s="1"/>
  <c r="AC178" i="6"/>
  <c r="R355" i="6"/>
  <c r="T355" i="6" s="1"/>
  <c r="AC355" i="6"/>
  <c r="U355" i="6"/>
  <c r="R223" i="6"/>
  <c r="T223" i="6" s="1"/>
  <c r="R352" i="6"/>
  <c r="T352" i="6" s="1"/>
  <c r="AH63" i="6"/>
  <c r="R156" i="6"/>
  <c r="T156" i="6" s="1"/>
  <c r="AZ108" i="6"/>
  <c r="AX108" i="6" s="1"/>
  <c r="AA197" i="6"/>
  <c r="AH327" i="6"/>
  <c r="AC295" i="6"/>
  <c r="R295" i="6"/>
  <c r="T295" i="6" s="1"/>
  <c r="R70" i="6"/>
  <c r="T70" i="6" s="1"/>
  <c r="AC70" i="6"/>
  <c r="AC197" i="6"/>
  <c r="R197" i="6"/>
  <c r="T197" i="6" s="1"/>
  <c r="R55" i="6"/>
  <c r="T55" i="6" s="1"/>
  <c r="AC55" i="6"/>
  <c r="AC221" i="6"/>
  <c r="U221" i="6"/>
  <c r="R221" i="6"/>
  <c r="T221" i="6" s="1"/>
  <c r="U330" i="6"/>
  <c r="R330" i="6"/>
  <c r="T330" i="6" s="1"/>
  <c r="AC330" i="6"/>
  <c r="AC224" i="6"/>
  <c r="R224" i="6"/>
  <c r="T224" i="6" s="1"/>
  <c r="U224" i="6"/>
  <c r="R363" i="6"/>
  <c r="T363" i="6" s="1"/>
  <c r="U363" i="6"/>
  <c r="AC363" i="6"/>
  <c r="R120" i="6"/>
  <c r="T120" i="6" s="1"/>
  <c r="AC120" i="6"/>
  <c r="R106" i="6"/>
  <c r="T106" i="6" s="1"/>
  <c r="AC106" i="6"/>
  <c r="R75" i="6"/>
  <c r="T75" i="6" s="1"/>
  <c r="AC75" i="6"/>
  <c r="R252" i="6"/>
  <c r="T252" i="6" s="1"/>
  <c r="AC252" i="6"/>
  <c r="U252" i="6"/>
  <c r="AA171" i="6"/>
  <c r="AH320" i="6"/>
  <c r="U238" i="6"/>
  <c r="AH155" i="6"/>
  <c r="U352" i="6"/>
  <c r="AB360" i="6"/>
  <c r="R287" i="6"/>
  <c r="T287" i="6" s="1"/>
  <c r="AC287" i="6"/>
  <c r="U287" i="6"/>
  <c r="AC372" i="6"/>
  <c r="U372" i="6"/>
  <c r="R372" i="6"/>
  <c r="T372" i="6" s="1"/>
  <c r="AC275" i="6"/>
  <c r="R275" i="6"/>
  <c r="T275" i="6" s="1"/>
  <c r="U275" i="6"/>
  <c r="R60" i="6"/>
  <c r="T60" i="6" s="1"/>
  <c r="AC60" i="6"/>
  <c r="R49" i="6"/>
  <c r="T49" i="6" s="1"/>
  <c r="AC49" i="6"/>
  <c r="R201" i="6"/>
  <c r="T201" i="6" s="1"/>
  <c r="AC201" i="6"/>
  <c r="U201" i="6"/>
  <c r="R105" i="6"/>
  <c r="T105" i="6" s="1"/>
  <c r="AC105" i="6"/>
  <c r="R173" i="6"/>
  <c r="T173" i="6" s="1"/>
  <c r="AC173" i="6"/>
  <c r="R140" i="6"/>
  <c r="T140" i="6" s="1"/>
  <c r="AC140" i="6"/>
  <c r="U307" i="6"/>
  <c r="AC307" i="6"/>
  <c r="R307" i="6"/>
  <c r="T307" i="6" s="1"/>
  <c r="R211" i="6"/>
  <c r="T211" i="6" s="1"/>
  <c r="AC211" i="6"/>
  <c r="U211" i="6"/>
  <c r="R103" i="6"/>
  <c r="T103" i="6" s="1"/>
  <c r="AC103" i="6"/>
  <c r="R73" i="6"/>
  <c r="T73" i="6" s="1"/>
  <c r="U73" i="6"/>
  <c r="AC73" i="6"/>
  <c r="AC338" i="6"/>
  <c r="R338" i="6"/>
  <c r="T338" i="6" s="1"/>
  <c r="U338" i="6"/>
  <c r="AC325" i="6"/>
  <c r="R325" i="6"/>
  <c r="T325" i="6" s="1"/>
  <c r="U325" i="6"/>
  <c r="R71" i="6"/>
  <c r="T71" i="6" s="1"/>
  <c r="AC71" i="6"/>
  <c r="U197" i="6"/>
  <c r="AJ359" i="6"/>
  <c r="AK359" i="6"/>
  <c r="AI359" i="6"/>
  <c r="AI357" i="6"/>
  <c r="AJ357" i="6"/>
  <c r="AK357" i="6"/>
  <c r="U209" i="6"/>
  <c r="AC142" i="6"/>
  <c r="R314" i="6"/>
  <c r="T314" i="6" s="1"/>
  <c r="U314" i="6"/>
  <c r="AC314" i="6"/>
  <c r="AC126" i="6"/>
  <c r="R126" i="6"/>
  <c r="T126" i="6" s="1"/>
  <c r="AC128" i="6"/>
  <c r="R128" i="6"/>
  <c r="T128" i="6" s="1"/>
  <c r="AG26" i="6"/>
  <c r="AH92" i="6"/>
  <c r="AA92" i="6" s="1"/>
  <c r="AZ4" i="6"/>
  <c r="AX4" i="6" s="1"/>
  <c r="U234" i="6"/>
  <c r="AC234" i="6"/>
  <c r="R234" i="6"/>
  <c r="T234" i="6" s="1"/>
  <c r="AC277" i="6"/>
  <c r="R277" i="6"/>
  <c r="T277" i="6" s="1"/>
  <c r="U277" i="6"/>
  <c r="R232" i="6"/>
  <c r="T232" i="6" s="1"/>
  <c r="AC232" i="6"/>
  <c r="U232" i="6"/>
  <c r="R137" i="6"/>
  <c r="T137" i="6" s="1"/>
  <c r="AC137" i="6"/>
  <c r="U207" i="6"/>
  <c r="AC207" i="6"/>
  <c r="R207" i="6"/>
  <c r="T207" i="6" s="1"/>
  <c r="R159" i="6"/>
  <c r="T159" i="6" s="1"/>
  <c r="AC159" i="6"/>
  <c r="R98" i="6"/>
  <c r="T98" i="6" s="1"/>
  <c r="AC98" i="6"/>
  <c r="R296" i="6"/>
  <c r="T296" i="6" s="1"/>
  <c r="U296" i="6"/>
  <c r="AC296" i="6"/>
  <c r="AC51" i="6"/>
  <c r="R51" i="6"/>
  <c r="T51" i="6" s="1"/>
  <c r="AH148" i="6"/>
  <c r="AC333" i="6"/>
  <c r="AC209" i="6"/>
  <c r="U295" i="6"/>
  <c r="U335" i="6"/>
  <c r="R335" i="6"/>
  <c r="T335" i="6" s="1"/>
  <c r="AC335" i="6"/>
  <c r="R316" i="6"/>
  <c r="T316" i="6" s="1"/>
  <c r="U316" i="6"/>
  <c r="AC316" i="6"/>
  <c r="U244" i="6"/>
  <c r="AC244" i="6"/>
  <c r="R244" i="6"/>
  <c r="T244" i="6" s="1"/>
  <c r="U231" i="6"/>
  <c r="R240" i="6"/>
  <c r="T240" i="6" s="1"/>
  <c r="AC240" i="6"/>
  <c r="U240" i="6"/>
  <c r="R133" i="6"/>
  <c r="T133" i="6" s="1"/>
  <c r="AC133" i="6"/>
  <c r="AC291" i="6"/>
  <c r="R291" i="6"/>
  <c r="T291" i="6" s="1"/>
  <c r="AC286" i="6"/>
  <c r="R286" i="6"/>
  <c r="T286" i="6" s="1"/>
  <c r="U286" i="6"/>
  <c r="U393" i="6"/>
  <c r="AC393" i="6"/>
  <c r="R393" i="6"/>
  <c r="T393" i="6" s="1"/>
  <c r="R92" i="6"/>
  <c r="T92" i="6" s="1"/>
  <c r="AC92" i="6"/>
  <c r="R366" i="6"/>
  <c r="T366" i="6" s="1"/>
  <c r="AC366" i="6"/>
  <c r="U366" i="6"/>
  <c r="R99" i="6"/>
  <c r="T99" i="6" s="1"/>
  <c r="AC99" i="6"/>
  <c r="R40" i="6"/>
  <c r="T40" i="6" s="1"/>
  <c r="AC40" i="6"/>
  <c r="R72" i="6"/>
  <c r="T72" i="6" s="1"/>
  <c r="AC72" i="6"/>
  <c r="R250" i="6"/>
  <c r="T250" i="6" s="1"/>
  <c r="AC250" i="6"/>
  <c r="U250" i="6"/>
  <c r="U273" i="6"/>
  <c r="R273" i="6"/>
  <c r="T273" i="6" s="1"/>
  <c r="AC273" i="6"/>
  <c r="AH291" i="6"/>
  <c r="AH174" i="6"/>
  <c r="R139" i="6"/>
  <c r="T139" i="6" s="1"/>
  <c r="U333" i="6"/>
  <c r="AE382" i="6"/>
  <c r="AG382" i="6"/>
  <c r="AD382" i="6"/>
  <c r="BA3" i="6"/>
  <c r="BB3" i="6"/>
  <c r="AJ33" i="6"/>
  <c r="AI33" i="6"/>
  <c r="AK33" i="6"/>
  <c r="AI69" i="6"/>
  <c r="AJ69" i="6"/>
  <c r="AK69" i="6"/>
  <c r="AI119" i="6"/>
  <c r="AJ119" i="6"/>
  <c r="AK119" i="6"/>
  <c r="AI47" i="6"/>
  <c r="AJ47" i="6"/>
  <c r="AK47" i="6"/>
  <c r="AI29" i="6"/>
  <c r="AJ29" i="6"/>
  <c r="AK29" i="6"/>
  <c r="AJ79" i="6"/>
  <c r="AI79" i="6"/>
  <c r="AK79" i="6"/>
  <c r="AI198" i="6"/>
  <c r="AJ198" i="6"/>
  <c r="AK198" i="6"/>
  <c r="AK393" i="6"/>
  <c r="AI393" i="6"/>
  <c r="AJ393" i="6"/>
  <c r="AJ349" i="6"/>
  <c r="AI349" i="6"/>
  <c r="AK349" i="6"/>
  <c r="AI39" i="6"/>
  <c r="AJ39" i="6"/>
  <c r="AK39" i="6"/>
  <c r="AJ86" i="6"/>
  <c r="AK86" i="6"/>
  <c r="AI86" i="6"/>
  <c r="AK108" i="6"/>
  <c r="AI108" i="6"/>
  <c r="AJ108" i="6"/>
  <c r="BA9" i="6"/>
  <c r="BB9" i="6"/>
  <c r="AI87" i="6"/>
  <c r="AJ87" i="6"/>
  <c r="AK87" i="6"/>
  <c r="AI105" i="6"/>
  <c r="AJ105" i="6"/>
  <c r="AK105" i="6"/>
  <c r="AK57" i="6"/>
  <c r="AI57" i="6"/>
  <c r="AJ57" i="6"/>
  <c r="BA8" i="6"/>
  <c r="BB8" i="6"/>
  <c r="AJ84" i="6"/>
  <c r="AK84" i="6"/>
  <c r="AI84" i="6"/>
  <c r="AI75" i="6"/>
  <c r="AK75" i="6"/>
  <c r="AJ75" i="6"/>
  <c r="BA10" i="6"/>
  <c r="BB10" i="6"/>
  <c r="AJ88" i="6"/>
  <c r="AI88" i="6"/>
  <c r="AK88" i="6"/>
  <c r="BB7" i="6"/>
  <c r="BA7" i="6"/>
  <c r="AI51" i="6"/>
  <c r="AK51" i="6"/>
  <c r="AJ51" i="6"/>
  <c r="AI50" i="6"/>
  <c r="AK50" i="6"/>
  <c r="AJ50" i="6"/>
  <c r="AK431" i="6"/>
  <c r="AI431" i="6"/>
  <c r="AI45" i="6"/>
  <c r="AJ45" i="6"/>
  <c r="AK45" i="6"/>
  <c r="AK24" i="6"/>
  <c r="AJ24" i="6"/>
  <c r="AI24" i="6"/>
  <c r="AI98" i="6"/>
  <c r="AJ98" i="6"/>
  <c r="AK98" i="6"/>
  <c r="AJ89" i="6"/>
  <c r="AI89" i="6"/>
  <c r="AK89" i="6"/>
  <c r="AJ35" i="6"/>
  <c r="AI35" i="6"/>
  <c r="AK35" i="6"/>
  <c r="AJ109" i="6"/>
  <c r="AK109" i="6"/>
  <c r="AI109" i="6"/>
  <c r="AI65" i="6"/>
  <c r="AJ65" i="6"/>
  <c r="AK65" i="6"/>
  <c r="AI323" i="6"/>
  <c r="AJ323" i="6"/>
  <c r="AK323" i="6"/>
  <c r="AJ96" i="6"/>
  <c r="AI96" i="6"/>
  <c r="AK96" i="6"/>
  <c r="AI93" i="6"/>
  <c r="AK93" i="6"/>
  <c r="AJ93" i="6"/>
  <c r="AJ336" i="6"/>
  <c r="AI336" i="6"/>
  <c r="AK336" i="6"/>
  <c r="AJ99" i="6"/>
  <c r="AK99" i="6"/>
  <c r="AI99" i="6"/>
  <c r="AJ70" i="6"/>
  <c r="AK70" i="6"/>
  <c r="AI70" i="6"/>
  <c r="AK54" i="6"/>
  <c r="AJ54" i="6"/>
  <c r="AI54" i="6"/>
  <c r="BB5" i="6"/>
  <c r="BA5" i="6"/>
  <c r="AI56" i="6"/>
  <c r="AJ56" i="6"/>
  <c r="AK56" i="6"/>
  <c r="AI392" i="6"/>
  <c r="AJ392" i="6"/>
  <c r="AK392" i="6"/>
  <c r="AJ389" i="6"/>
  <c r="AI389" i="6"/>
  <c r="AK389" i="6"/>
  <c r="AI318" i="6"/>
  <c r="AK318" i="6"/>
  <c r="AJ318" i="6"/>
  <c r="AI103" i="6"/>
  <c r="AJ103" i="6"/>
  <c r="AK103" i="6"/>
  <c r="AK298" i="6"/>
  <c r="AI298" i="6"/>
  <c r="AJ298" i="6"/>
  <c r="AJ80" i="6"/>
  <c r="AI80" i="6"/>
  <c r="AK80" i="6"/>
  <c r="AJ48" i="6"/>
  <c r="AK48" i="6"/>
  <c r="AI48" i="6"/>
  <c r="AJ31" i="6"/>
  <c r="AI31" i="6"/>
  <c r="AK31" i="6"/>
  <c r="AJ123" i="6"/>
  <c r="AI123" i="6"/>
  <c r="AK123" i="6"/>
  <c r="AI194" i="6"/>
  <c r="AJ194" i="6"/>
  <c r="AK194" i="6"/>
  <c r="AB83" i="6"/>
  <c r="AJ416" i="6"/>
  <c r="AI404" i="6"/>
  <c r="AH404" i="6" s="1"/>
  <c r="AJ398" i="6"/>
  <c r="AH398" i="6" s="1"/>
  <c r="AH396" i="6"/>
  <c r="AA396" i="6" s="1"/>
  <c r="AH422" i="6"/>
  <c r="AB422" i="6" s="1"/>
  <c r="AH82" i="6"/>
  <c r="AB382" i="6"/>
  <c r="AI61" i="6"/>
  <c r="AJ61" i="6"/>
  <c r="AK61" i="6"/>
  <c r="AA40" i="6"/>
  <c r="AJ388" i="6"/>
  <c r="AK388" i="6"/>
  <c r="AI388" i="6"/>
  <c r="AI416" i="6"/>
  <c r="AA377" i="6"/>
  <c r="AK97" i="6"/>
  <c r="AI97" i="6"/>
  <c r="AJ97" i="6"/>
  <c r="AI22" i="6"/>
  <c r="AJ22" i="6"/>
  <c r="AK22" i="6"/>
  <c r="AJ276" i="6"/>
  <c r="AK276" i="6"/>
  <c r="AI276" i="6"/>
  <c r="AI55" i="6"/>
  <c r="AK55" i="6"/>
  <c r="AJ55" i="6"/>
  <c r="AI112" i="6"/>
  <c r="AJ112" i="6"/>
  <c r="AK112" i="6"/>
  <c r="AD391" i="6"/>
  <c r="AE391" i="6"/>
  <c r="AI68" i="6"/>
  <c r="AK68" i="6"/>
  <c r="AJ68" i="6"/>
  <c r="AJ41" i="6"/>
  <c r="AK41" i="6"/>
  <c r="AI41" i="6"/>
  <c r="AI227" i="6"/>
  <c r="AK227" i="6"/>
  <c r="AJ227" i="6"/>
  <c r="AJ110" i="6"/>
  <c r="AK110" i="6"/>
  <c r="AI110" i="6"/>
  <c r="AH110" i="6" s="1"/>
  <c r="AJ101" i="6"/>
  <c r="AK101" i="6"/>
  <c r="AI101" i="6"/>
  <c r="AJ117" i="6"/>
  <c r="AI117" i="6"/>
  <c r="AK117" i="6"/>
  <c r="AJ23" i="6"/>
  <c r="AI23" i="6"/>
  <c r="AH23" i="6" s="1"/>
  <c r="AA23" i="6" s="1"/>
  <c r="AE23" i="6" s="1"/>
  <c r="AK23" i="6"/>
  <c r="AG25" i="6"/>
  <c r="AH434" i="6"/>
  <c r="AB434" i="6" s="1"/>
  <c r="AK100" i="6"/>
  <c r="AI100" i="6"/>
  <c r="AJ100" i="6"/>
  <c r="AI124" i="6"/>
  <c r="AJ124" i="6"/>
  <c r="AK124" i="6"/>
  <c r="AH403" i="6"/>
  <c r="AA403" i="6" s="1"/>
  <c r="AH424" i="6"/>
  <c r="AA424" i="6" s="1"/>
  <c r="AH397" i="6"/>
  <c r="AA397" i="6" s="1"/>
  <c r="AH420" i="6"/>
  <c r="AB420" i="6" s="1"/>
  <c r="AH421" i="6"/>
  <c r="AB421" i="6" s="1"/>
  <c r="AH415" i="6"/>
  <c r="AH437" i="6"/>
  <c r="AE74" i="6"/>
  <c r="AA284" i="6"/>
  <c r="AB284" i="6"/>
  <c r="AB238" i="6"/>
  <c r="AI94" i="6"/>
  <c r="AJ94" i="6"/>
  <c r="AK94" i="6"/>
  <c r="AB74" i="6"/>
  <c r="AI114" i="6"/>
  <c r="AJ114" i="6"/>
  <c r="AK114" i="6"/>
  <c r="AH410" i="6"/>
  <c r="AB410" i="6" s="1"/>
  <c r="AH408" i="6"/>
  <c r="AA408" i="6" s="1"/>
  <c r="AH429" i="6"/>
  <c r="AB429" i="6" s="1"/>
  <c r="AH405" i="6"/>
  <c r="AB405" i="6" s="1"/>
  <c r="AH436" i="6"/>
  <c r="AB436" i="6" s="1"/>
  <c r="AH121" i="6"/>
  <c r="AA121" i="6" s="1"/>
  <c r="AA42" i="6"/>
  <c r="AG74" i="6"/>
  <c r="AJ304" i="6"/>
  <c r="AK304" i="6"/>
  <c r="AI304" i="6"/>
  <c r="AI127" i="6"/>
  <c r="AJ127" i="6"/>
  <c r="AK127" i="6"/>
  <c r="AJ226" i="6"/>
  <c r="AI226" i="6"/>
  <c r="AK226" i="6"/>
  <c r="AE163" i="6"/>
  <c r="AG163" i="6"/>
  <c r="AD163" i="6"/>
  <c r="AK334" i="6"/>
  <c r="AJ334" i="6"/>
  <c r="AI334" i="6"/>
  <c r="AI43" i="6"/>
  <c r="AJ43" i="6"/>
  <c r="AK43" i="6"/>
  <c r="AI395" i="6"/>
  <c r="AJ395" i="6"/>
  <c r="AK395" i="6"/>
  <c r="AJ182" i="6"/>
  <c r="AI182" i="6"/>
  <c r="AK182" i="6"/>
  <c r="AI368" i="6"/>
  <c r="AJ368" i="6"/>
  <c r="AK368" i="6"/>
  <c r="AI189" i="6"/>
  <c r="AJ189" i="6"/>
  <c r="AK189" i="6"/>
  <c r="AJ364" i="6"/>
  <c r="AI364" i="6"/>
  <c r="AK364" i="6"/>
  <c r="AJ184" i="6"/>
  <c r="AK184" i="6"/>
  <c r="AI184" i="6"/>
  <c r="AH184" i="6" s="1"/>
  <c r="AI166" i="6"/>
  <c r="AJ166" i="6"/>
  <c r="AK166" i="6"/>
  <c r="AI77" i="6"/>
  <c r="AJ77" i="6"/>
  <c r="AK77" i="6"/>
  <c r="AI154" i="6"/>
  <c r="AJ154" i="6"/>
  <c r="AK154" i="6"/>
  <c r="AK433" i="6"/>
  <c r="AI433" i="6"/>
  <c r="AJ433" i="6"/>
  <c r="AK175" i="6"/>
  <c r="AI175" i="6"/>
  <c r="AJ175" i="6"/>
  <c r="AK157" i="6"/>
  <c r="AI157" i="6"/>
  <c r="AJ157" i="6"/>
  <c r="AI339" i="6"/>
  <c r="AK339" i="6"/>
  <c r="AJ339" i="6"/>
  <c r="AI202" i="6"/>
  <c r="AK202" i="6"/>
  <c r="AJ202" i="6"/>
  <c r="AK220" i="6"/>
  <c r="AI220" i="6"/>
  <c r="AJ220" i="6"/>
  <c r="AI85" i="6"/>
  <c r="AJ85" i="6"/>
  <c r="AK85" i="6"/>
  <c r="AJ431" i="6"/>
  <c r="AH431" i="6" s="1"/>
  <c r="AA431" i="6" s="1"/>
  <c r="AH402" i="6"/>
  <c r="AB402" i="6" s="1"/>
  <c r="AH407" i="6"/>
  <c r="AB407" i="6" s="1"/>
  <c r="AB133" i="6"/>
  <c r="AA133" i="6"/>
  <c r="J19" i="6"/>
  <c r="AA390" i="6"/>
  <c r="AB390" i="6"/>
  <c r="AD104" i="6"/>
  <c r="AE104" i="6"/>
  <c r="AG104" i="6"/>
  <c r="AB49" i="6"/>
  <c r="AA49" i="6"/>
  <c r="AE238" i="6"/>
  <c r="AG238" i="6"/>
  <c r="AD238" i="6"/>
  <c r="AE195" i="6"/>
  <c r="AG195" i="6"/>
  <c r="AD195" i="6"/>
  <c r="AB384" i="6"/>
  <c r="AA384" i="6"/>
  <c r="AB27" i="6"/>
  <c r="AB163" i="6"/>
  <c r="AA436" i="6"/>
  <c r="AE27" i="6"/>
  <c r="AB149" i="6"/>
  <c r="AA149" i="6"/>
  <c r="AG27" i="6"/>
  <c r="AH412" i="6"/>
  <c r="AB412" i="6" s="1"/>
  <c r="AH400" i="6"/>
  <c r="AA400" i="6" s="1"/>
  <c r="AH406" i="6"/>
  <c r="AH426" i="6"/>
  <c r="AA426" i="6" s="1"/>
  <c r="AE233" i="6"/>
  <c r="AD233" i="6"/>
  <c r="AG233" i="6"/>
  <c r="I19" i="6"/>
  <c r="I14" i="6" s="1"/>
  <c r="AA102" i="6"/>
  <c r="AB102" i="6"/>
  <c r="AG32" i="6"/>
  <c r="AD32" i="6"/>
  <c r="AE32" i="6"/>
  <c r="AK440" i="6"/>
  <c r="AI440" i="6"/>
  <c r="AJ440" i="6"/>
  <c r="AI442" i="6"/>
  <c r="AJ442" i="6"/>
  <c r="AK442" i="6"/>
  <c r="AI445" i="6"/>
  <c r="AJ445" i="6"/>
  <c r="AK445" i="6"/>
  <c r="AK438" i="6"/>
  <c r="AI438" i="6"/>
  <c r="AJ438" i="6"/>
  <c r="AI443" i="6"/>
  <c r="AJ443" i="6"/>
  <c r="AK443" i="6"/>
  <c r="AK439" i="6"/>
  <c r="AI439" i="6"/>
  <c r="AJ439" i="6"/>
  <c r="AI441" i="6"/>
  <c r="AJ441" i="6"/>
  <c r="AK441" i="6"/>
  <c r="AH409" i="6"/>
  <c r="AB425" i="6"/>
  <c r="AA425" i="6"/>
  <c r="AA422" i="6"/>
  <c r="AH414" i="6"/>
  <c r="AH401" i="6"/>
  <c r="AH399" i="6"/>
  <c r="AA406" i="6"/>
  <c r="AB406" i="6"/>
  <c r="AH432" i="6"/>
  <c r="AH423" i="6"/>
  <c r="AB426" i="6"/>
  <c r="AH430" i="6"/>
  <c r="AH418" i="6"/>
  <c r="AH417" i="6"/>
  <c r="AB403" i="6"/>
  <c r="AB415" i="6"/>
  <c r="AA415" i="6"/>
  <c r="AH435" i="6"/>
  <c r="AH427" i="6"/>
  <c r="AH411" i="6"/>
  <c r="AH419" i="6"/>
  <c r="AA429" i="6"/>
  <c r="C18" i="6"/>
  <c r="K19" i="6"/>
  <c r="E14" i="3"/>
  <c r="O118" i="4"/>
  <c r="O146" i="4"/>
  <c r="O43" i="4"/>
  <c r="O124" i="4"/>
  <c r="O271" i="4"/>
  <c r="O55" i="4"/>
  <c r="O178" i="4"/>
  <c r="O86" i="4"/>
  <c r="O51" i="4"/>
  <c r="O91" i="4"/>
  <c r="O95" i="4"/>
  <c r="O21" i="4"/>
  <c r="O98" i="4"/>
  <c r="O90" i="4"/>
  <c r="O23" i="4"/>
  <c r="O94" i="4"/>
  <c r="O53" i="4"/>
  <c r="O35" i="4"/>
  <c r="O165" i="4"/>
  <c r="O66" i="4"/>
  <c r="O22" i="4"/>
  <c r="O69" i="4"/>
  <c r="O78" i="4"/>
  <c r="O56" i="4"/>
  <c r="O72" i="4"/>
  <c r="O117" i="4"/>
  <c r="O215" i="4"/>
  <c r="O30" i="4"/>
  <c r="O107" i="4"/>
  <c r="O199" i="4"/>
  <c r="O243" i="4"/>
  <c r="O332" i="4"/>
  <c r="O304" i="4"/>
  <c r="O125" i="4"/>
  <c r="O197" i="4"/>
  <c r="O127" i="4"/>
  <c r="O32" i="4"/>
  <c r="O193" i="4"/>
  <c r="O270" i="4"/>
  <c r="O220" i="4"/>
  <c r="O255" i="4"/>
  <c r="O216" i="4"/>
  <c r="O292" i="4"/>
  <c r="O208" i="4"/>
  <c r="O168" i="4"/>
  <c r="O212" i="4"/>
  <c r="O242" i="4"/>
  <c r="O34" i="4"/>
  <c r="O241" i="4"/>
  <c r="O285" i="4"/>
  <c r="O322" i="4"/>
  <c r="O179" i="4"/>
  <c r="O237" i="4"/>
  <c r="O200" i="4"/>
  <c r="O113" i="4"/>
  <c r="O120" i="4"/>
  <c r="O39" i="4"/>
  <c r="O80" i="4"/>
  <c r="O279" i="4"/>
  <c r="O115" i="4"/>
  <c r="O87" i="4"/>
  <c r="O70" i="4"/>
  <c r="O246" i="4"/>
  <c r="O269" i="4"/>
  <c r="O330" i="4"/>
  <c r="O128" i="4"/>
  <c r="O136" i="4"/>
  <c r="O290" i="4"/>
  <c r="O131" i="4"/>
  <c r="O229" i="4"/>
  <c r="O116" i="4"/>
  <c r="O281" i="4"/>
  <c r="O147" i="4"/>
  <c r="O157" i="4"/>
  <c r="O177" i="4"/>
  <c r="O314" i="4"/>
  <c r="O140" i="4"/>
  <c r="O230" i="4"/>
  <c r="O198" i="4"/>
  <c r="O159" i="4"/>
  <c r="O219" i="4"/>
  <c r="O224" i="4"/>
  <c r="O235" i="4"/>
  <c r="O186" i="4"/>
  <c r="O144" i="4"/>
  <c r="O307" i="4"/>
  <c r="O37" i="4"/>
  <c r="O169" i="4"/>
  <c r="O150" i="4"/>
  <c r="O305" i="4"/>
  <c r="O48" i="4"/>
  <c r="O247" i="4"/>
  <c r="O73" i="4"/>
  <c r="O44" i="4"/>
  <c r="O132" i="4"/>
  <c r="O74" i="4"/>
  <c r="O27" i="4"/>
  <c r="O84" i="4"/>
  <c r="O31" i="4"/>
  <c r="O134" i="4"/>
  <c r="O282" i="4"/>
  <c r="O83" i="4"/>
  <c r="O142" i="4"/>
  <c r="O318" i="4"/>
  <c r="O280" i="4"/>
  <c r="O231" i="4"/>
  <c r="O213" i="4"/>
  <c r="O284" i="4"/>
  <c r="O327" i="4"/>
  <c r="O152" i="4"/>
  <c r="O209" i="4"/>
  <c r="O233" i="4"/>
  <c r="O97" i="4"/>
  <c r="O238" i="4"/>
  <c r="O226" i="4"/>
  <c r="O288" i="4"/>
  <c r="O171" i="4"/>
  <c r="O203" i="4"/>
  <c r="O195" i="4"/>
  <c r="O217" i="4"/>
  <c r="O156" i="4"/>
  <c r="O148" i="4"/>
  <c r="O268" i="4"/>
  <c r="O119" i="4"/>
  <c r="O250" i="4"/>
  <c r="O301" i="4"/>
  <c r="O295" i="4"/>
  <c r="O112" i="4"/>
  <c r="O122" i="4"/>
  <c r="O108" i="4"/>
  <c r="O25" i="4"/>
  <c r="O105" i="4"/>
  <c r="O61" i="4"/>
  <c r="O77" i="4"/>
  <c r="O175" i="4"/>
  <c r="O172" i="4"/>
  <c r="O261" i="4"/>
  <c r="O311" i="4"/>
  <c r="O99" i="4"/>
  <c r="O158" i="4"/>
  <c r="O317" i="4"/>
  <c r="O313" i="4"/>
  <c r="O139" i="4"/>
  <c r="O141" i="4"/>
  <c r="O161" i="4"/>
  <c r="O164" i="4"/>
  <c r="O106" i="4"/>
  <c r="O214" i="4"/>
  <c r="O176" i="4"/>
  <c r="O137" i="4"/>
  <c r="O210" i="4"/>
  <c r="O123" i="4"/>
  <c r="O331" i="4"/>
  <c r="O170" i="4"/>
  <c r="O135" i="4"/>
  <c r="O299" i="4"/>
  <c r="O71" i="4"/>
  <c r="O189" i="4"/>
  <c r="O294" i="4"/>
  <c r="O329" i="4"/>
  <c r="O92" i="4"/>
  <c r="O163" i="4"/>
  <c r="O89" i="4"/>
  <c r="O110" i="4"/>
  <c r="O75" i="4"/>
  <c r="O24" i="4"/>
  <c r="O40" i="4"/>
  <c r="O239" i="4"/>
  <c r="O129" i="4"/>
  <c r="O310" i="4"/>
  <c r="O221" i="4"/>
  <c r="O223" i="4"/>
  <c r="O201" i="4"/>
  <c r="O275" i="4"/>
  <c r="O320" i="4"/>
  <c r="O138" i="4"/>
  <c r="O252" i="4"/>
  <c r="O278" i="4"/>
  <c r="O64" i="4"/>
  <c r="O52" i="4"/>
  <c r="O273" i="4"/>
  <c r="O274" i="4"/>
  <c r="O263" i="4"/>
  <c r="O222" i="4"/>
  <c r="O300" i="4"/>
  <c r="O236" i="4"/>
  <c r="O181" i="4"/>
  <c r="O218" i="4"/>
  <c r="O254" i="4"/>
  <c r="O76" i="4"/>
  <c r="O244" i="4"/>
  <c r="O293" i="4"/>
  <c r="O289" i="4"/>
  <c r="O42" i="4"/>
  <c r="O234" i="4"/>
  <c r="O324" i="4"/>
  <c r="O248" i="4"/>
  <c r="O62" i="4"/>
  <c r="O29" i="4"/>
  <c r="O45" i="4"/>
  <c r="O143" i="4"/>
  <c r="O121" i="4"/>
  <c r="O88" i="4"/>
  <c r="O104" i="4"/>
  <c r="O41" i="4"/>
  <c r="O259" i="4"/>
  <c r="O309" i="4"/>
  <c r="O296" i="4"/>
  <c r="O100" i="4"/>
  <c r="O68" i="4"/>
  <c r="O160" i="4"/>
  <c r="O166" i="4"/>
  <c r="O149" i="4"/>
  <c r="O206" i="4"/>
  <c r="O211" i="4"/>
  <c r="O54" i="4"/>
  <c r="O232" i="4"/>
  <c r="O182" i="4"/>
  <c r="O287" i="4"/>
  <c r="O155" i="4"/>
  <c r="O188" i="4"/>
  <c r="O180" i="4"/>
  <c r="O328" i="4"/>
  <c r="O153" i="4"/>
  <c r="O267" i="4"/>
  <c r="O262" i="4"/>
  <c r="O167" i="4"/>
  <c r="O26" i="4"/>
  <c r="O253" i="4"/>
  <c r="O265" i="4"/>
  <c r="O47" i="4"/>
  <c r="O240" i="4"/>
  <c r="O251" i="4"/>
  <c r="O202" i="4"/>
  <c r="O93" i="4"/>
  <c r="O60" i="4"/>
  <c r="O266" i="4"/>
  <c r="O272" i="4"/>
  <c r="O298" i="4"/>
  <c r="O326" i="4"/>
  <c r="O28" i="4"/>
  <c r="O63" i="4"/>
  <c r="O114" i="4"/>
  <c r="O302" i="4"/>
  <c r="O103" i="4"/>
  <c r="O46" i="4"/>
  <c r="O323" i="4"/>
  <c r="O190" i="4"/>
  <c r="O319" i="4"/>
  <c r="O96" i="4"/>
  <c r="O36" i="4"/>
  <c r="O184" i="4"/>
  <c r="O191" i="4"/>
  <c r="O256" i="4"/>
  <c r="O109" i="4"/>
  <c r="O82" i="4"/>
  <c r="O306" i="4"/>
  <c r="O334" i="4"/>
  <c r="O133" i="4"/>
  <c r="O162" i="4"/>
  <c r="O185" i="4"/>
  <c r="O228" i="4"/>
  <c r="O194" i="4"/>
  <c r="O315" i="4"/>
  <c r="O65" i="4"/>
  <c r="O67" i="4"/>
  <c r="O101" i="4"/>
  <c r="O58" i="4"/>
  <c r="O154" i="4"/>
  <c r="O111" i="4"/>
  <c r="O225" i="4"/>
  <c r="O227" i="4"/>
  <c r="O38" i="4"/>
  <c r="O260" i="4"/>
  <c r="O207" i="4"/>
  <c r="O57" i="4"/>
  <c r="O130" i="4"/>
  <c r="O49" i="4"/>
  <c r="O204" i="4"/>
  <c r="O79" i="4"/>
  <c r="O286" i="4"/>
  <c r="O316" i="4"/>
  <c r="O59" i="4"/>
  <c r="O335" i="4"/>
  <c r="O85" i="4"/>
  <c r="O50" i="4"/>
  <c r="O102" i="4"/>
  <c r="O187" i="4"/>
  <c r="O196" i="4"/>
  <c r="O258" i="4"/>
  <c r="O276" i="4"/>
  <c r="O308" i="4"/>
  <c r="O257" i="4"/>
  <c r="O174" i="4"/>
  <c r="O297" i="4"/>
  <c r="O33" i="4"/>
  <c r="O151" i="4"/>
  <c r="O192" i="4"/>
  <c r="O249" i="4"/>
  <c r="O205" i="4"/>
  <c r="O333" i="4"/>
  <c r="O291" i="4"/>
  <c r="O312" i="4"/>
  <c r="O245" i="4"/>
  <c r="O145" i="4"/>
  <c r="O183" i="4"/>
  <c r="O126" i="4"/>
  <c r="O173" i="4"/>
  <c r="O264" i="4"/>
  <c r="O325" i="4"/>
  <c r="O283" i="4"/>
  <c r="O277" i="4"/>
  <c r="O303" i="4"/>
  <c r="O321" i="4"/>
  <c r="O81" i="4"/>
  <c r="O7" i="4"/>
  <c r="E6" i="4" s="1"/>
  <c r="E9" i="4" s="1"/>
  <c r="E10" i="4" s="1"/>
  <c r="P74" i="4"/>
  <c r="P25" i="4"/>
  <c r="P135" i="4"/>
  <c r="P161" i="4"/>
  <c r="P24" i="4"/>
  <c r="P85" i="4"/>
  <c r="P82" i="4"/>
  <c r="P131" i="4"/>
  <c r="P167" i="4"/>
  <c r="P32" i="4"/>
  <c r="P95" i="4"/>
  <c r="P143" i="4"/>
  <c r="P202" i="4"/>
  <c r="P21" i="4"/>
  <c r="P163" i="4"/>
  <c r="P141" i="4"/>
  <c r="P300" i="4"/>
  <c r="P321" i="4"/>
  <c r="P31" i="4"/>
  <c r="P171" i="4"/>
  <c r="P151" i="4"/>
  <c r="P308" i="4"/>
  <c r="P56" i="4"/>
  <c r="P22" i="4"/>
  <c r="P162" i="4"/>
  <c r="P249" i="4"/>
  <c r="P269" i="4"/>
  <c r="P27" i="4"/>
  <c r="P118" i="4"/>
  <c r="P150" i="4"/>
  <c r="P35" i="4"/>
  <c r="P29" i="4"/>
  <c r="P166" i="4"/>
  <c r="P246" i="4"/>
  <c r="P307" i="4"/>
  <c r="P80" i="4"/>
  <c r="P54" i="4"/>
  <c r="P188" i="4"/>
  <c r="P277" i="4"/>
  <c r="P291" i="4"/>
  <c r="P88" i="4"/>
  <c r="P65" i="4"/>
  <c r="P34" i="4"/>
  <c r="P280" i="4"/>
  <c r="P299" i="4"/>
  <c r="P96" i="4"/>
  <c r="P76" i="4"/>
  <c r="P89" i="4"/>
  <c r="P40" i="4"/>
  <c r="P106" i="4"/>
  <c r="P146" i="4"/>
  <c r="P221" i="4"/>
  <c r="P241" i="4"/>
  <c r="P48" i="4"/>
  <c r="P117" i="4"/>
  <c r="P159" i="4"/>
  <c r="P236" i="4"/>
  <c r="P251" i="4"/>
  <c r="P120" i="4"/>
  <c r="P108" i="4"/>
  <c r="P137" i="4"/>
  <c r="P230" i="4"/>
  <c r="P233" i="4"/>
  <c r="P91" i="4"/>
  <c r="P107" i="4"/>
  <c r="P176" i="4"/>
  <c r="P138" i="4"/>
  <c r="P170" i="4"/>
  <c r="P119" i="4"/>
  <c r="P115" i="4"/>
  <c r="P184" i="4"/>
  <c r="P181" i="4"/>
  <c r="P227" i="4"/>
  <c r="P190" i="4"/>
  <c r="P123" i="4"/>
  <c r="P192" i="4"/>
  <c r="P205" i="4"/>
  <c r="P67" i="4"/>
  <c r="P127" i="4"/>
  <c r="P153" i="4"/>
  <c r="P295" i="4"/>
  <c r="P206" i="4"/>
  <c r="P75" i="4"/>
  <c r="P144" i="4"/>
  <c r="P169" i="4"/>
  <c r="P303" i="4"/>
  <c r="P242" i="4"/>
  <c r="P47" i="4"/>
  <c r="P216" i="4"/>
  <c r="P220" i="4"/>
  <c r="P273" i="4"/>
  <c r="P335" i="4"/>
  <c r="P133" i="4"/>
  <c r="P66" i="4"/>
  <c r="P229" i="4"/>
  <c r="P28" i="4"/>
  <c r="P93" i="4"/>
  <c r="P55" i="4"/>
  <c r="P136" i="4"/>
  <c r="P313" i="4"/>
  <c r="P263" i="4"/>
  <c r="P324" i="4"/>
  <c r="P296" i="4"/>
  <c r="P320" i="4"/>
  <c r="P79" i="4"/>
  <c r="P240" i="4"/>
  <c r="P235" i="4"/>
  <c r="P286" i="4"/>
  <c r="P281" i="4"/>
  <c r="P90" i="4"/>
  <c r="P248" i="4"/>
  <c r="P23" i="4"/>
  <c r="P294" i="4"/>
  <c r="P288" i="4"/>
  <c r="P101" i="4"/>
  <c r="P256" i="4"/>
  <c r="P129" i="4"/>
  <c r="P26" i="4"/>
  <c r="P200" i="4"/>
  <c r="P214" i="4"/>
  <c r="P261" i="4"/>
  <c r="P312" i="4"/>
  <c r="P37" i="4"/>
  <c r="P208" i="4"/>
  <c r="P217" i="4"/>
  <c r="P270" i="4"/>
  <c r="P329" i="4"/>
  <c r="P125" i="4"/>
  <c r="P36" i="4"/>
  <c r="P186" i="4"/>
  <c r="P326" i="4"/>
  <c r="P289" i="4"/>
  <c r="P102" i="4"/>
  <c r="P140" i="4"/>
  <c r="P219" i="4"/>
  <c r="P113" i="4"/>
  <c r="P148" i="4"/>
  <c r="P61" i="4"/>
  <c r="P325" i="4"/>
  <c r="P327" i="4"/>
  <c r="P268" i="4"/>
  <c r="P254" i="4"/>
  <c r="P145" i="4"/>
  <c r="P38" i="4"/>
  <c r="P121" i="4"/>
  <c r="P130" i="4"/>
  <c r="P238" i="4"/>
  <c r="P331" i="4"/>
  <c r="P49" i="4"/>
  <c r="P45" i="4"/>
  <c r="P158" i="4"/>
  <c r="P239" i="4"/>
  <c r="P209" i="4"/>
  <c r="P60" i="4"/>
  <c r="P71" i="4"/>
  <c r="P196" i="4"/>
  <c r="P111" i="4"/>
  <c r="P264" i="4"/>
  <c r="P142" i="4"/>
  <c r="P310" i="4"/>
  <c r="P322" i="4"/>
  <c r="P122" i="4"/>
  <c r="P272" i="4"/>
  <c r="P185" i="4"/>
  <c r="P318" i="4"/>
  <c r="P215" i="4"/>
  <c r="P92" i="4"/>
  <c r="P134" i="4"/>
  <c r="P210" i="4"/>
  <c r="P309" i="4"/>
  <c r="P306" i="4"/>
  <c r="P73" i="4"/>
  <c r="P103" i="4"/>
  <c r="P228" i="4"/>
  <c r="P84" i="4"/>
  <c r="P126" i="4"/>
  <c r="P231" i="4"/>
  <c r="P266" i="4"/>
  <c r="P332" i="4"/>
  <c r="P94" i="4"/>
  <c r="P139" i="4"/>
  <c r="P234" i="4"/>
  <c r="P275" i="4"/>
  <c r="P282" i="4"/>
  <c r="P105" i="4"/>
  <c r="P147" i="4"/>
  <c r="P243" i="4"/>
  <c r="P284" i="4"/>
  <c r="P218" i="4"/>
  <c r="P116" i="4"/>
  <c r="P155" i="4"/>
  <c r="P68" i="4"/>
  <c r="P41" i="4"/>
  <c r="P180" i="4"/>
  <c r="P213" i="4"/>
  <c r="P244" i="4"/>
  <c r="P258" i="4"/>
  <c r="P52" i="4"/>
  <c r="P46" i="4"/>
  <c r="P222" i="4"/>
  <c r="P247" i="4"/>
  <c r="P290" i="4"/>
  <c r="P42" i="4"/>
  <c r="P179" i="4"/>
  <c r="P157" i="4"/>
  <c r="P316" i="4"/>
  <c r="P64" i="4"/>
  <c r="P57" i="4"/>
  <c r="P51" i="4"/>
  <c r="P330" i="4"/>
  <c r="P104" i="4"/>
  <c r="P194" i="4"/>
  <c r="P189" i="4"/>
  <c r="P191" i="4"/>
  <c r="P33" i="4"/>
  <c r="P72" i="4"/>
  <c r="P178" i="4"/>
  <c r="P283" i="4"/>
  <c r="P271" i="4"/>
  <c r="P315" i="4"/>
  <c r="P317" i="4"/>
  <c r="P156" i="4"/>
  <c r="P132" i="4"/>
  <c r="P211" i="4"/>
  <c r="P70" i="4"/>
  <c r="P265" i="4"/>
  <c r="P301" i="4"/>
  <c r="P225" i="4"/>
  <c r="P160" i="4"/>
  <c r="P99" i="4"/>
  <c r="P197" i="4"/>
  <c r="P305" i="4"/>
  <c r="P250" i="4"/>
  <c r="P252" i="4"/>
  <c r="P298" i="4"/>
  <c r="P174" i="4"/>
  <c r="P164" i="4"/>
  <c r="P30" i="4"/>
  <c r="P100" i="4"/>
  <c r="P81" i="4"/>
  <c r="P297" i="4"/>
  <c r="P253" i="4"/>
  <c r="P187" i="4"/>
  <c r="P63" i="4"/>
  <c r="P78" i="4"/>
  <c r="P287" i="4"/>
  <c r="P274" i="4"/>
  <c r="P278" i="4"/>
  <c r="P259" i="4"/>
  <c r="P50" i="4"/>
  <c r="P114" i="4"/>
  <c r="P39" i="4"/>
  <c r="P97" i="4"/>
  <c r="P83" i="4"/>
  <c r="P262" i="4"/>
  <c r="P175" i="4"/>
  <c r="P44" i="4"/>
  <c r="P255" i="4"/>
  <c r="P173" i="4"/>
  <c r="P328" i="4"/>
  <c r="P285" i="4"/>
  <c r="P333" i="4"/>
  <c r="P199" i="4"/>
  <c r="P172" i="4"/>
  <c r="P204" i="4"/>
  <c r="P128" i="4"/>
  <c r="P62" i="4"/>
  <c r="P304" i="4"/>
  <c r="P193" i="4"/>
  <c r="P168" i="4"/>
  <c r="P149" i="4"/>
  <c r="P198" i="4"/>
  <c r="P276" i="4"/>
  <c r="P165" i="4"/>
  <c r="P43" i="4"/>
  <c r="P314" i="4"/>
  <c r="P267" i="4"/>
  <c r="P109" i="4"/>
  <c r="P183" i="4"/>
  <c r="P98" i="4"/>
  <c r="P152" i="4"/>
  <c r="P58" i="4"/>
  <c r="P223" i="4"/>
  <c r="P232" i="4"/>
  <c r="P279" i="4"/>
  <c r="P245" i="4"/>
  <c r="P302" i="4"/>
  <c r="P260" i="4"/>
  <c r="P201" i="4"/>
  <c r="P53" i="4"/>
  <c r="P319" i="4"/>
  <c r="P86" i="4"/>
  <c r="P224" i="4"/>
  <c r="P292" i="4"/>
  <c r="P124" i="4"/>
  <c r="P293" i="4"/>
  <c r="P203" i="4"/>
  <c r="P177" i="4"/>
  <c r="P182" i="4"/>
  <c r="P112" i="4"/>
  <c r="P69" i="4"/>
  <c r="P334" i="4"/>
  <c r="P323" i="4"/>
  <c r="P207" i="4"/>
  <c r="P195" i="4"/>
  <c r="P237" i="4"/>
  <c r="P87" i="4"/>
  <c r="P212" i="4"/>
  <c r="P226" i="4"/>
  <c r="P154" i="4"/>
  <c r="P77" i="4"/>
  <c r="P110" i="4"/>
  <c r="P59" i="4"/>
  <c r="P311" i="4"/>
  <c r="P257" i="4"/>
  <c r="Q18" i="4"/>
  <c r="O18" i="4"/>
  <c r="P18" i="4"/>
  <c r="AA462" i="6" l="1"/>
  <c r="AB462" i="6"/>
  <c r="AH455" i="6"/>
  <c r="AH456" i="6"/>
  <c r="AH461" i="6"/>
  <c r="AH460" i="6"/>
  <c r="AH457" i="6"/>
  <c r="AA459" i="6"/>
  <c r="AB459" i="6"/>
  <c r="AH458" i="6"/>
  <c r="AK444" i="6"/>
  <c r="AI444" i="6"/>
  <c r="AH444" i="6" s="1"/>
  <c r="AJ444" i="6"/>
  <c r="AI451" i="6"/>
  <c r="AJ451" i="6"/>
  <c r="AK451" i="6"/>
  <c r="AB408" i="6"/>
  <c r="AB303" i="6"/>
  <c r="AH268" i="6"/>
  <c r="AZ65" i="6"/>
  <c r="AX65" i="6" s="1"/>
  <c r="AZ63" i="6"/>
  <c r="AX63" i="6" s="1"/>
  <c r="AH367" i="6"/>
  <c r="AG230" i="6"/>
  <c r="AH338" i="6"/>
  <c r="AH234" i="6"/>
  <c r="AZ89" i="6"/>
  <c r="AX89" i="6" s="1"/>
  <c r="AH365" i="6"/>
  <c r="AH269" i="6"/>
  <c r="AH387" i="6"/>
  <c r="AH66" i="6"/>
  <c r="AZ12" i="6"/>
  <c r="AX12" i="6" s="1"/>
  <c r="AH328" i="6"/>
  <c r="AE230" i="6"/>
  <c r="AH361" i="6"/>
  <c r="AA361" i="6" s="1"/>
  <c r="AH214" i="6"/>
  <c r="AH130" i="6"/>
  <c r="AZ61" i="6"/>
  <c r="AX61" i="6" s="1"/>
  <c r="AZ110" i="6"/>
  <c r="AX110" i="6" s="1"/>
  <c r="AZ22" i="6"/>
  <c r="AX22" i="6" s="1"/>
  <c r="AB245" i="6"/>
  <c r="AZ49" i="6"/>
  <c r="AX49" i="6" s="1"/>
  <c r="AZ24" i="6"/>
  <c r="AX24" i="6" s="1"/>
  <c r="AH296" i="6"/>
  <c r="AB369" i="6"/>
  <c r="AH342" i="6"/>
  <c r="AZ17" i="6"/>
  <c r="AX17" i="6" s="1"/>
  <c r="AZ36" i="6"/>
  <c r="AX36" i="6" s="1"/>
  <c r="AH180" i="6"/>
  <c r="AB44" i="6"/>
  <c r="AA44" i="6"/>
  <c r="AH277" i="6"/>
  <c r="AH216" i="6"/>
  <c r="AA216" i="6" s="1"/>
  <c r="AZ113" i="6"/>
  <c r="AX113" i="6" s="1"/>
  <c r="AH137" i="6"/>
  <c r="AZ116" i="6"/>
  <c r="AX116" i="6" s="1"/>
  <c r="AZ2" i="6"/>
  <c r="AX2" i="6" s="1"/>
  <c r="AB397" i="6"/>
  <c r="AH152" i="6"/>
  <c r="AB152" i="6" s="1"/>
  <c r="AH190" i="6"/>
  <c r="AZ94" i="6"/>
  <c r="AX94" i="6" s="1"/>
  <c r="AH237" i="6"/>
  <c r="AH394" i="6"/>
  <c r="AA249" i="6"/>
  <c r="AB249" i="6"/>
  <c r="AH453" i="6"/>
  <c r="AA454" i="6"/>
  <c r="AB454" i="6"/>
  <c r="AB449" i="6"/>
  <c r="AA449" i="6"/>
  <c r="AD450" i="6"/>
  <c r="AG450" i="6"/>
  <c r="AE450" i="6"/>
  <c r="AB448" i="6"/>
  <c r="AA448" i="6"/>
  <c r="AG447" i="6"/>
  <c r="AD447" i="6"/>
  <c r="AE447" i="6"/>
  <c r="E5" i="4"/>
  <c r="AB424" i="6"/>
  <c r="AG23" i="6"/>
  <c r="AB391" i="6"/>
  <c r="AH123" i="6"/>
  <c r="AH239" i="6"/>
  <c r="AH162" i="6"/>
  <c r="AH95" i="6"/>
  <c r="AA95" i="6" s="1"/>
  <c r="AG95" i="6" s="1"/>
  <c r="AH28" i="6"/>
  <c r="AH232" i="6"/>
  <c r="AA232" i="6" s="1"/>
  <c r="AH343" i="6"/>
  <c r="AH301" i="6"/>
  <c r="AA301" i="6" s="1"/>
  <c r="AH134" i="6"/>
  <c r="AA134" i="6" s="1"/>
  <c r="AH168" i="6"/>
  <c r="AH210" i="6"/>
  <c r="AB210" i="6" s="1"/>
  <c r="AB92" i="6"/>
  <c r="AH375" i="6"/>
  <c r="AH186" i="6"/>
  <c r="AH263" i="6"/>
  <c r="AH358" i="6"/>
  <c r="AH288" i="6"/>
  <c r="AB288" i="6" s="1"/>
  <c r="AA434" i="6"/>
  <c r="AH317" i="6"/>
  <c r="AH332" i="6"/>
  <c r="AH313" i="6"/>
  <c r="AH362" i="6"/>
  <c r="AH353" i="6"/>
  <c r="AB353" i="6" s="1"/>
  <c r="AH275" i="6"/>
  <c r="AA275" i="6" s="1"/>
  <c r="AH255" i="6"/>
  <c r="AB255" i="6" s="1"/>
  <c r="AH116" i="6"/>
  <c r="AA297" i="6"/>
  <c r="AB297" i="6"/>
  <c r="AB205" i="6"/>
  <c r="AA205" i="6"/>
  <c r="AH227" i="6"/>
  <c r="AH359" i="6"/>
  <c r="AH219" i="6"/>
  <c r="AB219" i="6" s="1"/>
  <c r="AH30" i="6"/>
  <c r="AH248" i="6"/>
  <c r="AH372" i="6"/>
  <c r="AA372" i="6" s="1"/>
  <c r="AH132" i="6"/>
  <c r="AH72" i="6"/>
  <c r="AB72" i="6" s="1"/>
  <c r="AH243" i="6"/>
  <c r="AH265" i="6"/>
  <c r="AH348" i="6"/>
  <c r="AA348" i="6" s="1"/>
  <c r="AH247" i="6"/>
  <c r="AH199" i="6"/>
  <c r="AA199" i="6" s="1"/>
  <c r="AH311" i="6"/>
  <c r="AH122" i="6"/>
  <c r="AA122" i="6" s="1"/>
  <c r="AH383" i="6"/>
  <c r="AH246" i="6"/>
  <c r="AH139" i="6"/>
  <c r="AA139" i="6" s="1"/>
  <c r="AH229" i="6"/>
  <c r="AA229" i="6" s="1"/>
  <c r="AH250" i="6"/>
  <c r="AB236" i="6"/>
  <c r="AA236" i="6"/>
  <c r="AH285" i="6"/>
  <c r="AH253" i="6"/>
  <c r="AA223" i="6"/>
  <c r="AB223" i="6"/>
  <c r="AH235" i="6"/>
  <c r="AB235" i="6" s="1"/>
  <c r="AB187" i="6"/>
  <c r="AA187" i="6"/>
  <c r="AA412" i="6"/>
  <c r="AH41" i="6"/>
  <c r="AH109" i="6"/>
  <c r="AH164" i="6"/>
  <c r="AB164" i="6" s="1"/>
  <c r="AH211" i="6"/>
  <c r="AB211" i="6" s="1"/>
  <c r="AH118" i="6"/>
  <c r="AB118" i="6" s="1"/>
  <c r="AA228" i="6"/>
  <c r="AB228" i="6"/>
  <c r="AH446" i="6"/>
  <c r="AH428" i="6"/>
  <c r="BB50" i="6"/>
  <c r="BA50" i="6"/>
  <c r="AJ78" i="6"/>
  <c r="AI78" i="6"/>
  <c r="AK78" i="6"/>
  <c r="BA74" i="6"/>
  <c r="AZ74" i="6" s="1"/>
  <c r="AX74" i="6" s="1"/>
  <c r="BB74" i="6"/>
  <c r="AJ385" i="6"/>
  <c r="AK385" i="6"/>
  <c r="AI385" i="6"/>
  <c r="AJ204" i="6"/>
  <c r="AK204" i="6"/>
  <c r="AI204" i="6"/>
  <c r="BA19" i="6"/>
  <c r="BB19" i="6"/>
  <c r="AK370" i="6"/>
  <c r="AI370" i="6"/>
  <c r="AJ370" i="6"/>
  <c r="BB20" i="6"/>
  <c r="BA20" i="6"/>
  <c r="BB14" i="6"/>
  <c r="BA14" i="6"/>
  <c r="AJ60" i="6"/>
  <c r="AI60" i="6"/>
  <c r="AK60" i="6"/>
  <c r="BB31" i="6"/>
  <c r="BA31" i="6"/>
  <c r="BB95" i="6"/>
  <c r="BA95" i="6"/>
  <c r="AZ95" i="6" s="1"/>
  <c r="AX95" i="6" s="1"/>
  <c r="BB16" i="6"/>
  <c r="BA16" i="6"/>
  <c r="AJ115" i="6"/>
  <c r="AK115" i="6"/>
  <c r="AI115" i="6"/>
  <c r="BA44" i="6"/>
  <c r="BB44" i="6"/>
  <c r="BA55" i="6"/>
  <c r="BB55" i="6"/>
  <c r="AI188" i="6"/>
  <c r="AK188" i="6"/>
  <c r="AJ188" i="6"/>
  <c r="BA67" i="6"/>
  <c r="BB67" i="6"/>
  <c r="AJ209" i="6"/>
  <c r="AI209" i="6"/>
  <c r="AH209" i="6" s="1"/>
  <c r="AK209" i="6"/>
  <c r="AK36" i="6"/>
  <c r="AI36" i="6"/>
  <c r="AJ36" i="6"/>
  <c r="BA83" i="6"/>
  <c r="BB83" i="6"/>
  <c r="AJ177" i="6"/>
  <c r="AI177" i="6"/>
  <c r="AH177" i="6" s="1"/>
  <c r="AK177" i="6"/>
  <c r="AK252" i="6"/>
  <c r="AI252" i="6"/>
  <c r="AJ252" i="6"/>
  <c r="AI374" i="6"/>
  <c r="AJ374" i="6"/>
  <c r="AK374" i="6"/>
  <c r="AK147" i="6"/>
  <c r="AI147" i="6"/>
  <c r="AH147" i="6" s="1"/>
  <c r="AJ147" i="6"/>
  <c r="AI295" i="6"/>
  <c r="AJ295" i="6"/>
  <c r="AK295" i="6"/>
  <c r="BA86" i="6"/>
  <c r="AZ86" i="6" s="1"/>
  <c r="AX86" i="6" s="1"/>
  <c r="BB86" i="6"/>
  <c r="BB27" i="6"/>
  <c r="BA27" i="6"/>
  <c r="BB109" i="6"/>
  <c r="BA109" i="6"/>
  <c r="BA40" i="6"/>
  <c r="BB40" i="6"/>
  <c r="AI322" i="6"/>
  <c r="AK322" i="6"/>
  <c r="AJ322" i="6"/>
  <c r="BA73" i="6"/>
  <c r="AZ73" i="6" s="1"/>
  <c r="AX73" i="6" s="1"/>
  <c r="BB73" i="6"/>
  <c r="BB37" i="6"/>
  <c r="BA37" i="6"/>
  <c r="AZ37" i="6" s="1"/>
  <c r="AX37" i="6" s="1"/>
  <c r="BB80" i="6"/>
  <c r="BA80" i="6"/>
  <c r="AI325" i="6"/>
  <c r="AK325" i="6"/>
  <c r="AJ325" i="6"/>
  <c r="AJ169" i="6"/>
  <c r="AK169" i="6"/>
  <c r="AI169" i="6"/>
  <c r="AI191" i="6"/>
  <c r="AK191" i="6"/>
  <c r="AJ191" i="6"/>
  <c r="AI254" i="6"/>
  <c r="AK254" i="6"/>
  <c r="AJ254" i="6"/>
  <c r="BA42" i="6"/>
  <c r="BB42" i="6"/>
  <c r="BB87" i="6"/>
  <c r="BA87" i="6"/>
  <c r="AH378" i="6"/>
  <c r="AH329" i="6"/>
  <c r="AH356" i="6"/>
  <c r="AH289" i="6"/>
  <c r="AH215" i="6"/>
  <c r="AZ107" i="6"/>
  <c r="AX107" i="6" s="1"/>
  <c r="AH129" i="6"/>
  <c r="AH302" i="6"/>
  <c r="AH299" i="6"/>
  <c r="AZ15" i="6"/>
  <c r="AX15" i="6" s="1"/>
  <c r="AH310" i="6"/>
  <c r="AA172" i="6"/>
  <c r="AB172" i="6"/>
  <c r="AH135" i="6"/>
  <c r="AZ100" i="6"/>
  <c r="AX100" i="6" s="1"/>
  <c r="AH355" i="6"/>
  <c r="AH283" i="6"/>
  <c r="AH256" i="6"/>
  <c r="AH212" i="6"/>
  <c r="AZ23" i="6"/>
  <c r="AX23" i="6" s="1"/>
  <c r="AZ30" i="6"/>
  <c r="AX30" i="6" s="1"/>
  <c r="AH144" i="6"/>
  <c r="AA144" i="6" s="1"/>
  <c r="AH366" i="6"/>
  <c r="AH363" i="6"/>
  <c r="AH350" i="6"/>
  <c r="AZ88" i="6"/>
  <c r="AX88" i="6" s="1"/>
  <c r="AH150" i="6"/>
  <c r="AH73" i="6"/>
  <c r="AH354" i="6"/>
  <c r="AZ32" i="6"/>
  <c r="AX32" i="6" s="1"/>
  <c r="AH52" i="6"/>
  <c r="AH207" i="6"/>
  <c r="E14" i="6"/>
  <c r="AA213" i="6"/>
  <c r="AB213" i="6"/>
  <c r="AB216" i="6"/>
  <c r="AI287" i="6"/>
  <c r="AK287" i="6"/>
  <c r="AJ287" i="6"/>
  <c r="AH91" i="6"/>
  <c r="AA258" i="6"/>
  <c r="AB258" i="6"/>
  <c r="AA59" i="6"/>
  <c r="AB59" i="6"/>
  <c r="AH131" i="6"/>
  <c r="AB224" i="6"/>
  <c r="AA224" i="6"/>
  <c r="BB35" i="6"/>
  <c r="BA35" i="6"/>
  <c r="AA345" i="6"/>
  <c r="AB345" i="6"/>
  <c r="AH274" i="6"/>
  <c r="AE95" i="6"/>
  <c r="AB28" i="6"/>
  <c r="AA28" i="6"/>
  <c r="AH326" i="6"/>
  <c r="AH244" i="6"/>
  <c r="AB199" i="6"/>
  <c r="AH286" i="6"/>
  <c r="AH321" i="6"/>
  <c r="AH240" i="6"/>
  <c r="AB301" i="6"/>
  <c r="AA371" i="6"/>
  <c r="AB371" i="6"/>
  <c r="AA235" i="6"/>
  <c r="AH136" i="6"/>
  <c r="AH341" i="6"/>
  <c r="AA296" i="6"/>
  <c r="AB296" i="6"/>
  <c r="AH143" i="6"/>
  <c r="AA132" i="6"/>
  <c r="AB132" i="6"/>
  <c r="AZ90" i="6"/>
  <c r="AX90" i="6" s="1"/>
  <c r="AH203" i="6"/>
  <c r="AA164" i="6"/>
  <c r="AB237" i="6"/>
  <c r="AA237" i="6"/>
  <c r="BB78" i="6"/>
  <c r="BA78" i="6"/>
  <c r="AB234" i="6"/>
  <c r="AA234" i="6"/>
  <c r="AB221" i="6"/>
  <c r="AA221" i="6"/>
  <c r="AA210" i="6"/>
  <c r="AB232" i="6"/>
  <c r="BA115" i="6"/>
  <c r="BB115" i="6"/>
  <c r="AA362" i="6"/>
  <c r="AB362" i="6"/>
  <c r="AA353" i="6"/>
  <c r="AB275" i="6"/>
  <c r="AG122" i="6"/>
  <c r="AE122" i="6"/>
  <c r="AA383" i="6"/>
  <c r="AB383" i="6"/>
  <c r="AA246" i="6"/>
  <c r="AB246" i="6"/>
  <c r="AA260" i="6"/>
  <c r="AB260" i="6"/>
  <c r="AA387" i="6"/>
  <c r="AB387" i="6"/>
  <c r="AA66" i="6"/>
  <c r="AB66" i="6"/>
  <c r="AB328" i="6"/>
  <c r="AA328" i="6"/>
  <c r="AB180" i="6"/>
  <c r="AA180" i="6"/>
  <c r="AB257" i="6"/>
  <c r="AA257" i="6"/>
  <c r="AA421" i="6"/>
  <c r="AD421" i="6" s="1"/>
  <c r="AH339" i="6"/>
  <c r="AH433" i="6"/>
  <c r="AH261" i="6"/>
  <c r="AA158" i="6"/>
  <c r="AB158" i="6"/>
  <c r="AA352" i="6"/>
  <c r="AB352" i="6"/>
  <c r="AH306" i="6"/>
  <c r="AA72" i="6"/>
  <c r="AH282" i="6"/>
  <c r="AB162" i="6"/>
  <c r="AA162" i="6"/>
  <c r="BA26" i="6"/>
  <c r="AZ26" i="6" s="1"/>
  <c r="AX26" i="6" s="1"/>
  <c r="BB26" i="6"/>
  <c r="AH272" i="6"/>
  <c r="AZ46" i="6"/>
  <c r="AX46" i="6" s="1"/>
  <c r="AH315" i="6"/>
  <c r="AB90" i="6"/>
  <c r="AA90" i="6"/>
  <c r="AA176" i="6"/>
  <c r="AB176" i="6"/>
  <c r="AH293" i="6"/>
  <c r="AH344" i="6"/>
  <c r="AH159" i="6"/>
  <c r="AZ84" i="6"/>
  <c r="AX84" i="6" s="1"/>
  <c r="AH58" i="6"/>
  <c r="AA358" i="6"/>
  <c r="AB358" i="6"/>
  <c r="AH346" i="6"/>
  <c r="AH208" i="6"/>
  <c r="AH376" i="6"/>
  <c r="AH76" i="6"/>
  <c r="AI278" i="6"/>
  <c r="AK278" i="6"/>
  <c r="AJ278" i="6"/>
  <c r="AZ56" i="6"/>
  <c r="AX56" i="6" s="1"/>
  <c r="AH308" i="6"/>
  <c r="AB161" i="6"/>
  <c r="AA161" i="6"/>
  <c r="AA380" i="6"/>
  <c r="AB380" i="6"/>
  <c r="AZ39" i="6"/>
  <c r="AX39" i="6" s="1"/>
  <c r="AH128" i="6"/>
  <c r="AA128" i="6" s="1"/>
  <c r="AA410" i="6"/>
  <c r="AB396" i="6"/>
  <c r="AH48" i="6"/>
  <c r="AB48" i="6" s="1"/>
  <c r="AH389" i="6"/>
  <c r="AB389" i="6" s="1"/>
  <c r="AZ5" i="6"/>
  <c r="AX5" i="6" s="1"/>
  <c r="AH99" i="6"/>
  <c r="AA99" i="6" s="1"/>
  <c r="AE99" i="6" s="1"/>
  <c r="AH50" i="6"/>
  <c r="AZ111" i="6"/>
  <c r="AX111" i="6" s="1"/>
  <c r="AH330" i="6"/>
  <c r="AH151" i="6"/>
  <c r="AZ45" i="6"/>
  <c r="AX45" i="6" s="1"/>
  <c r="AH312" i="6"/>
  <c r="AH241" i="6"/>
  <c r="AZ103" i="6"/>
  <c r="AX103" i="6" s="1"/>
  <c r="AH125" i="6"/>
  <c r="AZ68" i="6"/>
  <c r="AX68" i="6" s="1"/>
  <c r="AH270" i="6"/>
  <c r="AH351" i="6"/>
  <c r="AH251" i="6"/>
  <c r="AZ21" i="6"/>
  <c r="AX21" i="6" s="1"/>
  <c r="AH192" i="6"/>
  <c r="AH331" i="6"/>
  <c r="AH106" i="6"/>
  <c r="AH142" i="6"/>
  <c r="AH201" i="6"/>
  <c r="AZ34" i="6"/>
  <c r="AX34" i="6" s="1"/>
  <c r="AH81" i="6"/>
  <c r="AH145" i="6"/>
  <c r="AA145" i="6" s="1"/>
  <c r="AZ53" i="6"/>
  <c r="AX53" i="6" s="1"/>
  <c r="AH290" i="6"/>
  <c r="AH347" i="6"/>
  <c r="AH46" i="6"/>
  <c r="AZ59" i="6"/>
  <c r="AX59" i="6" s="1"/>
  <c r="AH324" i="6"/>
  <c r="AH319" i="6"/>
  <c r="BA38" i="6"/>
  <c r="AZ38" i="6" s="1"/>
  <c r="AX38" i="6" s="1"/>
  <c r="BB38" i="6"/>
  <c r="AA30" i="6"/>
  <c r="AB30" i="6"/>
  <c r="AA239" i="6"/>
  <c r="AB239" i="6"/>
  <c r="AB243" i="6"/>
  <c r="AA243" i="6"/>
  <c r="AB342" i="6"/>
  <c r="AA342" i="6"/>
  <c r="AA165" i="6"/>
  <c r="AB165" i="6"/>
  <c r="AA186" i="6"/>
  <c r="AB186" i="6"/>
  <c r="AA214" i="6"/>
  <c r="AB214" i="6"/>
  <c r="AB130" i="6"/>
  <c r="AA130" i="6"/>
  <c r="BA91" i="6"/>
  <c r="BB91" i="6"/>
  <c r="AA64" i="6"/>
  <c r="AB64" i="6"/>
  <c r="AA338" i="6"/>
  <c r="AB338" i="6"/>
  <c r="AK309" i="6"/>
  <c r="AI309" i="6"/>
  <c r="AJ309" i="6"/>
  <c r="AJ156" i="6"/>
  <c r="AI156" i="6"/>
  <c r="AH156" i="6" s="1"/>
  <c r="AK156" i="6"/>
  <c r="BB112" i="6"/>
  <c r="BA112" i="6"/>
  <c r="AI218" i="6"/>
  <c r="AJ218" i="6"/>
  <c r="AK218" i="6"/>
  <c r="AB193" i="6"/>
  <c r="AA193" i="6"/>
  <c r="AB34" i="6"/>
  <c r="AA34" i="6"/>
  <c r="AA313" i="6"/>
  <c r="AB313" i="6"/>
  <c r="AA343" i="6"/>
  <c r="AB343" i="6"/>
  <c r="AA305" i="6"/>
  <c r="AB305" i="6"/>
  <c r="AA311" i="6"/>
  <c r="AB311" i="6"/>
  <c r="AA111" i="6"/>
  <c r="AB111" i="6"/>
  <c r="AJ222" i="6"/>
  <c r="AK222" i="6"/>
  <c r="AI222" i="6"/>
  <c r="AB53" i="6"/>
  <c r="AA53" i="6"/>
  <c r="AB269" i="6"/>
  <c r="AA269" i="6"/>
  <c r="AA141" i="6"/>
  <c r="AB141" i="6"/>
  <c r="AA281" i="6"/>
  <c r="AB281" i="6"/>
  <c r="BA69" i="6"/>
  <c r="BB69" i="6"/>
  <c r="AZ69" i="6" s="1"/>
  <c r="AX69" i="6" s="1"/>
  <c r="AB134" i="6"/>
  <c r="AA185" i="6"/>
  <c r="AB185" i="6"/>
  <c r="BA82" i="6"/>
  <c r="BB82" i="6"/>
  <c r="AK170" i="6"/>
  <c r="AI170" i="6"/>
  <c r="AJ170" i="6"/>
  <c r="AH225" i="6"/>
  <c r="BB104" i="6"/>
  <c r="BA104" i="6"/>
  <c r="AB379" i="6"/>
  <c r="AA379" i="6"/>
  <c r="AH307" i="6"/>
  <c r="AH120" i="6"/>
  <c r="AB285" i="6"/>
  <c r="AA285" i="6"/>
  <c r="AA332" i="6"/>
  <c r="AB332" i="6"/>
  <c r="AH200" i="6"/>
  <c r="AJ273" i="6"/>
  <c r="AK273" i="6"/>
  <c r="AI273" i="6"/>
  <c r="AB263" i="6"/>
  <c r="AA263" i="6"/>
  <c r="AH167" i="6"/>
  <c r="AH62" i="6"/>
  <c r="AH264" i="6"/>
  <c r="AH373" i="6"/>
  <c r="AA253" i="6"/>
  <c r="AB253" i="6"/>
  <c r="AA137" i="6"/>
  <c r="AB137" i="6"/>
  <c r="AI113" i="6"/>
  <c r="AJ113" i="6"/>
  <c r="AK113" i="6"/>
  <c r="AH126" i="6"/>
  <c r="AZ70" i="6"/>
  <c r="AX70" i="6" s="1"/>
  <c r="AB247" i="6"/>
  <c r="AA247" i="6"/>
  <c r="AJ38" i="6"/>
  <c r="AI38" i="6"/>
  <c r="AK38" i="6"/>
  <c r="AA181" i="6"/>
  <c r="AB181" i="6"/>
  <c r="AH242" i="6"/>
  <c r="BA99" i="6"/>
  <c r="BB99" i="6"/>
  <c r="AB365" i="6"/>
  <c r="AA365" i="6"/>
  <c r="AE139" i="6"/>
  <c r="AG139" i="6"/>
  <c r="AA146" i="6"/>
  <c r="AB146" i="6"/>
  <c r="AZ57" i="6"/>
  <c r="AX57" i="6" s="1"/>
  <c r="AZ98" i="6"/>
  <c r="AX98" i="6" s="1"/>
  <c r="AH37" i="6"/>
  <c r="AB116" i="6"/>
  <c r="AA116" i="6"/>
  <c r="AA153" i="6"/>
  <c r="AB153" i="6"/>
  <c r="AH314" i="6"/>
  <c r="AB367" i="6"/>
  <c r="AA367" i="6"/>
  <c r="AH395" i="6"/>
  <c r="AH101" i="6"/>
  <c r="AH55" i="6"/>
  <c r="AH45" i="6"/>
  <c r="AB45" i="6" s="1"/>
  <c r="AH51" i="6"/>
  <c r="AA51" i="6" s="1"/>
  <c r="AH87" i="6"/>
  <c r="AB87" i="6" s="1"/>
  <c r="AH119" i="6"/>
  <c r="AA119" i="6" s="1"/>
  <c r="AZ3" i="6"/>
  <c r="AX3" i="6" s="1"/>
  <c r="AA190" i="6"/>
  <c r="AB190" i="6"/>
  <c r="AZ97" i="6"/>
  <c r="AX97" i="6" s="1"/>
  <c r="AZ81" i="6"/>
  <c r="AX81" i="6" s="1"/>
  <c r="AI140" i="6"/>
  <c r="AJ140" i="6"/>
  <c r="AK140" i="6"/>
  <c r="AH381" i="6"/>
  <c r="AZ41" i="6"/>
  <c r="AX41" i="6" s="1"/>
  <c r="AZ52" i="6"/>
  <c r="AX52" i="6" s="1"/>
  <c r="AH335" i="6"/>
  <c r="AZ79" i="6"/>
  <c r="AX79" i="6" s="1"/>
  <c r="AH386" i="6"/>
  <c r="AZ106" i="6"/>
  <c r="AX106" i="6" s="1"/>
  <c r="AI413" i="6"/>
  <c r="AK413" i="6"/>
  <c r="AJ413" i="6"/>
  <c r="AZ54" i="6"/>
  <c r="AX54" i="6" s="1"/>
  <c r="AH294" i="6"/>
  <c r="AZ62" i="6"/>
  <c r="AX62" i="6" s="1"/>
  <c r="AZ18" i="6"/>
  <c r="AX18" i="6" s="1"/>
  <c r="BA93" i="6"/>
  <c r="AZ93" i="6" s="1"/>
  <c r="AX93" i="6" s="1"/>
  <c r="BB93" i="6"/>
  <c r="AH267" i="6"/>
  <c r="BA13" i="6"/>
  <c r="BB13" i="6"/>
  <c r="AH173" i="6"/>
  <c r="AH217" i="6"/>
  <c r="AA259" i="6"/>
  <c r="AB259" i="6"/>
  <c r="AH280" i="6"/>
  <c r="AH196" i="6"/>
  <c r="AH271" i="6"/>
  <c r="AH71" i="6"/>
  <c r="AH206" i="6"/>
  <c r="BA105" i="6"/>
  <c r="BB105" i="6"/>
  <c r="AB337" i="6"/>
  <c r="AA337" i="6"/>
  <c r="AH279" i="6"/>
  <c r="AZ6" i="6"/>
  <c r="AX6" i="6" s="1"/>
  <c r="AB250" i="6"/>
  <c r="AA250" i="6"/>
  <c r="AI179" i="6"/>
  <c r="AK179" i="6"/>
  <c r="AJ179" i="6"/>
  <c r="AZ77" i="6"/>
  <c r="AX77" i="6" s="1"/>
  <c r="AA316" i="6"/>
  <c r="AB316" i="6"/>
  <c r="AH220" i="6"/>
  <c r="AA220" i="6" s="1"/>
  <c r="AH127" i="6"/>
  <c r="AH94" i="6"/>
  <c r="AA94" i="6" s="1"/>
  <c r="AH105" i="6"/>
  <c r="AA105" i="6" s="1"/>
  <c r="AG105" i="6" s="1"/>
  <c r="AH349" i="6"/>
  <c r="AB349" i="6" s="1"/>
  <c r="AH47" i="6"/>
  <c r="AB47" i="6" s="1"/>
  <c r="AA327" i="6"/>
  <c r="AB327" i="6"/>
  <c r="AB266" i="6"/>
  <c r="AA266" i="6"/>
  <c r="AA152" i="6"/>
  <c r="AB359" i="6"/>
  <c r="AA359" i="6"/>
  <c r="AB375" i="6"/>
  <c r="AA375" i="6"/>
  <c r="AA407" i="6"/>
  <c r="AG407" i="6" s="1"/>
  <c r="AA174" i="6"/>
  <c r="AB174" i="6"/>
  <c r="AB320" i="6"/>
  <c r="AA320" i="6"/>
  <c r="AD197" i="6"/>
  <c r="AE197" i="6"/>
  <c r="AG197" i="6"/>
  <c r="AB67" i="6"/>
  <c r="AA67" i="6"/>
  <c r="AD231" i="6"/>
  <c r="AG231" i="6"/>
  <c r="AE231" i="6"/>
  <c r="AA420" i="6"/>
  <c r="AE420" i="6" s="1"/>
  <c r="AH189" i="6"/>
  <c r="AA189" i="6" s="1"/>
  <c r="AZ10" i="6"/>
  <c r="AX10" i="6" s="1"/>
  <c r="AZ8" i="6"/>
  <c r="AX8" i="6" s="1"/>
  <c r="AD171" i="6"/>
  <c r="AG171" i="6"/>
  <c r="AE171" i="6"/>
  <c r="AH21" i="6"/>
  <c r="AA21" i="6" s="1"/>
  <c r="AH138" i="6"/>
  <c r="AB317" i="6"/>
  <c r="AA317" i="6"/>
  <c r="AA333" i="6"/>
  <c r="AB333" i="6"/>
  <c r="AA155" i="6"/>
  <c r="AB155" i="6"/>
  <c r="AH336" i="6"/>
  <c r="AA336" i="6" s="1"/>
  <c r="AZ7" i="6"/>
  <c r="AX7" i="6" s="1"/>
  <c r="AB148" i="6"/>
  <c r="AA148" i="6"/>
  <c r="AB63" i="6"/>
  <c r="AA63" i="6"/>
  <c r="AB400" i="6"/>
  <c r="AA291" i="6"/>
  <c r="AB291" i="6"/>
  <c r="AH178" i="6"/>
  <c r="AB340" i="6"/>
  <c r="AA340" i="6"/>
  <c r="AH85" i="6"/>
  <c r="AH77" i="6"/>
  <c r="AB77" i="6" s="1"/>
  <c r="AH43" i="6"/>
  <c r="AB43" i="6" s="1"/>
  <c r="AH226" i="6"/>
  <c r="AA226" i="6" s="1"/>
  <c r="AH114" i="6"/>
  <c r="AB114" i="6" s="1"/>
  <c r="AH100" i="6"/>
  <c r="AA100" i="6" s="1"/>
  <c r="AE100" i="6" s="1"/>
  <c r="AH97" i="6"/>
  <c r="AA97" i="6" s="1"/>
  <c r="AG97" i="6" s="1"/>
  <c r="AH31" i="6"/>
  <c r="AH318" i="6"/>
  <c r="AH323" i="6"/>
  <c r="AA323" i="6" s="1"/>
  <c r="AH35" i="6"/>
  <c r="AB35" i="6" s="1"/>
  <c r="AH24" i="6"/>
  <c r="AA24" i="6" s="1"/>
  <c r="AE24" i="6" s="1"/>
  <c r="AH39" i="6"/>
  <c r="AB39" i="6" s="1"/>
  <c r="AH69" i="6"/>
  <c r="AA69" i="6" s="1"/>
  <c r="AG369" i="6"/>
  <c r="AE369" i="6"/>
  <c r="AD369" i="6"/>
  <c r="AH357" i="6"/>
  <c r="AB183" i="6"/>
  <c r="AA183" i="6"/>
  <c r="AH262" i="6"/>
  <c r="AA101" i="6"/>
  <c r="AB101" i="6"/>
  <c r="AH117" i="6"/>
  <c r="AA227" i="6"/>
  <c r="AB227" i="6"/>
  <c r="AH298" i="6"/>
  <c r="AH56" i="6"/>
  <c r="AH88" i="6"/>
  <c r="AH108" i="6"/>
  <c r="AH198" i="6"/>
  <c r="AG284" i="6"/>
  <c r="AD284" i="6"/>
  <c r="AE284" i="6"/>
  <c r="AH276" i="6"/>
  <c r="AH194" i="6"/>
  <c r="AH65" i="6"/>
  <c r="AH89" i="6"/>
  <c r="AH86" i="6"/>
  <c r="AH79" i="6"/>
  <c r="AH33" i="6"/>
  <c r="AA405" i="6"/>
  <c r="AG405" i="6" s="1"/>
  <c r="AA402" i="6"/>
  <c r="AE402" i="6" s="1"/>
  <c r="AA47" i="6"/>
  <c r="AD47" i="6" s="1"/>
  <c r="AB41" i="6"/>
  <c r="AA41" i="6"/>
  <c r="AG40" i="6"/>
  <c r="AE40" i="6"/>
  <c r="AD40" i="6"/>
  <c r="AH103" i="6"/>
  <c r="AH54" i="6"/>
  <c r="AH96" i="6"/>
  <c r="AA109" i="6"/>
  <c r="AB109" i="6"/>
  <c r="AH393" i="6"/>
  <c r="AA110" i="6"/>
  <c r="AB110" i="6"/>
  <c r="AD377" i="6"/>
  <c r="AG377" i="6"/>
  <c r="AE377" i="6"/>
  <c r="AA123" i="6"/>
  <c r="AB123" i="6"/>
  <c r="AB51" i="6"/>
  <c r="AG99" i="6"/>
  <c r="AE42" i="6"/>
  <c r="AD42" i="6"/>
  <c r="AG42" i="6"/>
  <c r="AA437" i="6"/>
  <c r="AB437" i="6"/>
  <c r="AH124" i="6"/>
  <c r="AH22" i="6"/>
  <c r="AA22" i="6" s="1"/>
  <c r="AD83" i="6"/>
  <c r="AE83" i="6"/>
  <c r="AG83" i="6"/>
  <c r="AH392" i="6"/>
  <c r="AH57" i="6"/>
  <c r="AB431" i="6"/>
  <c r="AH68" i="6"/>
  <c r="AH112" i="6"/>
  <c r="AH416" i="6"/>
  <c r="AH61" i="6"/>
  <c r="AA82" i="6"/>
  <c r="AB82" i="6"/>
  <c r="AH80" i="6"/>
  <c r="AH70" i="6"/>
  <c r="AH98" i="6"/>
  <c r="AH75" i="6"/>
  <c r="AZ9" i="6"/>
  <c r="AX9" i="6" s="1"/>
  <c r="AH29" i="6"/>
  <c r="AB55" i="6"/>
  <c r="AA55" i="6"/>
  <c r="AA389" i="6"/>
  <c r="AA50" i="6"/>
  <c r="AB50" i="6"/>
  <c r="AH442" i="6"/>
  <c r="AA442" i="6" s="1"/>
  <c r="AE121" i="6"/>
  <c r="AG121" i="6"/>
  <c r="AE97" i="6"/>
  <c r="AH388" i="6"/>
  <c r="AD92" i="6"/>
  <c r="AE92" i="6"/>
  <c r="AG92" i="6"/>
  <c r="AA31" i="6"/>
  <c r="AB31" i="6"/>
  <c r="AB318" i="6"/>
  <c r="AA318" i="6"/>
  <c r="AH93" i="6"/>
  <c r="AG24" i="6"/>
  <c r="AH84" i="6"/>
  <c r="AH368" i="6"/>
  <c r="AD149" i="6"/>
  <c r="AG149" i="6"/>
  <c r="AE149" i="6"/>
  <c r="AB85" i="6"/>
  <c r="AA85" i="6"/>
  <c r="AH364" i="6"/>
  <c r="AB339" i="6"/>
  <c r="AA339" i="6"/>
  <c r="AH182" i="6"/>
  <c r="AH334" i="6"/>
  <c r="AD102" i="6"/>
  <c r="AE102" i="6"/>
  <c r="AG102" i="6"/>
  <c r="AE105" i="6"/>
  <c r="AE384" i="6"/>
  <c r="AG384" i="6"/>
  <c r="AD384" i="6"/>
  <c r="AG49" i="6"/>
  <c r="AE49" i="6"/>
  <c r="AD49" i="6"/>
  <c r="AE390" i="6"/>
  <c r="AG390" i="6"/>
  <c r="AD390" i="6"/>
  <c r="AB127" i="6"/>
  <c r="AA127" i="6"/>
  <c r="AH441" i="6"/>
  <c r="AA441" i="6" s="1"/>
  <c r="J12" i="6"/>
  <c r="J13" i="6" s="1"/>
  <c r="J14" i="6"/>
  <c r="I15" i="6"/>
  <c r="AD303" i="6"/>
  <c r="AG303" i="6"/>
  <c r="AE303" i="6"/>
  <c r="AE133" i="6"/>
  <c r="AG133" i="6"/>
  <c r="AD133" i="6"/>
  <c r="AH157" i="6"/>
  <c r="AH166" i="6"/>
  <c r="AH304" i="6"/>
  <c r="AA184" i="6"/>
  <c r="AB184" i="6"/>
  <c r="AD436" i="6"/>
  <c r="AE436" i="6"/>
  <c r="AG436" i="6"/>
  <c r="AD245" i="6"/>
  <c r="AG245" i="6"/>
  <c r="AE245" i="6"/>
  <c r="AH154" i="6"/>
  <c r="AB395" i="6"/>
  <c r="AA395" i="6"/>
  <c r="AH445" i="6"/>
  <c r="AB445" i="6" s="1"/>
  <c r="AH440" i="6"/>
  <c r="AB440" i="6" s="1"/>
  <c r="AH202" i="6"/>
  <c r="AH175" i="6"/>
  <c r="AH439" i="6"/>
  <c r="AH443" i="6"/>
  <c r="AH438" i="6"/>
  <c r="AD408" i="6"/>
  <c r="AE408" i="6"/>
  <c r="AG408" i="6"/>
  <c r="AA404" i="6"/>
  <c r="AB404" i="6"/>
  <c r="AB399" i="6"/>
  <c r="AA399" i="6"/>
  <c r="AG425" i="6"/>
  <c r="AD425" i="6"/>
  <c r="AE425" i="6"/>
  <c r="AD415" i="6"/>
  <c r="AG415" i="6"/>
  <c r="AE415" i="6"/>
  <c r="AD434" i="6"/>
  <c r="AG434" i="6"/>
  <c r="AE434" i="6"/>
  <c r="AD426" i="6"/>
  <c r="AG426" i="6"/>
  <c r="AE426" i="6"/>
  <c r="AB401" i="6"/>
  <c r="AA401" i="6"/>
  <c r="AD410" i="6"/>
  <c r="AG410" i="6"/>
  <c r="AE410" i="6"/>
  <c r="AD424" i="6"/>
  <c r="AE424" i="6"/>
  <c r="AG424" i="6"/>
  <c r="AB423" i="6"/>
  <c r="AA423" i="6"/>
  <c r="AD412" i="6"/>
  <c r="AE412" i="6"/>
  <c r="AG412" i="6"/>
  <c r="AD396" i="6"/>
  <c r="AE396" i="6"/>
  <c r="AG396" i="6"/>
  <c r="AG421" i="6"/>
  <c r="AD403" i="6"/>
  <c r="AE403" i="6"/>
  <c r="AG403" i="6"/>
  <c r="AD402" i="6"/>
  <c r="AG402" i="6"/>
  <c r="AB432" i="6"/>
  <c r="AA432" i="6"/>
  <c r="AD429" i="6"/>
  <c r="AE429" i="6"/>
  <c r="AG429" i="6"/>
  <c r="AA398" i="6"/>
  <c r="AB398" i="6"/>
  <c r="AB411" i="6"/>
  <c r="AA411" i="6"/>
  <c r="AD420" i="6"/>
  <c r="AD431" i="6"/>
  <c r="AE431" i="6"/>
  <c r="AG431" i="6"/>
  <c r="AB417" i="6"/>
  <c r="AA417" i="6"/>
  <c r="AD406" i="6"/>
  <c r="AE406" i="6"/>
  <c r="AG406" i="6"/>
  <c r="AA414" i="6"/>
  <c r="AB414" i="6"/>
  <c r="AB419" i="6"/>
  <c r="AA419" i="6"/>
  <c r="AB427" i="6"/>
  <c r="AA427" i="6"/>
  <c r="AA418" i="6"/>
  <c r="AB418" i="6"/>
  <c r="AB409" i="6"/>
  <c r="AA409" i="6"/>
  <c r="AB435" i="6"/>
  <c r="AA435" i="6"/>
  <c r="AD397" i="6"/>
  <c r="AG397" i="6"/>
  <c r="AE397" i="6"/>
  <c r="AE407" i="6"/>
  <c r="AB430" i="6"/>
  <c r="AA430" i="6"/>
  <c r="AD400" i="6"/>
  <c r="AE400" i="6"/>
  <c r="AG400" i="6"/>
  <c r="AD422" i="6"/>
  <c r="AE422" i="6"/>
  <c r="AG422" i="6"/>
  <c r="AB433" i="6"/>
  <c r="AA433" i="6"/>
  <c r="E4" i="4"/>
  <c r="AG459" i="6" l="1"/>
  <c r="AE459" i="6"/>
  <c r="AD459" i="6"/>
  <c r="AA457" i="6"/>
  <c r="AB457" i="6"/>
  <c r="AB460" i="6"/>
  <c r="AA460" i="6"/>
  <c r="AA461" i="6"/>
  <c r="AB461" i="6"/>
  <c r="AB456" i="6"/>
  <c r="AA456" i="6"/>
  <c r="AA455" i="6"/>
  <c r="AB455" i="6"/>
  <c r="AB458" i="6"/>
  <c r="AA458" i="6"/>
  <c r="AD462" i="6"/>
  <c r="AG462" i="6"/>
  <c r="AE462" i="6"/>
  <c r="AG44" i="6"/>
  <c r="AD44" i="6"/>
  <c r="AE44" i="6"/>
  <c r="AB119" i="6"/>
  <c r="AB361" i="6"/>
  <c r="AH140" i="6"/>
  <c r="AA140" i="6" s="1"/>
  <c r="AH273" i="6"/>
  <c r="AH170" i="6"/>
  <c r="AZ87" i="6"/>
  <c r="AX87" i="6" s="1"/>
  <c r="AH191" i="6"/>
  <c r="AZ83" i="6"/>
  <c r="AX83" i="6" s="1"/>
  <c r="AZ67" i="6"/>
  <c r="AX67" i="6" s="1"/>
  <c r="AH115" i="6"/>
  <c r="AH385" i="6"/>
  <c r="AZ50" i="6"/>
  <c r="AX50" i="6" s="1"/>
  <c r="AB226" i="6"/>
  <c r="AA35" i="6"/>
  <c r="AA43" i="6"/>
  <c r="AB229" i="6"/>
  <c r="AE249" i="6"/>
  <c r="AG249" i="6"/>
  <c r="AD249" i="6"/>
  <c r="AG420" i="6"/>
  <c r="AE421" i="6"/>
  <c r="AB336" i="6"/>
  <c r="AA45" i="6"/>
  <c r="AH38" i="6"/>
  <c r="AH113" i="6"/>
  <c r="AZ82" i="6"/>
  <c r="AX82" i="6" s="1"/>
  <c r="AA118" i="6"/>
  <c r="AB372" i="6"/>
  <c r="AA394" i="6"/>
  <c r="AB394" i="6"/>
  <c r="AH451" i="6"/>
  <c r="AG47" i="6"/>
  <c r="AB348" i="6"/>
  <c r="AA219" i="6"/>
  <c r="AZ27" i="6"/>
  <c r="AX27" i="6" s="1"/>
  <c r="AZ14" i="6"/>
  <c r="AX14" i="6" s="1"/>
  <c r="AA288" i="6"/>
  <c r="AA255" i="6"/>
  <c r="AZ112" i="6"/>
  <c r="AX112" i="6" s="1"/>
  <c r="AB277" i="6"/>
  <c r="AA277" i="6"/>
  <c r="AA268" i="6"/>
  <c r="AB268" i="6"/>
  <c r="AA453" i="6"/>
  <c r="AB453" i="6"/>
  <c r="AD454" i="6"/>
  <c r="AG454" i="6"/>
  <c r="AE454" i="6"/>
  <c r="AE449" i="6"/>
  <c r="AD449" i="6"/>
  <c r="AG449" i="6"/>
  <c r="AD448" i="6"/>
  <c r="AG448" i="6"/>
  <c r="AE448" i="6"/>
  <c r="AD105" i="6"/>
  <c r="AE47" i="6"/>
  <c r="AD407" i="6"/>
  <c r="AA440" i="6"/>
  <c r="AB189" i="6"/>
  <c r="AB94" i="6"/>
  <c r="AH218" i="6"/>
  <c r="AH278" i="6"/>
  <c r="AA278" i="6" s="1"/>
  <c r="AG278" i="6" s="1"/>
  <c r="AA211" i="6"/>
  <c r="AE211" i="6" s="1"/>
  <c r="AH254" i="6"/>
  <c r="AB254" i="6" s="1"/>
  <c r="AH188" i="6"/>
  <c r="AD236" i="6"/>
  <c r="AG236" i="6"/>
  <c r="AE236" i="6"/>
  <c r="AA39" i="6"/>
  <c r="AG187" i="6"/>
  <c r="AD187" i="6"/>
  <c r="AE187" i="6"/>
  <c r="AA248" i="6"/>
  <c r="AB248" i="6"/>
  <c r="AD297" i="6"/>
  <c r="AG297" i="6"/>
  <c r="AE297" i="6"/>
  <c r="AA114" i="6"/>
  <c r="AD114" i="6" s="1"/>
  <c r="AB442" i="6"/>
  <c r="AA48" i="6"/>
  <c r="AG228" i="6"/>
  <c r="AD228" i="6"/>
  <c r="AE228" i="6"/>
  <c r="AA168" i="6"/>
  <c r="AB168" i="6"/>
  <c r="AA265" i="6"/>
  <c r="AB265" i="6"/>
  <c r="AE223" i="6"/>
  <c r="AG223" i="6"/>
  <c r="AD223" i="6"/>
  <c r="AD205" i="6"/>
  <c r="AG205" i="6"/>
  <c r="AE205" i="6"/>
  <c r="AB428" i="6"/>
  <c r="AA428" i="6"/>
  <c r="AA444" i="6"/>
  <c r="AB444" i="6"/>
  <c r="AB446" i="6"/>
  <c r="AA446" i="6"/>
  <c r="AB220" i="6"/>
  <c r="AA77" i="6"/>
  <c r="AB323" i="6"/>
  <c r="AA349" i="6"/>
  <c r="AB105" i="6"/>
  <c r="AD337" i="6"/>
  <c r="AG337" i="6"/>
  <c r="AE337" i="6"/>
  <c r="AB280" i="6"/>
  <c r="AA280" i="6"/>
  <c r="AH413" i="6"/>
  <c r="AZ99" i="6"/>
  <c r="AX99" i="6" s="1"/>
  <c r="AG263" i="6"/>
  <c r="AE263" i="6"/>
  <c r="AD263" i="6"/>
  <c r="AG285" i="6"/>
  <c r="AD285" i="6"/>
  <c r="AE285" i="6"/>
  <c r="AA225" i="6"/>
  <c r="AB225" i="6"/>
  <c r="AE269" i="6"/>
  <c r="AG269" i="6"/>
  <c r="AD269" i="6"/>
  <c r="AE111" i="6"/>
  <c r="AG111" i="6"/>
  <c r="AD111" i="6"/>
  <c r="AG343" i="6"/>
  <c r="AE343" i="6"/>
  <c r="AD343" i="6"/>
  <c r="AH309" i="6"/>
  <c r="AG130" i="6"/>
  <c r="AE130" i="6"/>
  <c r="AD130" i="6"/>
  <c r="AE342" i="6"/>
  <c r="AG342" i="6"/>
  <c r="AD342" i="6"/>
  <c r="AB192" i="6"/>
  <c r="AA192" i="6"/>
  <c r="AB241" i="6"/>
  <c r="AA241" i="6"/>
  <c r="AB58" i="6"/>
  <c r="AA58" i="6"/>
  <c r="AB282" i="6"/>
  <c r="AA282" i="6"/>
  <c r="AB261" i="6"/>
  <c r="AA261" i="6"/>
  <c r="AD180" i="6"/>
  <c r="AG180" i="6"/>
  <c r="AE180" i="6"/>
  <c r="AZ78" i="6"/>
  <c r="AX78" i="6" s="1"/>
  <c r="AE235" i="6"/>
  <c r="AG235" i="6"/>
  <c r="AD235" i="6"/>
  <c r="AD345" i="6"/>
  <c r="AE345" i="6"/>
  <c r="AG345" i="6"/>
  <c r="AA354" i="6"/>
  <c r="AB354" i="6"/>
  <c r="AB215" i="6"/>
  <c r="AA215" i="6"/>
  <c r="AZ42" i="6"/>
  <c r="AX42" i="6" s="1"/>
  <c r="AZ109" i="6"/>
  <c r="AX109" i="6" s="1"/>
  <c r="AH295" i="6"/>
  <c r="AH252" i="6"/>
  <c r="AH36" i="6"/>
  <c r="AH60" i="6"/>
  <c r="AA60" i="6" s="1"/>
  <c r="AB314" i="6"/>
  <c r="AA314" i="6"/>
  <c r="AB242" i="6"/>
  <c r="AA242" i="6"/>
  <c r="AE137" i="6"/>
  <c r="AG137" i="6"/>
  <c r="AD137" i="6"/>
  <c r="AG134" i="6"/>
  <c r="AD134" i="6"/>
  <c r="AE134" i="6"/>
  <c r="AB218" i="6"/>
  <c r="AA218" i="6"/>
  <c r="AE145" i="6"/>
  <c r="AG145" i="6"/>
  <c r="AA312" i="6"/>
  <c r="AB312" i="6"/>
  <c r="AE278" i="6"/>
  <c r="AA315" i="6"/>
  <c r="AB315" i="6"/>
  <c r="AD260" i="6"/>
  <c r="AG260" i="6"/>
  <c r="AE260" i="6"/>
  <c r="AD275" i="6"/>
  <c r="AE275" i="6"/>
  <c r="AG275" i="6"/>
  <c r="AE232" i="6"/>
  <c r="AG232" i="6"/>
  <c r="AD232" i="6"/>
  <c r="AG132" i="6"/>
  <c r="AD132" i="6"/>
  <c r="AE132" i="6"/>
  <c r="AB286" i="6"/>
  <c r="AA286" i="6"/>
  <c r="AG211" i="6"/>
  <c r="AZ35" i="6"/>
  <c r="AX35" i="6" s="1"/>
  <c r="AE258" i="6"/>
  <c r="AG258" i="6"/>
  <c r="AD258" i="6"/>
  <c r="AE372" i="6"/>
  <c r="AG372" i="6"/>
  <c r="AD372" i="6"/>
  <c r="AA73" i="6"/>
  <c r="AB73" i="6"/>
  <c r="AE172" i="6"/>
  <c r="AG172" i="6"/>
  <c r="AD172" i="6"/>
  <c r="AB289" i="6"/>
  <c r="AA289" i="6"/>
  <c r="AB188" i="6"/>
  <c r="AA188" i="6"/>
  <c r="AZ16" i="6"/>
  <c r="AX16" i="6" s="1"/>
  <c r="AZ19" i="6"/>
  <c r="AX19" i="6" s="1"/>
  <c r="AD259" i="6"/>
  <c r="AE259" i="6"/>
  <c r="AG259" i="6"/>
  <c r="AA386" i="6"/>
  <c r="AB386" i="6"/>
  <c r="AE140" i="6"/>
  <c r="AG140" i="6"/>
  <c r="AE146" i="6"/>
  <c r="AD146" i="6"/>
  <c r="AG146" i="6"/>
  <c r="AB126" i="6"/>
  <c r="AA126" i="6"/>
  <c r="AB273" i="6"/>
  <c r="AA273" i="6"/>
  <c r="AA120" i="6"/>
  <c r="AB120" i="6"/>
  <c r="AB170" i="6"/>
  <c r="AA170" i="6"/>
  <c r="AG53" i="6"/>
  <c r="AE53" i="6"/>
  <c r="AD53" i="6"/>
  <c r="AE255" i="6"/>
  <c r="AG255" i="6"/>
  <c r="AD255" i="6"/>
  <c r="AE313" i="6"/>
  <c r="AG313" i="6"/>
  <c r="AD313" i="6"/>
  <c r="AG243" i="6"/>
  <c r="AE243" i="6"/>
  <c r="AD243" i="6"/>
  <c r="AA319" i="6"/>
  <c r="AB319" i="6"/>
  <c r="AA81" i="6"/>
  <c r="AB81" i="6"/>
  <c r="AA251" i="6"/>
  <c r="AB251" i="6"/>
  <c r="AD380" i="6"/>
  <c r="AE380" i="6"/>
  <c r="AG380" i="6"/>
  <c r="AA76" i="6"/>
  <c r="AB76" i="6"/>
  <c r="AA159" i="6"/>
  <c r="AB159" i="6"/>
  <c r="AE72" i="6"/>
  <c r="AG72" i="6"/>
  <c r="AD72" i="6"/>
  <c r="AD219" i="6"/>
  <c r="AE219" i="6"/>
  <c r="AG219" i="6"/>
  <c r="AG328" i="6"/>
  <c r="AE328" i="6"/>
  <c r="AD328" i="6"/>
  <c r="AE210" i="6"/>
  <c r="AG210" i="6"/>
  <c r="AD210" i="6"/>
  <c r="AD237" i="6"/>
  <c r="AE237" i="6"/>
  <c r="AG237" i="6"/>
  <c r="AB143" i="6"/>
  <c r="AA143" i="6"/>
  <c r="AG371" i="6"/>
  <c r="AE371" i="6"/>
  <c r="AD371" i="6"/>
  <c r="AE199" i="6"/>
  <c r="AD199" i="6"/>
  <c r="AG199" i="6"/>
  <c r="AD28" i="6"/>
  <c r="AE28" i="6"/>
  <c r="AG28" i="6"/>
  <c r="AB91" i="6"/>
  <c r="AA91" i="6"/>
  <c r="AB150" i="6"/>
  <c r="AA150" i="6"/>
  <c r="AA212" i="6"/>
  <c r="AB212" i="6"/>
  <c r="AB310" i="6"/>
  <c r="AA310" i="6"/>
  <c r="AB356" i="6"/>
  <c r="AA356" i="6"/>
  <c r="AA147" i="6"/>
  <c r="AB147" i="6"/>
  <c r="AA87" i="6"/>
  <c r="AD87" i="6" s="1"/>
  <c r="AH179" i="6"/>
  <c r="AZ105" i="6"/>
  <c r="AX105" i="6" s="1"/>
  <c r="AA217" i="6"/>
  <c r="AB217" i="6"/>
  <c r="AE153" i="6"/>
  <c r="AD153" i="6"/>
  <c r="AG153" i="6"/>
  <c r="AG181" i="6"/>
  <c r="AD181" i="6"/>
  <c r="AE181" i="6"/>
  <c r="AD253" i="6"/>
  <c r="AE253" i="6"/>
  <c r="AG253" i="6"/>
  <c r="AB307" i="6"/>
  <c r="AA307" i="6"/>
  <c r="AD34" i="6"/>
  <c r="AG34" i="6"/>
  <c r="AE34" i="6"/>
  <c r="AE338" i="6"/>
  <c r="AD338" i="6"/>
  <c r="AG338" i="6"/>
  <c r="AD214" i="6"/>
  <c r="AG214" i="6"/>
  <c r="AE214" i="6"/>
  <c r="AA324" i="6"/>
  <c r="AB324" i="6"/>
  <c r="AA351" i="6"/>
  <c r="AB351" i="6"/>
  <c r="AB151" i="6"/>
  <c r="AA151" i="6"/>
  <c r="AG161" i="6"/>
  <c r="AE161" i="6"/>
  <c r="AD161" i="6"/>
  <c r="AB376" i="6"/>
  <c r="AA376" i="6"/>
  <c r="AB344" i="6"/>
  <c r="AA344" i="6"/>
  <c r="AA272" i="6"/>
  <c r="AB272" i="6"/>
  <c r="AB306" i="6"/>
  <c r="AA306" i="6"/>
  <c r="AG246" i="6"/>
  <c r="AD246" i="6"/>
  <c r="AE246" i="6"/>
  <c r="AG353" i="6"/>
  <c r="AE353" i="6"/>
  <c r="AD353" i="6"/>
  <c r="AE224" i="6"/>
  <c r="AG224" i="6"/>
  <c r="AD224" i="6"/>
  <c r="AH287" i="6"/>
  <c r="AD213" i="6"/>
  <c r="AG213" i="6"/>
  <c r="AE213" i="6"/>
  <c r="AB256" i="6"/>
  <c r="AA256" i="6"/>
  <c r="AA329" i="6"/>
  <c r="AB329" i="6"/>
  <c r="AH322" i="6"/>
  <c r="AB177" i="6"/>
  <c r="AA177" i="6"/>
  <c r="AA209" i="6"/>
  <c r="AB209" i="6"/>
  <c r="AZ55" i="6"/>
  <c r="AX55" i="6" s="1"/>
  <c r="AH204" i="6"/>
  <c r="AG250" i="6"/>
  <c r="AE250" i="6"/>
  <c r="AD250" i="6"/>
  <c r="AB206" i="6"/>
  <c r="AA206" i="6"/>
  <c r="AB173" i="6"/>
  <c r="AA173" i="6"/>
  <c r="AA294" i="6"/>
  <c r="AB294" i="6"/>
  <c r="AB335" i="6"/>
  <c r="AA335" i="6"/>
  <c r="AG116" i="6"/>
  <c r="AE116" i="6"/>
  <c r="AD116" i="6"/>
  <c r="AA373" i="6"/>
  <c r="AB373" i="6"/>
  <c r="AG379" i="6"/>
  <c r="AE379" i="6"/>
  <c r="AD379" i="6"/>
  <c r="AH222" i="6"/>
  <c r="AD311" i="6"/>
  <c r="AE311" i="6"/>
  <c r="AG311" i="6"/>
  <c r="AB201" i="6"/>
  <c r="AA201" i="6"/>
  <c r="AB270" i="6"/>
  <c r="AA270" i="6"/>
  <c r="AA330" i="6"/>
  <c r="AB330" i="6"/>
  <c r="AA208" i="6"/>
  <c r="AB208" i="6"/>
  <c r="AA293" i="6"/>
  <c r="AB293" i="6"/>
  <c r="AE221" i="6"/>
  <c r="AG221" i="6"/>
  <c r="AD221" i="6"/>
  <c r="AD296" i="6"/>
  <c r="AG296" i="6"/>
  <c r="AE296" i="6"/>
  <c r="AE301" i="6"/>
  <c r="AD301" i="6"/>
  <c r="AG301" i="6"/>
  <c r="AA244" i="6"/>
  <c r="AB244" i="6"/>
  <c r="AB350" i="6"/>
  <c r="AA350" i="6"/>
  <c r="AB283" i="6"/>
  <c r="AA283" i="6"/>
  <c r="AA299" i="6"/>
  <c r="AB299" i="6"/>
  <c r="AA378" i="6"/>
  <c r="AB378" i="6"/>
  <c r="AH325" i="6"/>
  <c r="AZ44" i="6"/>
  <c r="AX44" i="6" s="1"/>
  <c r="AZ20" i="6"/>
  <c r="AX20" i="6" s="1"/>
  <c r="AH78" i="6"/>
  <c r="AA71" i="6"/>
  <c r="AB71" i="6"/>
  <c r="AG365" i="6"/>
  <c r="AE365" i="6"/>
  <c r="AD365" i="6"/>
  <c r="AA38" i="6"/>
  <c r="AB38" i="6"/>
  <c r="AA113" i="6"/>
  <c r="AB113" i="6"/>
  <c r="AA264" i="6"/>
  <c r="AB264" i="6"/>
  <c r="AB200" i="6"/>
  <c r="AA200" i="6"/>
  <c r="AD281" i="6"/>
  <c r="AE281" i="6"/>
  <c r="AG281" i="6"/>
  <c r="AG193" i="6"/>
  <c r="AD193" i="6"/>
  <c r="AE193" i="6"/>
  <c r="AA156" i="6"/>
  <c r="AB156" i="6"/>
  <c r="AG64" i="6"/>
  <c r="AD64" i="6"/>
  <c r="AE64" i="6"/>
  <c r="AD186" i="6"/>
  <c r="AE186" i="6"/>
  <c r="AG186" i="6"/>
  <c r="AG239" i="6"/>
  <c r="AD239" i="6"/>
  <c r="AE239" i="6"/>
  <c r="AA46" i="6"/>
  <c r="AB46" i="6"/>
  <c r="AB142" i="6"/>
  <c r="AA142" i="6"/>
  <c r="AG128" i="6"/>
  <c r="AE128" i="6"/>
  <c r="AB308" i="6"/>
  <c r="AA308" i="6"/>
  <c r="AA346" i="6"/>
  <c r="AB346" i="6"/>
  <c r="AD352" i="6"/>
  <c r="AG352" i="6"/>
  <c r="AE352" i="6"/>
  <c r="AE66" i="6"/>
  <c r="AG66" i="6"/>
  <c r="AD66" i="6"/>
  <c r="AG383" i="6"/>
  <c r="AE383" i="6"/>
  <c r="AD383" i="6"/>
  <c r="AG362" i="6"/>
  <c r="AE362" i="6"/>
  <c r="AD362" i="6"/>
  <c r="AD164" i="6"/>
  <c r="AG164" i="6"/>
  <c r="AE164" i="6"/>
  <c r="AB341" i="6"/>
  <c r="AA341" i="6"/>
  <c r="AB240" i="6"/>
  <c r="AA240" i="6"/>
  <c r="AD118" i="6"/>
  <c r="AE118" i="6"/>
  <c r="AG118" i="6"/>
  <c r="AB131" i="6"/>
  <c r="AA131" i="6"/>
  <c r="AB207" i="6"/>
  <c r="AA207" i="6"/>
  <c r="AA363" i="6"/>
  <c r="AB363" i="6"/>
  <c r="AB355" i="6"/>
  <c r="AA355" i="6"/>
  <c r="AB302" i="6"/>
  <c r="AA302" i="6"/>
  <c r="AZ80" i="6"/>
  <c r="AX80" i="6" s="1"/>
  <c r="AH374" i="6"/>
  <c r="AZ31" i="6"/>
  <c r="AX31" i="6" s="1"/>
  <c r="AB271" i="6"/>
  <c r="AA271" i="6"/>
  <c r="AZ13" i="6"/>
  <c r="AX13" i="6" s="1"/>
  <c r="AE190" i="6"/>
  <c r="AD190" i="6"/>
  <c r="AG190" i="6"/>
  <c r="AA37" i="6"/>
  <c r="AB37" i="6"/>
  <c r="AB62" i="6"/>
  <c r="AA62" i="6"/>
  <c r="AG305" i="6"/>
  <c r="AE305" i="6"/>
  <c r="AD305" i="6"/>
  <c r="AB347" i="6"/>
  <c r="AA347" i="6"/>
  <c r="AA106" i="6"/>
  <c r="AB106" i="6"/>
  <c r="AB125" i="6"/>
  <c r="AA125" i="6"/>
  <c r="AG176" i="6"/>
  <c r="AE176" i="6"/>
  <c r="AD176" i="6"/>
  <c r="AG162" i="6"/>
  <c r="AE162" i="6"/>
  <c r="AD162" i="6"/>
  <c r="AE257" i="6"/>
  <c r="AD257" i="6"/>
  <c r="AG257" i="6"/>
  <c r="AG234" i="6"/>
  <c r="AD234" i="6"/>
  <c r="AE234" i="6"/>
  <c r="AA203" i="6"/>
  <c r="AB203" i="6"/>
  <c r="AA136" i="6"/>
  <c r="AB136" i="6"/>
  <c r="AB321" i="6"/>
  <c r="AA321" i="6"/>
  <c r="AB274" i="6"/>
  <c r="AA274" i="6"/>
  <c r="AA52" i="6"/>
  <c r="AB52" i="6"/>
  <c r="AA366" i="6"/>
  <c r="AB366" i="6"/>
  <c r="AA129" i="6"/>
  <c r="AB129" i="6"/>
  <c r="AA191" i="6"/>
  <c r="AB191" i="6"/>
  <c r="AA115" i="6"/>
  <c r="AB115" i="6"/>
  <c r="AA385" i="6"/>
  <c r="AB385" i="6"/>
  <c r="AG316" i="6"/>
  <c r="AE316" i="6"/>
  <c r="AD316" i="6"/>
  <c r="AA279" i="6"/>
  <c r="AB279" i="6"/>
  <c r="AB196" i="6"/>
  <c r="AA196" i="6"/>
  <c r="AB267" i="6"/>
  <c r="AA267" i="6"/>
  <c r="AA381" i="6"/>
  <c r="AB381" i="6"/>
  <c r="AE367" i="6"/>
  <c r="AG367" i="6"/>
  <c r="AD367" i="6"/>
  <c r="AG247" i="6"/>
  <c r="AD247" i="6"/>
  <c r="AE247" i="6"/>
  <c r="AG348" i="6"/>
  <c r="AD348" i="6"/>
  <c r="AE348" i="6"/>
  <c r="AB167" i="6"/>
  <c r="AA167" i="6"/>
  <c r="AG332" i="6"/>
  <c r="AD332" i="6"/>
  <c r="AE332" i="6"/>
  <c r="AZ104" i="6"/>
  <c r="AX104" i="6" s="1"/>
  <c r="AE185" i="6"/>
  <c r="AD185" i="6"/>
  <c r="AG185" i="6"/>
  <c r="AE141" i="6"/>
  <c r="AG141" i="6"/>
  <c r="AD141" i="6"/>
  <c r="AZ91" i="6"/>
  <c r="AX91" i="6" s="1"/>
  <c r="AE165" i="6"/>
  <c r="AG165" i="6"/>
  <c r="AD165" i="6"/>
  <c r="AE30" i="6"/>
  <c r="AD30" i="6"/>
  <c r="AG30" i="6"/>
  <c r="AB290" i="6"/>
  <c r="AA290" i="6"/>
  <c r="AA331" i="6"/>
  <c r="AB331" i="6"/>
  <c r="AG229" i="6"/>
  <c r="AD229" i="6"/>
  <c r="AE229" i="6"/>
  <c r="AE358" i="6"/>
  <c r="AG358" i="6"/>
  <c r="AD358" i="6"/>
  <c r="AE90" i="6"/>
  <c r="AG90" i="6"/>
  <c r="AD90" i="6"/>
  <c r="AE158" i="6"/>
  <c r="AD158" i="6"/>
  <c r="AG158" i="6"/>
  <c r="AG387" i="6"/>
  <c r="AD387" i="6"/>
  <c r="AE387" i="6"/>
  <c r="AZ115" i="6"/>
  <c r="AX115" i="6" s="1"/>
  <c r="AG288" i="6"/>
  <c r="AD288" i="6"/>
  <c r="AE288" i="6"/>
  <c r="AB326" i="6"/>
  <c r="AA326" i="6"/>
  <c r="AG59" i="6"/>
  <c r="AE59" i="6"/>
  <c r="AD59" i="6"/>
  <c r="AD216" i="6"/>
  <c r="AE216" i="6"/>
  <c r="AG216" i="6"/>
  <c r="AE144" i="6"/>
  <c r="AG144" i="6"/>
  <c r="AA135" i="6"/>
  <c r="AB135" i="6"/>
  <c r="AH169" i="6"/>
  <c r="AZ40" i="6"/>
  <c r="AX40" i="6" s="1"/>
  <c r="AH370" i="6"/>
  <c r="AE148" i="6"/>
  <c r="AD148" i="6"/>
  <c r="AG148" i="6"/>
  <c r="AA262" i="6"/>
  <c r="AB262" i="6"/>
  <c r="AG327" i="6"/>
  <c r="AE327" i="6"/>
  <c r="AD327" i="6"/>
  <c r="AE183" i="6"/>
  <c r="AG183" i="6"/>
  <c r="AD183" i="6"/>
  <c r="AG291" i="6"/>
  <c r="AE291" i="6"/>
  <c r="AD291" i="6"/>
  <c r="AB138" i="6"/>
  <c r="AA138" i="6"/>
  <c r="AD359" i="6"/>
  <c r="AG359" i="6"/>
  <c r="AE359" i="6"/>
  <c r="AB441" i="6"/>
  <c r="AG21" i="6"/>
  <c r="AE21" i="6"/>
  <c r="AD320" i="6"/>
  <c r="AE320" i="6"/>
  <c r="AG320" i="6"/>
  <c r="AB178" i="6"/>
  <c r="AA178" i="6"/>
  <c r="AD405" i="6"/>
  <c r="AG100" i="6"/>
  <c r="AA357" i="6"/>
  <c r="AB357" i="6"/>
  <c r="AE317" i="6"/>
  <c r="AD317" i="6"/>
  <c r="AG317" i="6"/>
  <c r="AE361" i="6"/>
  <c r="AD361" i="6"/>
  <c r="AG361" i="6"/>
  <c r="AD155" i="6"/>
  <c r="AE155" i="6"/>
  <c r="AG155" i="6"/>
  <c r="AD152" i="6"/>
  <c r="AE152" i="6"/>
  <c r="AG152" i="6"/>
  <c r="AG375" i="6"/>
  <c r="AD375" i="6"/>
  <c r="AE375" i="6"/>
  <c r="AE405" i="6"/>
  <c r="AA445" i="6"/>
  <c r="AD445" i="6" s="1"/>
  <c r="AB69" i="6"/>
  <c r="AE340" i="6"/>
  <c r="AG340" i="6"/>
  <c r="AD340" i="6"/>
  <c r="AD63" i="6"/>
  <c r="AE63" i="6"/>
  <c r="AG63" i="6"/>
  <c r="AD67" i="6"/>
  <c r="AE67" i="6"/>
  <c r="AG67" i="6"/>
  <c r="AG174" i="6"/>
  <c r="AE174" i="6"/>
  <c r="AD174" i="6"/>
  <c r="AD266" i="6"/>
  <c r="AE266" i="6"/>
  <c r="AG266" i="6"/>
  <c r="AD333" i="6"/>
  <c r="AE333" i="6"/>
  <c r="AG333" i="6"/>
  <c r="AG39" i="6"/>
  <c r="AD39" i="6"/>
  <c r="AE39" i="6"/>
  <c r="AA93" i="6"/>
  <c r="AB93" i="6"/>
  <c r="AB388" i="6"/>
  <c r="AA388" i="6"/>
  <c r="AA29" i="6"/>
  <c r="AB29" i="6"/>
  <c r="AA61" i="6"/>
  <c r="AB61" i="6"/>
  <c r="AE349" i="6"/>
  <c r="AG349" i="6"/>
  <c r="AD349" i="6"/>
  <c r="AE45" i="6"/>
  <c r="AD45" i="6"/>
  <c r="AG45" i="6"/>
  <c r="AG110" i="6"/>
  <c r="AD110" i="6"/>
  <c r="AE110" i="6"/>
  <c r="AA276" i="6"/>
  <c r="AB276" i="6"/>
  <c r="AB298" i="6"/>
  <c r="AA298" i="6"/>
  <c r="AA84" i="6"/>
  <c r="AB84" i="6"/>
  <c r="AA416" i="6"/>
  <c r="AB416" i="6"/>
  <c r="AA75" i="6"/>
  <c r="AB75" i="6"/>
  <c r="AB112" i="6"/>
  <c r="AA112" i="6"/>
  <c r="AA57" i="6"/>
  <c r="AB57" i="6"/>
  <c r="AB124" i="6"/>
  <c r="AA124" i="6"/>
  <c r="AA393" i="6"/>
  <c r="AB393" i="6"/>
  <c r="AB33" i="6"/>
  <c r="AA33" i="6"/>
  <c r="AE227" i="6"/>
  <c r="AG227" i="6"/>
  <c r="AD227" i="6"/>
  <c r="AE50" i="6"/>
  <c r="AD50" i="6"/>
  <c r="AG50" i="6"/>
  <c r="AA98" i="6"/>
  <c r="AB98" i="6"/>
  <c r="AB68" i="6"/>
  <c r="AA68" i="6"/>
  <c r="AG119" i="6"/>
  <c r="AD119" i="6"/>
  <c r="AE119" i="6"/>
  <c r="AG123" i="6"/>
  <c r="AE123" i="6"/>
  <c r="AD123" i="6"/>
  <c r="AE41" i="6"/>
  <c r="AG41" i="6"/>
  <c r="AD41" i="6"/>
  <c r="AB79" i="6"/>
  <c r="AA79" i="6"/>
  <c r="AB117" i="6"/>
  <c r="AA117" i="6"/>
  <c r="AE35" i="6"/>
  <c r="AD35" i="6"/>
  <c r="AG35" i="6"/>
  <c r="AG31" i="6"/>
  <c r="AE31" i="6"/>
  <c r="AD31" i="6"/>
  <c r="AD389" i="6"/>
  <c r="AG389" i="6"/>
  <c r="AE389" i="6"/>
  <c r="AB70" i="6"/>
  <c r="AA70" i="6"/>
  <c r="AD336" i="6"/>
  <c r="AE336" i="6"/>
  <c r="AG336" i="6"/>
  <c r="AD437" i="6"/>
  <c r="AE437" i="6"/>
  <c r="AG437" i="6"/>
  <c r="AG87" i="6"/>
  <c r="AD109" i="6"/>
  <c r="AE109" i="6"/>
  <c r="AG109" i="6"/>
  <c r="AB86" i="6"/>
  <c r="AA86" i="6"/>
  <c r="AB198" i="6"/>
  <c r="AA198" i="6"/>
  <c r="AD48" i="6"/>
  <c r="AE48" i="6"/>
  <c r="AG48" i="6"/>
  <c r="AG94" i="6"/>
  <c r="AE94" i="6"/>
  <c r="AD94" i="6"/>
  <c r="AB80" i="6"/>
  <c r="AA80" i="6"/>
  <c r="AA392" i="6"/>
  <c r="AB392" i="6"/>
  <c r="AA96" i="6"/>
  <c r="AB96" i="6"/>
  <c r="AA89" i="6"/>
  <c r="AB89" i="6"/>
  <c r="AA108" i="6"/>
  <c r="AB108" i="6"/>
  <c r="AG22" i="6"/>
  <c r="AE22" i="6"/>
  <c r="AG69" i="6"/>
  <c r="AD69" i="6"/>
  <c r="AE69" i="6"/>
  <c r="AG114" i="6"/>
  <c r="AD55" i="6"/>
  <c r="AG55" i="6"/>
  <c r="AE55" i="6"/>
  <c r="AE51" i="6"/>
  <c r="AG51" i="6"/>
  <c r="AD51" i="6"/>
  <c r="AA54" i="6"/>
  <c r="AB54" i="6"/>
  <c r="AA65" i="6"/>
  <c r="AB65" i="6"/>
  <c r="AB88" i="6"/>
  <c r="AA88" i="6"/>
  <c r="AG318" i="6"/>
  <c r="AE318" i="6"/>
  <c r="AD318" i="6"/>
  <c r="AG323" i="6"/>
  <c r="AD323" i="6"/>
  <c r="AE323" i="6"/>
  <c r="AG82" i="6"/>
  <c r="AE82" i="6"/>
  <c r="AD82" i="6"/>
  <c r="AB103" i="6"/>
  <c r="AA103" i="6"/>
  <c r="AB194" i="6"/>
  <c r="AA194" i="6"/>
  <c r="AB56" i="6"/>
  <c r="AA56" i="6"/>
  <c r="AG101" i="6"/>
  <c r="AE101" i="6"/>
  <c r="AD101" i="6"/>
  <c r="AD220" i="6"/>
  <c r="AG220" i="6"/>
  <c r="AE220" i="6"/>
  <c r="AD189" i="6"/>
  <c r="AG189" i="6"/>
  <c r="AE189" i="6"/>
  <c r="AB364" i="6"/>
  <c r="AA364" i="6"/>
  <c r="AA368" i="6"/>
  <c r="AB368" i="6"/>
  <c r="AG43" i="6"/>
  <c r="AD43" i="6"/>
  <c r="AE43" i="6"/>
  <c r="J15" i="6"/>
  <c r="K12" i="6"/>
  <c r="K13" i="6" s="1"/>
  <c r="AE77" i="6"/>
  <c r="AG77" i="6"/>
  <c r="AD77" i="6"/>
  <c r="AA334" i="6"/>
  <c r="AB334" i="6"/>
  <c r="AA175" i="6"/>
  <c r="AB175" i="6"/>
  <c r="AD395" i="6"/>
  <c r="AE395" i="6"/>
  <c r="AG395" i="6"/>
  <c r="AG184" i="6"/>
  <c r="AD184" i="6"/>
  <c r="AE184" i="6"/>
  <c r="AA304" i="6"/>
  <c r="AB304" i="6"/>
  <c r="AA182" i="6"/>
  <c r="AB182" i="6"/>
  <c r="K14" i="6"/>
  <c r="K15" i="6" s="1"/>
  <c r="AE85" i="6"/>
  <c r="AG85" i="6"/>
  <c r="AD85" i="6"/>
  <c r="AB202" i="6"/>
  <c r="AA202" i="6"/>
  <c r="AB166" i="6"/>
  <c r="AA166" i="6"/>
  <c r="AE127" i="6"/>
  <c r="AD127" i="6"/>
  <c r="AG127" i="6"/>
  <c r="AE339" i="6"/>
  <c r="AG339" i="6"/>
  <c r="AD339" i="6"/>
  <c r="AA154" i="6"/>
  <c r="AB154" i="6"/>
  <c r="AA157" i="6"/>
  <c r="AB157" i="6"/>
  <c r="AE226" i="6"/>
  <c r="AD226" i="6"/>
  <c r="AG226" i="6"/>
  <c r="AB438" i="6"/>
  <c r="AA438" i="6"/>
  <c r="AA443" i="6"/>
  <c r="AB443" i="6"/>
  <c r="AE440" i="6"/>
  <c r="AG440" i="6"/>
  <c r="AD440" i="6"/>
  <c r="AB439" i="6"/>
  <c r="AA439" i="6"/>
  <c r="AD441" i="6"/>
  <c r="AE441" i="6"/>
  <c r="AG441" i="6"/>
  <c r="AD442" i="6"/>
  <c r="AE442" i="6"/>
  <c r="AG442" i="6"/>
  <c r="AG399" i="6"/>
  <c r="AD399" i="6"/>
  <c r="AE399" i="6"/>
  <c r="AG417" i="6"/>
  <c r="AD417" i="6"/>
  <c r="AE417" i="6"/>
  <c r="AD411" i="6"/>
  <c r="AE411" i="6"/>
  <c r="AG411" i="6"/>
  <c r="AD418" i="6"/>
  <c r="AG418" i="6"/>
  <c r="AE418" i="6"/>
  <c r="AD423" i="6"/>
  <c r="AG423" i="6"/>
  <c r="AE423" i="6"/>
  <c r="AD427" i="6"/>
  <c r="AE427" i="6"/>
  <c r="AG427" i="6"/>
  <c r="AE430" i="6"/>
  <c r="AG430" i="6"/>
  <c r="AD430" i="6"/>
  <c r="AD401" i="6"/>
  <c r="AG401" i="6"/>
  <c r="AE401" i="6"/>
  <c r="AD404" i="6"/>
  <c r="AE404" i="6"/>
  <c r="AG404" i="6"/>
  <c r="AD433" i="6"/>
  <c r="AE433" i="6"/>
  <c r="AG433" i="6"/>
  <c r="AG409" i="6"/>
  <c r="AD409" i="6"/>
  <c r="AE409" i="6"/>
  <c r="AD398" i="6"/>
  <c r="AE398" i="6"/>
  <c r="AG398" i="6"/>
  <c r="AD435" i="6"/>
  <c r="AE435" i="6"/>
  <c r="AG435" i="6"/>
  <c r="AD414" i="6"/>
  <c r="AE414" i="6"/>
  <c r="AG414" i="6"/>
  <c r="AD419" i="6"/>
  <c r="AE419" i="6"/>
  <c r="AG419" i="6"/>
  <c r="AD432" i="6"/>
  <c r="AE432" i="6"/>
  <c r="AG432" i="6"/>
  <c r="M42" i="4"/>
  <c r="M173" i="4"/>
  <c r="M151" i="4"/>
  <c r="M270" i="4"/>
  <c r="M258" i="4"/>
  <c r="M34" i="4"/>
  <c r="M46" i="4"/>
  <c r="M144" i="4"/>
  <c r="M206" i="4"/>
  <c r="M186" i="4"/>
  <c r="M324" i="4"/>
  <c r="M88" i="4"/>
  <c r="M44" i="4"/>
  <c r="M126" i="4"/>
  <c r="M69" i="4"/>
  <c r="M116" i="4"/>
  <c r="M64" i="4"/>
  <c r="M134" i="4"/>
  <c r="M298" i="4"/>
  <c r="M293" i="4"/>
  <c r="V14" i="4"/>
  <c r="M269" i="4"/>
  <c r="M207" i="4"/>
  <c r="M238" i="4"/>
  <c r="M326" i="4"/>
  <c r="V17" i="4"/>
  <c r="M149" i="4"/>
  <c r="M107" i="4"/>
  <c r="M226" i="4"/>
  <c r="M198" i="4"/>
  <c r="M40" i="4"/>
  <c r="M111" i="4"/>
  <c r="M184" i="4"/>
  <c r="M242" i="4"/>
  <c r="M28" i="4"/>
  <c r="M165" i="4"/>
  <c r="V24" i="4"/>
  <c r="M250" i="4"/>
  <c r="M219" i="4"/>
  <c r="M318" i="4"/>
  <c r="M208" i="4"/>
  <c r="M75" i="4"/>
  <c r="M237" i="4"/>
  <c r="M30" i="4"/>
  <c r="M300" i="4"/>
  <c r="M309" i="4"/>
  <c r="M72" i="4"/>
  <c r="M79" i="4"/>
  <c r="V9" i="4"/>
  <c r="M139" i="4"/>
  <c r="M265" i="4"/>
  <c r="M33" i="4"/>
  <c r="M129" i="4"/>
  <c r="M135" i="4"/>
  <c r="M231" i="4"/>
  <c r="M52" i="4"/>
  <c r="M78" i="4"/>
  <c r="M160" i="4"/>
  <c r="M224" i="4"/>
  <c r="M217" i="4"/>
  <c r="M97" i="4"/>
  <c r="M104" i="4"/>
  <c r="M70" i="4"/>
  <c r="M91" i="4"/>
  <c r="M234" i="4"/>
  <c r="M272" i="4"/>
  <c r="M276" i="4"/>
  <c r="M114" i="4"/>
  <c r="M25" i="4"/>
  <c r="V18" i="4"/>
  <c r="V16" i="4"/>
  <c r="M203" i="4"/>
  <c r="M133" i="4"/>
  <c r="M317" i="4"/>
  <c r="M51" i="4"/>
  <c r="M181" i="4"/>
  <c r="M167" i="4"/>
  <c r="M279" i="4"/>
  <c r="M262" i="4"/>
  <c r="M43" i="4"/>
  <c r="M66" i="4"/>
  <c r="M152" i="4"/>
  <c r="M215" i="4"/>
  <c r="M122" i="4"/>
  <c r="M136" i="4"/>
  <c r="M187" i="4"/>
  <c r="V8" i="4"/>
  <c r="V19" i="4"/>
  <c r="M73" i="4"/>
  <c r="M57" i="4"/>
  <c r="M89" i="4"/>
  <c r="M177" i="4"/>
  <c r="M227" i="4"/>
  <c r="M278" i="4"/>
  <c r="M267" i="4"/>
  <c r="M87" i="4"/>
  <c r="V3" i="4"/>
  <c r="M39" i="4"/>
  <c r="M127" i="4"/>
  <c r="M194" i="4"/>
  <c r="M128" i="4"/>
  <c r="M310" i="4"/>
  <c r="M82" i="4"/>
  <c r="M63" i="4"/>
  <c r="M47" i="4"/>
  <c r="M200" i="4"/>
  <c r="M68" i="4"/>
  <c r="M254" i="4"/>
  <c r="M29" i="4"/>
  <c r="V27" i="4"/>
  <c r="M124" i="4"/>
  <c r="M222" i="4"/>
  <c r="M178" i="4"/>
  <c r="M302" i="4"/>
  <c r="M60" i="4"/>
  <c r="M189" i="4"/>
  <c r="M183" i="4"/>
  <c r="M204" i="4"/>
  <c r="M93" i="4"/>
  <c r="M62" i="4"/>
  <c r="M143" i="4"/>
  <c r="M299" i="4"/>
  <c r="M320" i="4"/>
  <c r="V5" i="4"/>
  <c r="M141" i="4"/>
  <c r="M76" i="4"/>
  <c r="M99" i="4"/>
  <c r="M142" i="4"/>
  <c r="M31" i="4"/>
  <c r="M95" i="4"/>
  <c r="M176" i="4"/>
  <c r="M236" i="4"/>
  <c r="M232" i="4"/>
  <c r="M49" i="4"/>
  <c r="M59" i="4"/>
  <c r="M161" i="4"/>
  <c r="M212" i="4"/>
  <c r="M54" i="4"/>
  <c r="M32" i="4"/>
  <c r="M192" i="4"/>
  <c r="M251" i="4"/>
  <c r="M248" i="4"/>
  <c r="M291" i="4"/>
  <c r="M304" i="4"/>
  <c r="M322" i="4"/>
  <c r="M110" i="4"/>
  <c r="M115" i="4"/>
  <c r="M172" i="4"/>
  <c r="M211" i="4"/>
  <c r="M313" i="4"/>
  <c r="M61" i="4"/>
  <c r="M100" i="4"/>
  <c r="M27" i="4"/>
  <c r="M67" i="4"/>
  <c r="M282" i="4"/>
  <c r="M332" i="4"/>
  <c r="M103" i="4"/>
  <c r="M253" i="4"/>
  <c r="M158" i="4"/>
  <c r="M37" i="4"/>
  <c r="M137" i="4"/>
  <c r="M138" i="4"/>
  <c r="M155" i="4"/>
  <c r="M240" i="4"/>
  <c r="M328" i="4"/>
  <c r="M83" i="4"/>
  <c r="M308" i="4"/>
  <c r="M105" i="4"/>
  <c r="M92" i="4"/>
  <c r="M185" i="4"/>
  <c r="M41" i="4"/>
  <c r="M108" i="4"/>
  <c r="M146" i="4"/>
  <c r="M281" i="4"/>
  <c r="V4" i="4"/>
  <c r="M123" i="4"/>
  <c r="M148" i="4"/>
  <c r="M296" i="4"/>
  <c r="M35" i="4"/>
  <c r="V10" i="4"/>
  <c r="M195" i="4"/>
  <c r="V6" i="4"/>
  <c r="V25" i="4"/>
  <c r="M292" i="4"/>
  <c r="M303" i="4"/>
  <c r="M329" i="4"/>
  <c r="M335" i="4"/>
  <c r="V21" i="4"/>
  <c r="M283" i="4"/>
  <c r="M96" i="4"/>
  <c r="M90" i="4"/>
  <c r="M191" i="4"/>
  <c r="M22" i="4"/>
  <c r="M145" i="4"/>
  <c r="M233" i="4"/>
  <c r="M288" i="4"/>
  <c r="V22" i="4"/>
  <c r="M153" i="4"/>
  <c r="M193" i="4"/>
  <c r="M333" i="4"/>
  <c r="M130" i="4"/>
  <c r="V13" i="4"/>
  <c r="M246" i="4"/>
  <c r="M71" i="4"/>
  <c r="M166" i="4"/>
  <c r="M263" i="4"/>
  <c r="M285" i="4"/>
  <c r="M257" i="4"/>
  <c r="M316" i="4"/>
  <c r="M245" i="4"/>
  <c r="M321" i="4"/>
  <c r="M131" i="4"/>
  <c r="M74" i="4"/>
  <c r="M164" i="4"/>
  <c r="M94" i="4"/>
  <c r="M80" i="4"/>
  <c r="M190" i="4"/>
  <c r="M327" i="4"/>
  <c r="M109" i="4"/>
  <c r="V11" i="4"/>
  <c r="M275" i="4"/>
  <c r="M273" i="4"/>
  <c r="M120" i="4"/>
  <c r="M163" i="4"/>
  <c r="M21" i="4"/>
  <c r="M24" i="4"/>
  <c r="M56" i="4"/>
  <c r="M331" i="4"/>
  <c r="M252" i="4"/>
  <c r="M259" i="4"/>
  <c r="M196" i="4"/>
  <c r="M26" i="4"/>
  <c r="M325" i="4"/>
  <c r="M48" i="4"/>
  <c r="M119" i="4"/>
  <c r="M239" i="4"/>
  <c r="M23" i="4"/>
  <c r="M168" i="4"/>
  <c r="M266" i="4"/>
  <c r="M334" i="4"/>
  <c r="M38" i="4"/>
  <c r="M156" i="4"/>
  <c r="M244" i="4"/>
  <c r="M214" i="4"/>
  <c r="V20" i="4"/>
  <c r="V23" i="4"/>
  <c r="M53" i="4"/>
  <c r="M55" i="4"/>
  <c r="M228" i="4"/>
  <c r="M260" i="4"/>
  <c r="M268" i="4"/>
  <c r="M290" i="4"/>
  <c r="M295" i="4"/>
  <c r="M179" i="4"/>
  <c r="M286" i="4"/>
  <c r="M140" i="4"/>
  <c r="M101" i="4"/>
  <c r="M180" i="4"/>
  <c r="M121" i="4"/>
  <c r="M150" i="4"/>
  <c r="M307" i="4"/>
  <c r="M311" i="4"/>
  <c r="V7" i="4"/>
  <c r="M154" i="4"/>
  <c r="M315" i="4"/>
  <c r="M312" i="4"/>
  <c r="V12" i="4"/>
  <c r="M170" i="4"/>
  <c r="M85" i="4"/>
  <c r="M229" i="4"/>
  <c r="M201" i="4"/>
  <c r="M330" i="4"/>
  <c r="M323" i="4"/>
  <c r="M271" i="4"/>
  <c r="M301" i="4"/>
  <c r="M132" i="4"/>
  <c r="M65" i="4"/>
  <c r="M182" i="4"/>
  <c r="M197" i="4"/>
  <c r="M274" i="4"/>
  <c r="M84" i="4"/>
  <c r="M113" i="4"/>
  <c r="M241" i="4"/>
  <c r="M45" i="4"/>
  <c r="M117" i="4"/>
  <c r="M216" i="4"/>
  <c r="M247" i="4"/>
  <c r="M81" i="4"/>
  <c r="M157" i="4"/>
  <c r="M225" i="4"/>
  <c r="M106" i="4"/>
  <c r="M58" i="4"/>
  <c r="M218" i="4"/>
  <c r="M305" i="4"/>
  <c r="M297" i="4"/>
  <c r="M264" i="4"/>
  <c r="M256" i="4"/>
  <c r="M147" i="4"/>
  <c r="M220" i="4"/>
  <c r="M289" i="4"/>
  <c r="M36" i="4"/>
  <c r="M223" i="4"/>
  <c r="M162" i="4"/>
  <c r="M243" i="4"/>
  <c r="M280" i="4"/>
  <c r="M77" i="4"/>
  <c r="M102" i="4"/>
  <c r="V15" i="4"/>
  <c r="M284" i="4"/>
  <c r="M171" i="4"/>
  <c r="M230" i="4"/>
  <c r="M319" i="4"/>
  <c r="M98" i="4"/>
  <c r="V26" i="4"/>
  <c r="M169" i="4"/>
  <c r="M255" i="4"/>
  <c r="M249" i="4"/>
  <c r="M86" i="4"/>
  <c r="M112" i="4"/>
  <c r="M213" i="4"/>
  <c r="M221" i="4"/>
  <c r="M175" i="4"/>
  <c r="M235" i="4"/>
  <c r="M159" i="4"/>
  <c r="M118" i="4"/>
  <c r="M205" i="4"/>
  <c r="M277" i="4"/>
  <c r="V2" i="4"/>
  <c r="M202" i="4"/>
  <c r="M210" i="4"/>
  <c r="M125" i="4"/>
  <c r="M174" i="4"/>
  <c r="M188" i="4"/>
  <c r="M199" i="4"/>
  <c r="M287" i="4"/>
  <c r="M209" i="4"/>
  <c r="M261" i="4"/>
  <c r="M306" i="4"/>
  <c r="M314" i="4"/>
  <c r="M50" i="4"/>
  <c r="M294" i="4"/>
  <c r="H18" i="6"/>
  <c r="AG458" i="6" l="1"/>
  <c r="AE458" i="6"/>
  <c r="AD458" i="6"/>
  <c r="AD460" i="6"/>
  <c r="AG460" i="6"/>
  <c r="AE460" i="6"/>
  <c r="AD461" i="6"/>
  <c r="AG461" i="6"/>
  <c r="AE461" i="6"/>
  <c r="AG455" i="6"/>
  <c r="AD455" i="6"/>
  <c r="AE455" i="6"/>
  <c r="AE457" i="6"/>
  <c r="AD457" i="6"/>
  <c r="AG457" i="6"/>
  <c r="AD456" i="6"/>
  <c r="AG456" i="6"/>
  <c r="AE456" i="6"/>
  <c r="AE394" i="6"/>
  <c r="AG394" i="6"/>
  <c r="AD394" i="6"/>
  <c r="AD268" i="6"/>
  <c r="AG268" i="6"/>
  <c r="AE268" i="6"/>
  <c r="AG277" i="6"/>
  <c r="AD277" i="6"/>
  <c r="AE277" i="6"/>
  <c r="AB451" i="6"/>
  <c r="AA451" i="6"/>
  <c r="AD453" i="6"/>
  <c r="AE453" i="6"/>
  <c r="AG453" i="6"/>
  <c r="AG265" i="6"/>
  <c r="AD265" i="6"/>
  <c r="AE265" i="6"/>
  <c r="AG168" i="6"/>
  <c r="AD168" i="6"/>
  <c r="AE168" i="6"/>
  <c r="AE87" i="6"/>
  <c r="AA254" i="6"/>
  <c r="AE254" i="6" s="1"/>
  <c r="AD211" i="6"/>
  <c r="AE114" i="6"/>
  <c r="AG248" i="6"/>
  <c r="AD248" i="6"/>
  <c r="AE248" i="6"/>
  <c r="AD446" i="6"/>
  <c r="AE446" i="6"/>
  <c r="AG446" i="6"/>
  <c r="AG444" i="6"/>
  <c r="AD444" i="6"/>
  <c r="AE444" i="6"/>
  <c r="AD428" i="6"/>
  <c r="AE428" i="6"/>
  <c r="AG428" i="6"/>
  <c r="AG445" i="6"/>
  <c r="AD279" i="6"/>
  <c r="AG279" i="6"/>
  <c r="AE279" i="6"/>
  <c r="AE274" i="6"/>
  <c r="AD274" i="6"/>
  <c r="AG274" i="6"/>
  <c r="AG347" i="6"/>
  <c r="AE347" i="6"/>
  <c r="AD347" i="6"/>
  <c r="AG37" i="6"/>
  <c r="AD37" i="6"/>
  <c r="AE37" i="6"/>
  <c r="AB374" i="6"/>
  <c r="AA374" i="6"/>
  <c r="AD207" i="6"/>
  <c r="AE207" i="6"/>
  <c r="AG207" i="6"/>
  <c r="AE142" i="6"/>
  <c r="AD142" i="6"/>
  <c r="AG142" i="6"/>
  <c r="AG264" i="6"/>
  <c r="AD264" i="6"/>
  <c r="AE264" i="6"/>
  <c r="AA322" i="6"/>
  <c r="AB322" i="6"/>
  <c r="AA287" i="6"/>
  <c r="AB287" i="6"/>
  <c r="AD376" i="6"/>
  <c r="AE376" i="6"/>
  <c r="AG376" i="6"/>
  <c r="AE351" i="6"/>
  <c r="AD351" i="6"/>
  <c r="AG351" i="6"/>
  <c r="AG217" i="6"/>
  <c r="AE217" i="6"/>
  <c r="AD217" i="6"/>
  <c r="AE310" i="6"/>
  <c r="AG310" i="6"/>
  <c r="AD310" i="6"/>
  <c r="AA252" i="6"/>
  <c r="AB252" i="6"/>
  <c r="AG241" i="6"/>
  <c r="AD241" i="6"/>
  <c r="AE241" i="6"/>
  <c r="AE445" i="6"/>
  <c r="AA169" i="6"/>
  <c r="AB169" i="6"/>
  <c r="AD191" i="6"/>
  <c r="AE191" i="6"/>
  <c r="AG191" i="6"/>
  <c r="AG341" i="6"/>
  <c r="AD341" i="6"/>
  <c r="AE341" i="6"/>
  <c r="AE71" i="6"/>
  <c r="AD71" i="6"/>
  <c r="AG71" i="6"/>
  <c r="AD299" i="6"/>
  <c r="AE299" i="6"/>
  <c r="AG299" i="6"/>
  <c r="AD201" i="6"/>
  <c r="AG201" i="6"/>
  <c r="AE201" i="6"/>
  <c r="AD143" i="6"/>
  <c r="AE143" i="6"/>
  <c r="AG143" i="6"/>
  <c r="AG126" i="6"/>
  <c r="AE126" i="6"/>
  <c r="AD126" i="6"/>
  <c r="AE386" i="6"/>
  <c r="AG386" i="6"/>
  <c r="AD386" i="6"/>
  <c r="AD254" i="6"/>
  <c r="AG73" i="6"/>
  <c r="AD73" i="6"/>
  <c r="AE73" i="6"/>
  <c r="AB295" i="6"/>
  <c r="AA295" i="6"/>
  <c r="AE331" i="6"/>
  <c r="AG331" i="6"/>
  <c r="AD331" i="6"/>
  <c r="AG381" i="6"/>
  <c r="AD381" i="6"/>
  <c r="AE381" i="6"/>
  <c r="AG321" i="6"/>
  <c r="AE321" i="6"/>
  <c r="AD321" i="6"/>
  <c r="AE302" i="6"/>
  <c r="AG302" i="6"/>
  <c r="AD302" i="6"/>
  <c r="AE131" i="6"/>
  <c r="AG131" i="6"/>
  <c r="AD131" i="6"/>
  <c r="AE113" i="6"/>
  <c r="AG113" i="6"/>
  <c r="AD113" i="6"/>
  <c r="AA78" i="6"/>
  <c r="AB78" i="6"/>
  <c r="AG283" i="6"/>
  <c r="AD283" i="6"/>
  <c r="AE283" i="6"/>
  <c r="AE293" i="6"/>
  <c r="AG293" i="6"/>
  <c r="AD293" i="6"/>
  <c r="AG294" i="6"/>
  <c r="AD294" i="6"/>
  <c r="AE294" i="6"/>
  <c r="AA204" i="6"/>
  <c r="AB204" i="6"/>
  <c r="AG329" i="6"/>
  <c r="AD329" i="6"/>
  <c r="AE329" i="6"/>
  <c r="AG306" i="6"/>
  <c r="AD306" i="6"/>
  <c r="AE306" i="6"/>
  <c r="AE324" i="6"/>
  <c r="AG324" i="6"/>
  <c r="AD324" i="6"/>
  <c r="AA179" i="6"/>
  <c r="AB179" i="6"/>
  <c r="AD251" i="6"/>
  <c r="AE251" i="6"/>
  <c r="AG251" i="6"/>
  <c r="AE218" i="6"/>
  <c r="AG218" i="6"/>
  <c r="AD218" i="6"/>
  <c r="AE242" i="6"/>
  <c r="AG242" i="6"/>
  <c r="AD242" i="6"/>
  <c r="AG261" i="6"/>
  <c r="AD261" i="6"/>
  <c r="AE261" i="6"/>
  <c r="AG192" i="6"/>
  <c r="AD192" i="6"/>
  <c r="AE192" i="6"/>
  <c r="AA309" i="6"/>
  <c r="AB309" i="6"/>
  <c r="AD135" i="6"/>
  <c r="AE135" i="6"/>
  <c r="AG135" i="6"/>
  <c r="AD290" i="6"/>
  <c r="AE290" i="6"/>
  <c r="AG290" i="6"/>
  <c r="AE267" i="6"/>
  <c r="AG267" i="6"/>
  <c r="AD267" i="6"/>
  <c r="AD129" i="6"/>
  <c r="AG129" i="6"/>
  <c r="AE129" i="6"/>
  <c r="AG346" i="6"/>
  <c r="AD346" i="6"/>
  <c r="AE346" i="6"/>
  <c r="AE46" i="6"/>
  <c r="AG46" i="6"/>
  <c r="AD46" i="6"/>
  <c r="AE373" i="6"/>
  <c r="AG373" i="6"/>
  <c r="AD373" i="6"/>
  <c r="AG173" i="6"/>
  <c r="AD173" i="6"/>
  <c r="AE173" i="6"/>
  <c r="AD256" i="6"/>
  <c r="AE256" i="6"/>
  <c r="AG256" i="6"/>
  <c r="AG212" i="6"/>
  <c r="AD212" i="6"/>
  <c r="AE212" i="6"/>
  <c r="AD159" i="6"/>
  <c r="AE159" i="6"/>
  <c r="AG159" i="6"/>
  <c r="AG170" i="6"/>
  <c r="AD170" i="6"/>
  <c r="AE170" i="6"/>
  <c r="AE289" i="6"/>
  <c r="AD289" i="6"/>
  <c r="AG289" i="6"/>
  <c r="AD315" i="6"/>
  <c r="AG315" i="6"/>
  <c r="AE315" i="6"/>
  <c r="AE326" i="6"/>
  <c r="AG326" i="6"/>
  <c r="AD326" i="6"/>
  <c r="AE125" i="6"/>
  <c r="AD125" i="6"/>
  <c r="AG125" i="6"/>
  <c r="AE355" i="6"/>
  <c r="AG355" i="6"/>
  <c r="AD355" i="6"/>
  <c r="AG308" i="6"/>
  <c r="AD308" i="6"/>
  <c r="AE308" i="6"/>
  <c r="AE38" i="6"/>
  <c r="AD38" i="6"/>
  <c r="AG38" i="6"/>
  <c r="AD350" i="6"/>
  <c r="AE350" i="6"/>
  <c r="AG350" i="6"/>
  <c r="AD208" i="6"/>
  <c r="AE208" i="6"/>
  <c r="AG208" i="6"/>
  <c r="AG307" i="6"/>
  <c r="AD307" i="6"/>
  <c r="AE307" i="6"/>
  <c r="AG150" i="6"/>
  <c r="AE150" i="6"/>
  <c r="AD150" i="6"/>
  <c r="AE81" i="6"/>
  <c r="AD81" i="6"/>
  <c r="AG81" i="6"/>
  <c r="AD286" i="6"/>
  <c r="AE286" i="6"/>
  <c r="AG286" i="6"/>
  <c r="AE314" i="6"/>
  <c r="AG314" i="6"/>
  <c r="AD314" i="6"/>
  <c r="AE215" i="6"/>
  <c r="AD215" i="6"/>
  <c r="AG215" i="6"/>
  <c r="AE282" i="6"/>
  <c r="AG282" i="6"/>
  <c r="AD282" i="6"/>
  <c r="AE196" i="6"/>
  <c r="AG196" i="6"/>
  <c r="AD196" i="6"/>
  <c r="AG385" i="6"/>
  <c r="AE385" i="6"/>
  <c r="AD385" i="6"/>
  <c r="AG366" i="6"/>
  <c r="AD366" i="6"/>
  <c r="AE366" i="6"/>
  <c r="AD136" i="6"/>
  <c r="AG136" i="6"/>
  <c r="AE136" i="6"/>
  <c r="AD62" i="6"/>
  <c r="AG62" i="6"/>
  <c r="AE62" i="6"/>
  <c r="AD271" i="6"/>
  <c r="AE271" i="6"/>
  <c r="AG271" i="6"/>
  <c r="AD200" i="6"/>
  <c r="AG200" i="6"/>
  <c r="AE200" i="6"/>
  <c r="AB325" i="6"/>
  <c r="AA325" i="6"/>
  <c r="AE206" i="6"/>
  <c r="AG206" i="6"/>
  <c r="AD206" i="6"/>
  <c r="AG209" i="6"/>
  <c r="AE209" i="6"/>
  <c r="AD209" i="6"/>
  <c r="AE272" i="6"/>
  <c r="AG272" i="6"/>
  <c r="AD272" i="6"/>
  <c r="AD151" i="6"/>
  <c r="AE151" i="6"/>
  <c r="AG151" i="6"/>
  <c r="AD147" i="6"/>
  <c r="AE147" i="6"/>
  <c r="AG147" i="6"/>
  <c r="AG76" i="6"/>
  <c r="AD76" i="6"/>
  <c r="AE76" i="6"/>
  <c r="AE225" i="6"/>
  <c r="AD225" i="6"/>
  <c r="AG225" i="6"/>
  <c r="AB413" i="6"/>
  <c r="AA413" i="6"/>
  <c r="AD167" i="6"/>
  <c r="AE167" i="6"/>
  <c r="AG167" i="6"/>
  <c r="AE156" i="6"/>
  <c r="AG156" i="6"/>
  <c r="AD156" i="6"/>
  <c r="AD330" i="6"/>
  <c r="AE330" i="6"/>
  <c r="AG330" i="6"/>
  <c r="AB222" i="6"/>
  <c r="AA222" i="6"/>
  <c r="AE177" i="6"/>
  <c r="AD177" i="6"/>
  <c r="AG177" i="6"/>
  <c r="AG344" i="6"/>
  <c r="AD344" i="6"/>
  <c r="AE344" i="6"/>
  <c r="AE356" i="6"/>
  <c r="AG356" i="6"/>
  <c r="AD356" i="6"/>
  <c r="AE91" i="6"/>
  <c r="AD91" i="6"/>
  <c r="AG91" i="6"/>
  <c r="AG319" i="6"/>
  <c r="AD319" i="6"/>
  <c r="AE319" i="6"/>
  <c r="AD120" i="6"/>
  <c r="AE120" i="6"/>
  <c r="AG120" i="6"/>
  <c r="AE60" i="6"/>
  <c r="AG60" i="6"/>
  <c r="AG58" i="6"/>
  <c r="AE58" i="6"/>
  <c r="AD58" i="6"/>
  <c r="AG280" i="6"/>
  <c r="AD280" i="6"/>
  <c r="AE280" i="6"/>
  <c r="AA370" i="6"/>
  <c r="AB370" i="6"/>
  <c r="AD115" i="6"/>
  <c r="AG115" i="6"/>
  <c r="AE115" i="6"/>
  <c r="AD52" i="6"/>
  <c r="AE52" i="6"/>
  <c r="AG52" i="6"/>
  <c r="AD203" i="6"/>
  <c r="AE203" i="6"/>
  <c r="AG203" i="6"/>
  <c r="AD106" i="6"/>
  <c r="AE106" i="6"/>
  <c r="AG106" i="6"/>
  <c r="AG363" i="6"/>
  <c r="AE363" i="6"/>
  <c r="AD363" i="6"/>
  <c r="AG240" i="6"/>
  <c r="AE240" i="6"/>
  <c r="AD240" i="6"/>
  <c r="AG378" i="6"/>
  <c r="AD378" i="6"/>
  <c r="AE378" i="6"/>
  <c r="AG244" i="6"/>
  <c r="AD244" i="6"/>
  <c r="AE244" i="6"/>
  <c r="AG270" i="6"/>
  <c r="AE270" i="6"/>
  <c r="AD270" i="6"/>
  <c r="AE335" i="6"/>
  <c r="AG335" i="6"/>
  <c r="AD335" i="6"/>
  <c r="AE273" i="6"/>
  <c r="AG273" i="6"/>
  <c r="AD273" i="6"/>
  <c r="AE188" i="6"/>
  <c r="AG188" i="6"/>
  <c r="AD188" i="6"/>
  <c r="AG312" i="6"/>
  <c r="AD312" i="6"/>
  <c r="AE312" i="6"/>
  <c r="AB36" i="6"/>
  <c r="AA36" i="6"/>
  <c r="AE354" i="6"/>
  <c r="AD354" i="6"/>
  <c r="AG354" i="6"/>
  <c r="H17" i="6"/>
  <c r="AD138" i="6"/>
  <c r="AG138" i="6"/>
  <c r="AE138" i="6"/>
  <c r="AG357" i="6"/>
  <c r="AE357" i="6"/>
  <c r="AD357" i="6"/>
  <c r="AD262" i="6"/>
  <c r="AG262" i="6"/>
  <c r="AE262" i="6"/>
  <c r="AE178" i="6"/>
  <c r="AG178" i="6"/>
  <c r="AD178" i="6"/>
  <c r="AE86" i="6"/>
  <c r="AD86" i="6"/>
  <c r="AG86" i="6"/>
  <c r="AG33" i="6"/>
  <c r="AD33" i="6"/>
  <c r="AE33" i="6"/>
  <c r="AE112" i="6"/>
  <c r="AG112" i="6"/>
  <c r="AD112" i="6"/>
  <c r="AE298" i="6"/>
  <c r="AG298" i="6"/>
  <c r="AD298" i="6"/>
  <c r="AG29" i="6"/>
  <c r="AE29" i="6"/>
  <c r="AD29" i="6"/>
  <c r="AG89" i="6"/>
  <c r="AE89" i="6"/>
  <c r="AD89" i="6"/>
  <c r="AE117" i="6"/>
  <c r="AG117" i="6"/>
  <c r="AD117" i="6"/>
  <c r="AE98" i="6"/>
  <c r="AD98" i="6"/>
  <c r="AG98" i="6"/>
  <c r="AE388" i="6"/>
  <c r="AG388" i="6"/>
  <c r="AD388" i="6"/>
  <c r="AE88" i="6"/>
  <c r="AG88" i="6"/>
  <c r="AD88" i="6"/>
  <c r="AG56" i="6"/>
  <c r="AE56" i="6"/>
  <c r="AD56" i="6"/>
  <c r="AD96" i="6"/>
  <c r="AE96" i="6"/>
  <c r="AG96" i="6"/>
  <c r="AE79" i="6"/>
  <c r="AD79" i="6"/>
  <c r="AG79" i="6"/>
  <c r="AG393" i="6"/>
  <c r="AD393" i="6"/>
  <c r="AE393" i="6"/>
  <c r="AE75" i="6"/>
  <c r="AD75" i="6"/>
  <c r="AG75" i="6"/>
  <c r="AE276" i="6"/>
  <c r="AG276" i="6"/>
  <c r="AD276" i="6"/>
  <c r="AG124" i="6"/>
  <c r="AE124" i="6"/>
  <c r="AD124" i="6"/>
  <c r="AG93" i="6"/>
  <c r="AD93" i="6"/>
  <c r="AE93" i="6"/>
  <c r="AE194" i="6"/>
  <c r="AG194" i="6"/>
  <c r="AD194" i="6"/>
  <c r="AD65" i="6"/>
  <c r="AG65" i="6"/>
  <c r="AE65" i="6"/>
  <c r="AG392" i="6"/>
  <c r="AD392" i="6"/>
  <c r="AE392" i="6"/>
  <c r="AD416" i="6"/>
  <c r="AE416" i="6"/>
  <c r="AG416" i="6"/>
  <c r="AD80" i="6"/>
  <c r="AE80" i="6"/>
  <c r="AG80" i="6"/>
  <c r="AD198" i="6"/>
  <c r="AG198" i="6"/>
  <c r="AE198" i="6"/>
  <c r="AG70" i="6"/>
  <c r="AE70" i="6"/>
  <c r="AD70" i="6"/>
  <c r="AG68" i="6"/>
  <c r="AE68" i="6"/>
  <c r="AD68" i="6"/>
  <c r="AD61" i="6"/>
  <c r="AG61" i="6"/>
  <c r="AE61" i="6"/>
  <c r="AE103" i="6"/>
  <c r="AG103" i="6"/>
  <c r="AD103" i="6"/>
  <c r="AD54" i="6"/>
  <c r="AG54" i="6"/>
  <c r="AE54" i="6"/>
  <c r="AD108" i="6"/>
  <c r="AG108" i="6"/>
  <c r="AE108" i="6"/>
  <c r="AE57" i="6"/>
  <c r="AG57" i="6"/>
  <c r="AD57" i="6"/>
  <c r="AE84" i="6"/>
  <c r="AG84" i="6"/>
  <c r="AD84" i="6"/>
  <c r="AE364" i="6"/>
  <c r="AD364" i="6"/>
  <c r="AG364" i="6"/>
  <c r="AE157" i="6"/>
  <c r="AG157" i="6"/>
  <c r="AD157" i="6"/>
  <c r="AD166" i="6"/>
  <c r="AG166" i="6"/>
  <c r="AE166" i="6"/>
  <c r="AD334" i="6"/>
  <c r="AE334" i="6"/>
  <c r="AG334" i="6"/>
  <c r="AG154" i="6"/>
  <c r="AD154" i="6"/>
  <c r="AE154" i="6"/>
  <c r="AD182" i="6"/>
  <c r="AE182" i="6"/>
  <c r="AG182" i="6"/>
  <c r="AE202" i="6"/>
  <c r="AG202" i="6"/>
  <c r="AD202" i="6"/>
  <c r="AD304" i="6"/>
  <c r="AG304" i="6"/>
  <c r="AE304" i="6"/>
  <c r="AD175" i="6"/>
  <c r="AE175" i="6"/>
  <c r="AG175" i="6"/>
  <c r="AE368" i="6"/>
  <c r="AD368" i="6"/>
  <c r="AG368" i="6"/>
  <c r="AD439" i="6"/>
  <c r="AE439" i="6"/>
  <c r="AG439" i="6"/>
  <c r="AD443" i="6"/>
  <c r="AE443" i="6"/>
  <c r="AG443" i="6"/>
  <c r="AD438" i="6"/>
  <c r="AE438" i="6"/>
  <c r="AG438" i="6"/>
  <c r="R157" i="4"/>
  <c r="N157" i="4"/>
  <c r="R101" i="4"/>
  <c r="N101" i="4"/>
  <c r="R21" i="4"/>
  <c r="N21" i="4"/>
  <c r="N130" i="4"/>
  <c r="R130" i="4"/>
  <c r="N137" i="4"/>
  <c r="R137" i="4"/>
  <c r="R209" i="4"/>
  <c r="N209" i="4"/>
  <c r="N319" i="4"/>
  <c r="R319" i="4"/>
  <c r="N264" i="4"/>
  <c r="R264" i="4"/>
  <c r="N330" i="4"/>
  <c r="R330" i="4"/>
  <c r="N140" i="4"/>
  <c r="R140" i="4"/>
  <c r="N334" i="4"/>
  <c r="R334" i="4"/>
  <c r="N26" i="4"/>
  <c r="R26" i="4"/>
  <c r="R80" i="4"/>
  <c r="N80" i="4"/>
  <c r="N257" i="4"/>
  <c r="R257" i="4"/>
  <c r="N333" i="4"/>
  <c r="R333" i="4"/>
  <c r="R191" i="4"/>
  <c r="N191" i="4"/>
  <c r="R292" i="4"/>
  <c r="N292" i="4"/>
  <c r="N123" i="4"/>
  <c r="R123" i="4"/>
  <c r="R105" i="4"/>
  <c r="N105" i="4"/>
  <c r="N37" i="4"/>
  <c r="R37" i="4"/>
  <c r="R100" i="4"/>
  <c r="N100" i="4"/>
  <c r="N304" i="4"/>
  <c r="R304" i="4"/>
  <c r="R161" i="4"/>
  <c r="N161" i="4"/>
  <c r="R142" i="4"/>
  <c r="N142" i="4"/>
  <c r="N62" i="4"/>
  <c r="R62" i="4"/>
  <c r="N222" i="4"/>
  <c r="R222" i="4"/>
  <c r="R63" i="4"/>
  <c r="N63" i="4"/>
  <c r="R87" i="4"/>
  <c r="N87" i="4"/>
  <c r="N43" i="4"/>
  <c r="R43" i="4"/>
  <c r="R203" i="4"/>
  <c r="N203" i="4"/>
  <c r="R91" i="4"/>
  <c r="N91" i="4"/>
  <c r="N52" i="4"/>
  <c r="R52" i="4"/>
  <c r="N79" i="4"/>
  <c r="R79" i="4"/>
  <c r="N318" i="4"/>
  <c r="R318" i="4"/>
  <c r="N111" i="4"/>
  <c r="R111" i="4"/>
  <c r="N238" i="4"/>
  <c r="R238" i="4"/>
  <c r="R116" i="4"/>
  <c r="N116" i="4"/>
  <c r="R144" i="4"/>
  <c r="N144" i="4"/>
  <c r="R98" i="4"/>
  <c r="N98" i="4"/>
  <c r="N84" i="4"/>
  <c r="R84" i="4"/>
  <c r="N315" i="4"/>
  <c r="R315" i="4"/>
  <c r="R38" i="4"/>
  <c r="N38" i="4"/>
  <c r="N190" i="4"/>
  <c r="R190" i="4"/>
  <c r="R22" i="4"/>
  <c r="N22" i="4"/>
  <c r="N148" i="4"/>
  <c r="R148" i="4"/>
  <c r="N322" i="4"/>
  <c r="R322" i="4"/>
  <c r="N213" i="4"/>
  <c r="R213" i="4"/>
  <c r="N243" i="4"/>
  <c r="R243" i="4"/>
  <c r="N81" i="4"/>
  <c r="R81" i="4"/>
  <c r="R274" i="4"/>
  <c r="N274" i="4"/>
  <c r="N154" i="4"/>
  <c r="R154" i="4"/>
  <c r="N55" i="4"/>
  <c r="R55" i="4"/>
  <c r="R163" i="4"/>
  <c r="N163" i="4"/>
  <c r="R287" i="4"/>
  <c r="N287" i="4"/>
  <c r="R277" i="4"/>
  <c r="N277" i="4"/>
  <c r="R112" i="4"/>
  <c r="N112" i="4"/>
  <c r="N230" i="4"/>
  <c r="R230" i="4"/>
  <c r="R162" i="4"/>
  <c r="N162" i="4"/>
  <c r="R297" i="4"/>
  <c r="N297" i="4"/>
  <c r="R247" i="4"/>
  <c r="N247" i="4"/>
  <c r="N197" i="4"/>
  <c r="R197" i="4"/>
  <c r="R201" i="4"/>
  <c r="N201" i="4"/>
  <c r="N286" i="4"/>
  <c r="R286" i="4"/>
  <c r="N53" i="4"/>
  <c r="R53" i="4"/>
  <c r="N266" i="4"/>
  <c r="R266" i="4"/>
  <c r="R196" i="4"/>
  <c r="N196" i="4"/>
  <c r="N120" i="4"/>
  <c r="R120" i="4"/>
  <c r="R94" i="4"/>
  <c r="N94" i="4"/>
  <c r="N285" i="4"/>
  <c r="R285" i="4"/>
  <c r="N193" i="4"/>
  <c r="R193" i="4"/>
  <c r="N90" i="4"/>
  <c r="R90" i="4"/>
  <c r="N308" i="4"/>
  <c r="R308" i="4"/>
  <c r="R158" i="4"/>
  <c r="N158" i="4"/>
  <c r="N61" i="4"/>
  <c r="R61" i="4"/>
  <c r="R291" i="4"/>
  <c r="N291" i="4"/>
  <c r="R59" i="4"/>
  <c r="N59" i="4"/>
  <c r="R99" i="4"/>
  <c r="N99" i="4"/>
  <c r="N93" i="4"/>
  <c r="R93" i="4"/>
  <c r="R124" i="4"/>
  <c r="N124" i="4"/>
  <c r="R82" i="4"/>
  <c r="N82" i="4"/>
  <c r="N267" i="4"/>
  <c r="R267" i="4"/>
  <c r="N262" i="4"/>
  <c r="R262" i="4"/>
  <c r="R70" i="4"/>
  <c r="N70" i="4"/>
  <c r="N231" i="4"/>
  <c r="R231" i="4"/>
  <c r="N72" i="4"/>
  <c r="R72" i="4"/>
  <c r="N219" i="4"/>
  <c r="R219" i="4"/>
  <c r="N40" i="4"/>
  <c r="R40" i="4"/>
  <c r="N207" i="4"/>
  <c r="R207" i="4"/>
  <c r="R69" i="4"/>
  <c r="N69" i="4"/>
  <c r="N46" i="4"/>
  <c r="R46" i="4"/>
  <c r="R256" i="4"/>
  <c r="N256" i="4"/>
  <c r="N199" i="4"/>
  <c r="R199" i="4"/>
  <c r="N205" i="4"/>
  <c r="R205" i="4"/>
  <c r="N86" i="4"/>
  <c r="R86" i="4"/>
  <c r="N171" i="4"/>
  <c r="R171" i="4"/>
  <c r="N223" i="4"/>
  <c r="R223" i="4"/>
  <c r="R305" i="4"/>
  <c r="N305" i="4"/>
  <c r="N216" i="4"/>
  <c r="R216" i="4"/>
  <c r="R182" i="4"/>
  <c r="N182" i="4"/>
  <c r="N229" i="4"/>
  <c r="R229" i="4"/>
  <c r="R311" i="4"/>
  <c r="N311" i="4"/>
  <c r="R179" i="4"/>
  <c r="N179" i="4"/>
  <c r="N168" i="4"/>
  <c r="R168" i="4"/>
  <c r="R259" i="4"/>
  <c r="N259" i="4"/>
  <c r="R273" i="4"/>
  <c r="N273" i="4"/>
  <c r="N164" i="4"/>
  <c r="R164" i="4"/>
  <c r="R263" i="4"/>
  <c r="N263" i="4"/>
  <c r="R153" i="4"/>
  <c r="N153" i="4"/>
  <c r="N96" i="4"/>
  <c r="R96" i="4"/>
  <c r="N281" i="4"/>
  <c r="R281" i="4"/>
  <c r="N83" i="4"/>
  <c r="R83" i="4"/>
  <c r="N253" i="4"/>
  <c r="R253" i="4"/>
  <c r="N313" i="4"/>
  <c r="R313" i="4"/>
  <c r="N248" i="4"/>
  <c r="R248" i="4"/>
  <c r="N49" i="4"/>
  <c r="R49" i="4"/>
  <c r="N76" i="4"/>
  <c r="R76" i="4"/>
  <c r="R204" i="4"/>
  <c r="N204" i="4"/>
  <c r="N310" i="4"/>
  <c r="R310" i="4"/>
  <c r="R278" i="4"/>
  <c r="N278" i="4"/>
  <c r="R187" i="4"/>
  <c r="N187" i="4"/>
  <c r="R279" i="4"/>
  <c r="N279" i="4"/>
  <c r="N104" i="4"/>
  <c r="R104" i="4"/>
  <c r="N135" i="4"/>
  <c r="R135" i="4"/>
  <c r="N309" i="4"/>
  <c r="R309" i="4"/>
  <c r="N250" i="4"/>
  <c r="R250" i="4"/>
  <c r="R198" i="4"/>
  <c r="N198" i="4"/>
  <c r="N269" i="4"/>
  <c r="R269" i="4"/>
  <c r="N126" i="4"/>
  <c r="R126" i="4"/>
  <c r="R34" i="4"/>
  <c r="N34" i="4"/>
  <c r="N218" i="4"/>
  <c r="R218" i="4"/>
  <c r="R166" i="4"/>
  <c r="N166" i="4"/>
  <c r="N146" i="4"/>
  <c r="R146" i="4"/>
  <c r="R211" i="4"/>
  <c r="N211" i="4"/>
  <c r="N232" i="4"/>
  <c r="R232" i="4"/>
  <c r="R141" i="4"/>
  <c r="N141" i="4"/>
  <c r="N183" i="4"/>
  <c r="R183" i="4"/>
  <c r="R227" i="4"/>
  <c r="N227" i="4"/>
  <c r="R136" i="4"/>
  <c r="N136" i="4"/>
  <c r="R167" i="4"/>
  <c r="N167" i="4"/>
  <c r="N25" i="4"/>
  <c r="R25" i="4"/>
  <c r="N97" i="4"/>
  <c r="R97" i="4"/>
  <c r="N129" i="4"/>
  <c r="R129" i="4"/>
  <c r="R300" i="4"/>
  <c r="N300" i="4"/>
  <c r="R226" i="4"/>
  <c r="N226" i="4"/>
  <c r="N44" i="4"/>
  <c r="R44" i="4"/>
  <c r="N258" i="4"/>
  <c r="R258" i="4"/>
  <c r="R221" i="4"/>
  <c r="N221" i="4"/>
  <c r="R294" i="4"/>
  <c r="N294" i="4"/>
  <c r="N249" i="4"/>
  <c r="R249" i="4"/>
  <c r="N117" i="4"/>
  <c r="R117" i="4"/>
  <c r="R307" i="4"/>
  <c r="N307" i="4"/>
  <c r="N252" i="4"/>
  <c r="R252" i="4"/>
  <c r="N328" i="4"/>
  <c r="R328" i="4"/>
  <c r="R128" i="4"/>
  <c r="N128" i="4"/>
  <c r="N159" i="4"/>
  <c r="R159" i="4"/>
  <c r="N58" i="4"/>
  <c r="R58" i="4"/>
  <c r="N132" i="4"/>
  <c r="R132" i="4"/>
  <c r="N170" i="4"/>
  <c r="R170" i="4"/>
  <c r="N150" i="4"/>
  <c r="R150" i="4"/>
  <c r="N290" i="4"/>
  <c r="R290" i="4"/>
  <c r="N214" i="4"/>
  <c r="R214" i="4"/>
  <c r="R239" i="4"/>
  <c r="N239" i="4"/>
  <c r="N331" i="4"/>
  <c r="R331" i="4"/>
  <c r="R131" i="4"/>
  <c r="N131" i="4"/>
  <c r="R71" i="4"/>
  <c r="N71" i="4"/>
  <c r="N288" i="4"/>
  <c r="R288" i="4"/>
  <c r="R108" i="4"/>
  <c r="N108" i="4"/>
  <c r="N240" i="4"/>
  <c r="R240" i="4"/>
  <c r="N332" i="4"/>
  <c r="R332" i="4"/>
  <c r="R172" i="4"/>
  <c r="N172" i="4"/>
  <c r="N192" i="4"/>
  <c r="R192" i="4"/>
  <c r="N236" i="4"/>
  <c r="R236" i="4"/>
  <c r="R189" i="4"/>
  <c r="N189" i="4"/>
  <c r="N254" i="4"/>
  <c r="R254" i="4"/>
  <c r="N194" i="4"/>
  <c r="R194" i="4"/>
  <c r="R177" i="4"/>
  <c r="N177" i="4"/>
  <c r="N122" i="4"/>
  <c r="R122" i="4"/>
  <c r="R181" i="4"/>
  <c r="N181" i="4"/>
  <c r="N114" i="4"/>
  <c r="R114" i="4"/>
  <c r="R217" i="4"/>
  <c r="N217" i="4"/>
  <c r="R33" i="4"/>
  <c r="N33" i="4"/>
  <c r="N30" i="4"/>
  <c r="R30" i="4"/>
  <c r="N165" i="4"/>
  <c r="R165" i="4"/>
  <c r="R107" i="4"/>
  <c r="N107" i="4"/>
  <c r="N293" i="4"/>
  <c r="R293" i="4"/>
  <c r="R88" i="4"/>
  <c r="N88" i="4"/>
  <c r="N270" i="4"/>
  <c r="R270" i="4"/>
  <c r="R261" i="4"/>
  <c r="N261" i="4"/>
  <c r="N118" i="4"/>
  <c r="R118" i="4"/>
  <c r="R36" i="4"/>
  <c r="N36" i="4"/>
  <c r="R85" i="4"/>
  <c r="N85" i="4"/>
  <c r="N23" i="4"/>
  <c r="R23" i="4"/>
  <c r="R74" i="4"/>
  <c r="N74" i="4"/>
  <c r="N283" i="4"/>
  <c r="R283" i="4"/>
  <c r="N103" i="4"/>
  <c r="R103" i="4"/>
  <c r="R29" i="4"/>
  <c r="N29" i="4"/>
  <c r="N50" i="4"/>
  <c r="R50" i="4"/>
  <c r="R174" i="4"/>
  <c r="N174" i="4"/>
  <c r="N255" i="4"/>
  <c r="R255" i="4"/>
  <c r="R289" i="4"/>
  <c r="N289" i="4"/>
  <c r="N45" i="4"/>
  <c r="R45" i="4"/>
  <c r="N314" i="4"/>
  <c r="R314" i="4"/>
  <c r="N125" i="4"/>
  <c r="R125" i="4"/>
  <c r="N235" i="4"/>
  <c r="R235" i="4"/>
  <c r="N169" i="4"/>
  <c r="R169" i="4"/>
  <c r="N102" i="4"/>
  <c r="R102" i="4"/>
  <c r="N220" i="4"/>
  <c r="R220" i="4"/>
  <c r="R106" i="4"/>
  <c r="N106" i="4"/>
  <c r="N241" i="4"/>
  <c r="R241" i="4"/>
  <c r="N301" i="4"/>
  <c r="R301" i="4"/>
  <c r="R121" i="4"/>
  <c r="N121" i="4"/>
  <c r="N268" i="4"/>
  <c r="R268" i="4"/>
  <c r="N244" i="4"/>
  <c r="R244" i="4"/>
  <c r="N119" i="4"/>
  <c r="R119" i="4"/>
  <c r="R56" i="4"/>
  <c r="N56" i="4"/>
  <c r="N109" i="4"/>
  <c r="R109" i="4"/>
  <c r="R321" i="4"/>
  <c r="N321" i="4"/>
  <c r="R246" i="4"/>
  <c r="N246" i="4"/>
  <c r="R233" i="4"/>
  <c r="N233" i="4"/>
  <c r="R335" i="4"/>
  <c r="N335" i="4"/>
  <c r="R35" i="4"/>
  <c r="N35" i="4"/>
  <c r="R41" i="4"/>
  <c r="N41" i="4"/>
  <c r="R155" i="4"/>
  <c r="N155" i="4"/>
  <c r="R282" i="4"/>
  <c r="N282" i="4"/>
  <c r="R115" i="4"/>
  <c r="N115" i="4"/>
  <c r="R32" i="4"/>
  <c r="N32" i="4"/>
  <c r="R176" i="4"/>
  <c r="N176" i="4"/>
  <c r="R320" i="4"/>
  <c r="N320" i="4"/>
  <c r="N60" i="4"/>
  <c r="R60" i="4"/>
  <c r="N68" i="4"/>
  <c r="R68" i="4"/>
  <c r="N127" i="4"/>
  <c r="R127" i="4"/>
  <c r="N89" i="4"/>
  <c r="R89" i="4"/>
  <c r="N215" i="4"/>
  <c r="R215" i="4"/>
  <c r="N51" i="4"/>
  <c r="R51" i="4"/>
  <c r="N276" i="4"/>
  <c r="R276" i="4"/>
  <c r="N224" i="4"/>
  <c r="R224" i="4"/>
  <c r="R265" i="4"/>
  <c r="N265" i="4"/>
  <c r="N237" i="4"/>
  <c r="R237" i="4"/>
  <c r="R28" i="4"/>
  <c r="N28" i="4"/>
  <c r="R149" i="4"/>
  <c r="N149" i="4"/>
  <c r="N298" i="4"/>
  <c r="R298" i="4"/>
  <c r="N324" i="4"/>
  <c r="R324" i="4"/>
  <c r="R151" i="4"/>
  <c r="N151" i="4"/>
  <c r="N202" i="4"/>
  <c r="R202" i="4"/>
  <c r="N188" i="4"/>
  <c r="R188" i="4"/>
  <c r="R284" i="4"/>
  <c r="N284" i="4"/>
  <c r="N65" i="4"/>
  <c r="R65" i="4"/>
  <c r="N295" i="4"/>
  <c r="R295" i="4"/>
  <c r="N275" i="4"/>
  <c r="R275" i="4"/>
  <c r="N195" i="4"/>
  <c r="R195" i="4"/>
  <c r="N251" i="4"/>
  <c r="R251" i="4"/>
  <c r="N306" i="4"/>
  <c r="R306" i="4"/>
  <c r="R210" i="4"/>
  <c r="N210" i="4"/>
  <c r="R175" i="4"/>
  <c r="N175" i="4"/>
  <c r="N77" i="4"/>
  <c r="R77" i="4"/>
  <c r="R147" i="4"/>
  <c r="N147" i="4"/>
  <c r="N225" i="4"/>
  <c r="R225" i="4"/>
  <c r="R113" i="4"/>
  <c r="N113" i="4"/>
  <c r="N271" i="4"/>
  <c r="R271" i="4"/>
  <c r="R312" i="4"/>
  <c r="N312" i="4"/>
  <c r="R180" i="4"/>
  <c r="N180" i="4"/>
  <c r="N260" i="4"/>
  <c r="R260" i="4"/>
  <c r="N156" i="4"/>
  <c r="R156" i="4"/>
  <c r="N48" i="4"/>
  <c r="R48" i="4"/>
  <c r="N24" i="4"/>
  <c r="R24" i="4"/>
  <c r="N327" i="4"/>
  <c r="R327" i="4"/>
  <c r="N245" i="4"/>
  <c r="R245" i="4"/>
  <c r="N145" i="4"/>
  <c r="R145" i="4"/>
  <c r="R329" i="4"/>
  <c r="N329" i="4"/>
  <c r="N296" i="4"/>
  <c r="R296" i="4"/>
  <c r="R185" i="4"/>
  <c r="N185" i="4"/>
  <c r="N138" i="4"/>
  <c r="R138" i="4"/>
  <c r="N67" i="4"/>
  <c r="R67" i="4"/>
  <c r="N110" i="4"/>
  <c r="R110" i="4"/>
  <c r="N54" i="4"/>
  <c r="R54" i="4"/>
  <c r="N95" i="4"/>
  <c r="R95" i="4"/>
  <c r="R299" i="4"/>
  <c r="N299" i="4"/>
  <c r="R302" i="4"/>
  <c r="N302" i="4"/>
  <c r="N200" i="4"/>
  <c r="R200" i="4"/>
  <c r="N39" i="4"/>
  <c r="R39" i="4"/>
  <c r="N57" i="4"/>
  <c r="R57" i="4"/>
  <c r="R152" i="4"/>
  <c r="N152" i="4"/>
  <c r="N317" i="4"/>
  <c r="R317" i="4"/>
  <c r="R272" i="4"/>
  <c r="N272" i="4"/>
  <c r="R160" i="4"/>
  <c r="N160" i="4"/>
  <c r="R139" i="4"/>
  <c r="N139" i="4"/>
  <c r="N75" i="4"/>
  <c r="R75" i="4"/>
  <c r="N242" i="4"/>
  <c r="R242" i="4"/>
  <c r="R134" i="4"/>
  <c r="N134" i="4"/>
  <c r="N186" i="4"/>
  <c r="R186" i="4"/>
  <c r="R173" i="4"/>
  <c r="N173" i="4"/>
  <c r="R280" i="4"/>
  <c r="N280" i="4"/>
  <c r="N323" i="4"/>
  <c r="R323" i="4"/>
  <c r="R228" i="4"/>
  <c r="N228" i="4"/>
  <c r="R325" i="4"/>
  <c r="N325" i="4"/>
  <c r="R316" i="4"/>
  <c r="N316" i="4"/>
  <c r="N303" i="4"/>
  <c r="R303" i="4"/>
  <c r="N92" i="4"/>
  <c r="R92" i="4"/>
  <c r="N27" i="4"/>
  <c r="R27" i="4"/>
  <c r="N212" i="4"/>
  <c r="R212" i="4"/>
  <c r="N31" i="4"/>
  <c r="R31" i="4"/>
  <c r="N143" i="4"/>
  <c r="R143" i="4"/>
  <c r="N178" i="4"/>
  <c r="R178" i="4"/>
  <c r="N47" i="4"/>
  <c r="R47" i="4"/>
  <c r="N73" i="4"/>
  <c r="R73" i="4"/>
  <c r="N66" i="4"/>
  <c r="R66" i="4"/>
  <c r="R133" i="4"/>
  <c r="N133" i="4"/>
  <c r="N234" i="4"/>
  <c r="R234" i="4"/>
  <c r="N78" i="4"/>
  <c r="R78" i="4"/>
  <c r="R208" i="4"/>
  <c r="N208" i="4"/>
  <c r="R184" i="4"/>
  <c r="N184" i="4"/>
  <c r="R326" i="4"/>
  <c r="N326" i="4"/>
  <c r="R64" i="4"/>
  <c r="N64" i="4"/>
  <c r="N206" i="4"/>
  <c r="R206" i="4"/>
  <c r="N42" i="4"/>
  <c r="R42" i="4"/>
  <c r="N18" i="4"/>
  <c r="AG451" i="6" l="1"/>
  <c r="AD451" i="6"/>
  <c r="AE451" i="6"/>
  <c r="AG254" i="6"/>
  <c r="AE222" i="6"/>
  <c r="AD222" i="6"/>
  <c r="AG222" i="6"/>
  <c r="AE295" i="6"/>
  <c r="AG295" i="6"/>
  <c r="AD295" i="6"/>
  <c r="AE169" i="6"/>
  <c r="AG169" i="6"/>
  <c r="AD169" i="6"/>
  <c r="AD374" i="6"/>
  <c r="AG374" i="6"/>
  <c r="AE374" i="6"/>
  <c r="AD325" i="6"/>
  <c r="AE325" i="6"/>
  <c r="AG325" i="6"/>
  <c r="AG204" i="6"/>
  <c r="AD204" i="6"/>
  <c r="AE204" i="6"/>
  <c r="AD36" i="6"/>
  <c r="AE36" i="6"/>
  <c r="AG36" i="6"/>
  <c r="AG413" i="6"/>
  <c r="AE413" i="6"/>
  <c r="AD413" i="6"/>
  <c r="AD370" i="6"/>
  <c r="AE370" i="6"/>
  <c r="AG370" i="6"/>
  <c r="AD78" i="6"/>
  <c r="AG78" i="6"/>
  <c r="AE78" i="6"/>
  <c r="AD287" i="6"/>
  <c r="AE287" i="6"/>
  <c r="AG287" i="6"/>
  <c r="AG309" i="6"/>
  <c r="AD309" i="6"/>
  <c r="AE309" i="6"/>
  <c r="AE179" i="6"/>
  <c r="AG179" i="6"/>
  <c r="AD179" i="6"/>
  <c r="AE252" i="6"/>
  <c r="AG252" i="6"/>
  <c r="AD252" i="6"/>
  <c r="AE322" i="6"/>
  <c r="AG322" i="6"/>
  <c r="AD322" i="6"/>
  <c r="E7" i="4"/>
  <c r="J18" i="6"/>
  <c r="I18" i="6"/>
  <c r="K18" i="6"/>
  <c r="AC11" i="6" l="1"/>
  <c r="K17" i="6"/>
  <c r="J17" i="6"/>
  <c r="I17" i="6"/>
  <c r="F4" i="4"/>
  <c r="H4" i="4" s="1"/>
  <c r="F6" i="4"/>
  <c r="H6" i="4" s="1"/>
  <c r="F9" i="4" s="1"/>
  <c r="F10" i="4" s="1"/>
  <c r="F5" i="4"/>
  <c r="H5" i="4" s="1"/>
  <c r="F8" i="4"/>
  <c r="G9" i="4" l="1"/>
</calcChain>
</file>

<file path=xl/sharedStrings.xml><?xml version="1.0" encoding="utf-8"?>
<sst xmlns="http://schemas.openxmlformats.org/spreadsheetml/2006/main" count="4841" uniqueCount="1482">
  <si>
    <t>JAVSO..47..105</t>
  </si>
  <si>
    <t>0.0010</t>
  </si>
  <si>
    <t>IBVS 6196</t>
  </si>
  <si>
    <t>OEJV 0179</t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</si>
  <si>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</si>
  <si>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</si>
  <si>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</si>
  <si>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</si>
  <si>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</si>
  <si>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</si>
  <si>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</si>
  <si>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</si>
  <si>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</si>
  <si>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</si>
  <si>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</si>
  <si>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</si>
  <si>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</si>
  <si>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</si>
  <si>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</si>
  <si>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</si>
  <si>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</si>
  <si>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</si>
  <si>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</si>
  <si>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</si>
  <si>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</si>
  <si>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</si>
  <si>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</si>
  <si>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</si>
  <si>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</si>
  <si>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</si>
  <si>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</si>
  <si>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</si>
  <si>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</si>
  <si>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</si>
  <si>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</si>
  <si>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</si>
  <si>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</si>
  <si>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</si>
  <si>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</si>
  <si>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Q.+LTE fit</t>
  </si>
  <si>
    <t>Q. resid</t>
  </si>
  <si>
    <t>AU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</si>
  <si>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</si>
  <si>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</si>
  <si>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</si>
  <si>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</si>
  <si>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</si>
  <si>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</si>
  <si>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</si>
  <si>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</si>
  <si>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</si>
  <si>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t>Q resid</t>
  </si>
  <si>
    <t>CW Cas</t>
  </si>
  <si>
    <t>EW</t>
  </si>
  <si>
    <t>See JAAVSO, 1992, No.1, page 34</t>
  </si>
  <si>
    <t>Eq'n 3</t>
  </si>
  <si>
    <t>Eq'n 1</t>
  </si>
  <si>
    <t>JAAVSO 1992</t>
  </si>
  <si>
    <t>Epoch =</t>
  </si>
  <si>
    <t>Period =</t>
  </si>
  <si>
    <t>New Period =</t>
  </si>
  <si>
    <t>New Ephemeris =</t>
  </si>
  <si>
    <t>Y1</t>
  </si>
  <si>
    <t>Y2</t>
  </si>
  <si>
    <t>Y3</t>
  </si>
  <si>
    <t>Source</t>
  </si>
  <si>
    <t>Typ</t>
  </si>
  <si>
    <t>ToM</t>
  </si>
  <si>
    <t>error</t>
  </si>
  <si>
    <t>n'</t>
  </si>
  <si>
    <t>n</t>
  </si>
  <si>
    <t>O-C</t>
  </si>
  <si>
    <t>GCVS 4</t>
  </si>
  <si>
    <t>JAAVSO</t>
  </si>
  <si>
    <t>Date</t>
  </si>
  <si>
    <t>JAAVSO 21</t>
  </si>
  <si>
    <t>IBVS 4222</t>
  </si>
  <si>
    <t>IBVS 5040</t>
  </si>
  <si>
    <t>System Type:</t>
  </si>
  <si>
    <t>GCVS 4 Eph.</t>
  </si>
  <si>
    <t>--- Working ----</t>
  </si>
  <si>
    <t>Rounding Tol. =</t>
  </si>
  <si>
    <t>LS Intercept =</t>
  </si>
  <si>
    <t>LS Slope =</t>
  </si>
  <si>
    <t>LS Quadr term =</t>
  </si>
  <si>
    <t>Sum diff² =</t>
  </si>
  <si>
    <t>New epoch =</t>
  </si>
  <si>
    <t>Linear</t>
  </si>
  <si>
    <t>Quadratic</t>
  </si>
  <si>
    <t>IBVS 5016</t>
  </si>
  <si>
    <t>IBVS 962</t>
  </si>
  <si>
    <t>Lin. Fit</t>
  </si>
  <si>
    <t>Q. fit</t>
  </si>
  <si>
    <t>Misc</t>
  </si>
  <si>
    <t>Nelson</t>
  </si>
  <si>
    <t>Diethelm R</t>
  </si>
  <si>
    <t>BBSAG Bull.17</t>
  </si>
  <si>
    <t>B</t>
  </si>
  <si>
    <t>BBSAG Bull.41</t>
  </si>
  <si>
    <t>BBSAG Bull.47</t>
  </si>
  <si>
    <t>BBSAG Bull.50</t>
  </si>
  <si>
    <t>BBSAG Bull.51</t>
  </si>
  <si>
    <t>BBSAG Bull.52</t>
  </si>
  <si>
    <t>Peter H</t>
  </si>
  <si>
    <t>BBSAG Bull.86</t>
  </si>
  <si>
    <t>BBSAG Bull.89</t>
  </si>
  <si>
    <t>BBSAG Bull.90</t>
  </si>
  <si>
    <t>BBSAG Bull.91</t>
  </si>
  <si>
    <t>BBSAG Bull.92</t>
  </si>
  <si>
    <t>BBSAG Bull.93</t>
  </si>
  <si>
    <t>BBSAG Bull.94</t>
  </si>
  <si>
    <t>BBSAG Bull.96</t>
  </si>
  <si>
    <t>BBSAG Bull.98</t>
  </si>
  <si>
    <t>BBSAG Bull.99</t>
  </si>
  <si>
    <t>BBSAG Bull.101</t>
  </si>
  <si>
    <t>BBSAG Bull.102</t>
  </si>
  <si>
    <t>G. Samolyk</t>
  </si>
  <si>
    <t>AAVSO 5</t>
  </si>
  <si>
    <t>A</t>
  </si>
  <si>
    <t>Martignoni M</t>
  </si>
  <si>
    <t>BBSAG Bull.113</t>
  </si>
  <si>
    <t>BBSAG Bull.110</t>
  </si>
  <si>
    <t>BBSAG Bull.111</t>
  </si>
  <si>
    <t>BBSAG Bull.114</t>
  </si>
  <si>
    <t>BBSAG Bull.115</t>
  </si>
  <si>
    <t>BBSAG Bull.116</t>
  </si>
  <si>
    <t>ccd</t>
  </si>
  <si>
    <t>G. Lubcke</t>
  </si>
  <si>
    <t>S. Cook</t>
  </si>
  <si>
    <t>BBSAG Bull.117</t>
  </si>
  <si>
    <t>BBSAG</t>
  </si>
  <si>
    <t>II</t>
  </si>
  <si>
    <t>I</t>
  </si>
  <si>
    <t>Pribulla 2001</t>
  </si>
  <si>
    <t>IBVS 5341</t>
  </si>
  <si>
    <t>IBVS</t>
  </si>
  <si>
    <t>IBVS 5484</t>
  </si>
  <si>
    <t>IBVS 5493</t>
  </si>
  <si>
    <t>IBVS 5543</t>
  </si>
  <si>
    <t>IBVS 5594</t>
  </si>
  <si>
    <t>IBVS 5592</t>
  </si>
  <si>
    <t>RHN 2005</t>
  </si>
  <si>
    <t>P.Broglia MSAI 35.25</t>
  </si>
  <si>
    <t>K.H„ussler HABZ 54</t>
  </si>
  <si>
    <t>IBVS 5438</t>
  </si>
  <si>
    <t>PZ 5.162</t>
  </si>
  <si>
    <t>P.Parenago</t>
  </si>
  <si>
    <t>PZ 5.193</t>
  </si>
  <si>
    <t>M.Zverev</t>
  </si>
  <si>
    <t>IBVS 0962</t>
  </si>
  <si>
    <t>Cycle count is tentative at best</t>
  </si>
  <si>
    <t>IBVS 5672</t>
  </si>
  <si>
    <t>IBVS 5668</t>
  </si>
  <si>
    <t>IBVS 5676</t>
  </si>
  <si>
    <t>IBVS 5694</t>
  </si>
  <si>
    <t># of data points:</t>
  </si>
  <si>
    <t>CW Cas / gsc 4020-1743</t>
  </si>
  <si>
    <t>IBVS 5731</t>
  </si>
  <si>
    <t>IBVS 5653</t>
  </si>
  <si>
    <t>IBVS 5741</t>
  </si>
  <si>
    <t>IBVS 5746</t>
  </si>
  <si>
    <t>IBVS 5777</t>
  </si>
  <si>
    <t>IBVS 5802</t>
  </si>
  <si>
    <t>IBVS 5875</t>
  </si>
  <si>
    <t>IBVS 5871</t>
  </si>
  <si>
    <t>OEJV 0074</t>
  </si>
  <si>
    <t>CCD+I</t>
  </si>
  <si>
    <t>CCD+R</t>
  </si>
  <si>
    <t>IBVS 5898</t>
  </si>
  <si>
    <t>IBVS 5917</t>
  </si>
  <si>
    <t>IBVS 5920</t>
  </si>
  <si>
    <t>OEJV 116</t>
  </si>
  <si>
    <t>IBVS 5960</t>
  </si>
  <si>
    <t>Start of Linear fit</t>
  </si>
  <si>
    <r>
      <t>diff</t>
    </r>
    <r>
      <rPr>
        <vertAlign val="superscript"/>
        <sz val="10"/>
        <rFont val="Arial"/>
        <family val="2"/>
      </rPr>
      <t>2</t>
    </r>
  </si>
  <si>
    <t>BAD</t>
  </si>
  <si>
    <t>Lin. Fit 3</t>
  </si>
  <si>
    <t>IBVS 5918</t>
  </si>
  <si>
    <t>JAVSO..36..171</t>
  </si>
  <si>
    <t>JAVSO..36..186</t>
  </si>
  <si>
    <t>JAVSO..37...44</t>
  </si>
  <si>
    <t>JAVSO..38...85</t>
  </si>
  <si>
    <t>JAVSO..38..183</t>
  </si>
  <si>
    <t>JAVSO..39...94</t>
  </si>
  <si>
    <t>JAVSO..39..177</t>
  </si>
  <si>
    <t>IBVS 6018</t>
  </si>
  <si>
    <r>
      <t>wt.diff</t>
    </r>
    <r>
      <rPr>
        <vertAlign val="superscript"/>
        <sz val="10"/>
        <rFont val="Arial"/>
        <family val="2"/>
      </rPr>
      <t>2</t>
    </r>
  </si>
  <si>
    <t>wt</t>
  </si>
  <si>
    <t>V</t>
  </si>
  <si>
    <t>K</t>
  </si>
  <si>
    <t>Quad Fit</t>
  </si>
  <si>
    <t>ZA =</t>
  </si>
  <si>
    <t>X2.X4-X3.X3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</si>
  <si>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</si>
  <si>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</si>
  <si>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</si>
  <si>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</si>
  <si>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</si>
  <si>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</si>
  <si>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</si>
  <si>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</si>
  <si>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</si>
  <si>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</si>
  <si>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</si>
  <si>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</si>
  <si>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</si>
  <si>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</si>
  <si>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</si>
  <si>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</si>
  <si>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</si>
  <si>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</si>
  <si>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</si>
  <si>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</si>
  <si>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</si>
  <si>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</si>
  <si>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</si>
  <si>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</si>
  <si>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</si>
  <si>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</si>
  <si>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</si>
  <si>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</si>
  <si>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</si>
  <si>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</si>
  <si>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</si>
  <si>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</si>
  <si>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</si>
  <si>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</si>
  <si>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</si>
  <si>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</si>
  <si>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</si>
  <si>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</si>
  <si>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</si>
  <si>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</si>
  <si>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</si>
  <si>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</si>
  <si>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</si>
  <si>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</si>
  <si>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</si>
  <si>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</si>
  <si>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</si>
  <si>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</si>
  <si>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</si>
  <si>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</si>
  <si>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</si>
  <si>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</si>
  <si>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</si>
  <si>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</si>
  <si>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t>for δA</t>
  </si>
  <si>
    <t>for δB</t>
  </si>
  <si>
    <t>for δC</t>
  </si>
  <si>
    <t>Dev'n</t>
  </si>
  <si>
    <t>T</t>
  </si>
  <si>
    <t>U</t>
  </si>
  <si>
    <t>W</t>
  </si>
  <si>
    <t>Z</t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</si>
  <si>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</si>
  <si>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</si>
  <si>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</si>
  <si>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</si>
  <si>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</si>
  <si>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</si>
  <si>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</si>
  <si>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</si>
  <si>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</si>
  <si>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</si>
  <si>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</si>
  <si>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</si>
  <si>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</si>
  <si>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</si>
  <si>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</si>
  <si>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</si>
  <si>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</si>
  <si>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</si>
  <si>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</si>
  <si>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</si>
  <si>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</si>
  <si>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</si>
  <si>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</si>
  <si>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</si>
  <si>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</si>
  <si>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</si>
  <si>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</si>
  <si>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</si>
  <si>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IBVS 6042</t>
  </si>
  <si>
    <t>IBVS 6044</t>
  </si>
  <si>
    <t>2013JAVSO..41..328</t>
  </si>
  <si>
    <t>OEJV 0160</t>
  </si>
  <si>
    <t>Residuals</t>
  </si>
  <si>
    <t>JAVSO..41..328</t>
  </si>
  <si>
    <t>JAVSO..41..122</t>
  </si>
  <si>
    <t>JAVSO..40..975</t>
  </si>
  <si>
    <t>JAVSO..42..426</t>
  </si>
  <si>
    <t>RHN 2015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</si>
  <si>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</si>
  <si>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</si>
  <si>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</si>
  <si>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</si>
  <si>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</si>
  <si>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vis</t>
  </si>
  <si>
    <t>F </t>
  </si>
  <si>
    <t>2427775.29 </t>
  </si>
  <si>
    <t> 03.12.1934 18:57 </t>
  </si>
  <si>
    <t> -0.85 </t>
  </si>
  <si>
    <t>P </t>
  </si>
  <si>
    <t> P.Parenago </t>
  </si>
  <si>
    <t> PZ 5.162 </t>
  </si>
  <si>
    <t>2428043.48 </t>
  </si>
  <si>
    <t> 28.08.1935 23:31 </t>
  </si>
  <si>
    <t> -0.81 </t>
  </si>
  <si>
    <t>2428593.21 </t>
  </si>
  <si>
    <t> 28.02.1937 17:02 </t>
  </si>
  <si>
    <t> -0.77 </t>
  </si>
  <si>
    <t>2428597.24 </t>
  </si>
  <si>
    <t> 04.03.1937 17:45 </t>
  </si>
  <si>
    <t> -0.73 </t>
  </si>
  <si>
    <t>2428800.30 </t>
  </si>
  <si>
    <t> 23.09.1937 19:12 </t>
  </si>
  <si>
    <t>V </t>
  </si>
  <si>
    <t> M.Zverev </t>
  </si>
  <si>
    <t> PZ 5.193 </t>
  </si>
  <si>
    <t>2432467.061 </t>
  </si>
  <si>
    <t> 08.10.1947 13:27 </t>
  </si>
  <si>
    <t> -0.566 </t>
  </si>
  <si>
    <t> S.Kaho </t>
  </si>
  <si>
    <t> BTOK 49.384 </t>
  </si>
  <si>
    <t>2433567.945 </t>
  </si>
  <si>
    <t> 13.10.1950 10:40 </t>
  </si>
  <si>
    <t> -0.494 </t>
  </si>
  <si>
    <t>2433929.989 </t>
  </si>
  <si>
    <t> 10.10.1951 11:44 </t>
  </si>
  <si>
    <t> -0.498 </t>
  </si>
  <si>
    <t>2433946.108 </t>
  </si>
  <si>
    <t> 26.10.1951 14:35 </t>
  </si>
  <si>
    <t> -0.481 </t>
  </si>
  <si>
    <t>2435745.4567 </t>
  </si>
  <si>
    <t> 28.09.1956 22:57 </t>
  </si>
  <si>
    <t> -0.3738 </t>
  </si>
  <si>
    <t>E </t>
  </si>
  <si>
    <t>?</t>
  </si>
  <si>
    <t> P.Broglia </t>
  </si>
  <si>
    <t> MSAI 35.25 </t>
  </si>
  <si>
    <t>2435745.6156 </t>
  </si>
  <si>
    <t> 29.09.1956 02:46 </t>
  </si>
  <si>
    <t> -0.3743 </t>
  </si>
  <si>
    <t>2435747.3711 </t>
  </si>
  <si>
    <t> 30.09.1956 20:54 </t>
  </si>
  <si>
    <t> -0.3724 </t>
  </si>
  <si>
    <t>2435747.5280 </t>
  </si>
  <si>
    <t> 01.10.1956 00:40 </t>
  </si>
  <si>
    <t> -0.3750 </t>
  </si>
  <si>
    <t>2435755.4995 </t>
  </si>
  <si>
    <t> 08.10.1956 23:59 </t>
  </si>
  <si>
    <t> -0.3746 </t>
  </si>
  <si>
    <t>2435757.4146 </t>
  </si>
  <si>
    <t> 10.10.1956 21:57 </t>
  </si>
  <si>
    <t> -0.3726 </t>
  </si>
  <si>
    <t>2435757.5736 </t>
  </si>
  <si>
    <t> 11.10.1956 01:45 </t>
  </si>
  <si>
    <t> -0.3730 </t>
  </si>
  <si>
    <t>2435812.261 </t>
  </si>
  <si>
    <t> 04.12.1956 18:15 </t>
  </si>
  <si>
    <t> -0.367 </t>
  </si>
  <si>
    <t>2435814.4920 </t>
  </si>
  <si>
    <t> 06.12.1956 23:48 </t>
  </si>
  <si>
    <t> -0.3684 </t>
  </si>
  <si>
    <t>2435835.220 </t>
  </si>
  <si>
    <t> 27.12.1956 17:16 </t>
  </si>
  <si>
    <t> -0.365 </t>
  </si>
  <si>
    <t> W.Zonn </t>
  </si>
  <si>
    <t> AA 9.154 </t>
  </si>
  <si>
    <t>2435835.382 </t>
  </si>
  <si>
    <t> 27.12.1956 21:10 </t>
  </si>
  <si>
    <t> -0.363 </t>
  </si>
  <si>
    <t>2436135.587 </t>
  </si>
  <si>
    <t> 24.10.1957 02:05 </t>
  </si>
  <si>
    <t> -0.350 </t>
  </si>
  <si>
    <t>2436136.5450 </t>
  </si>
  <si>
    <t> 25.10.1957 01:04 </t>
  </si>
  <si>
    <t> -0.3487 </t>
  </si>
  <si>
    <t>2436137.3418 </t>
  </si>
  <si>
    <t> 25.10.1957 20:12 </t>
  </si>
  <si>
    <t> -0.3491 </t>
  </si>
  <si>
    <t>2436544.3740 </t>
  </si>
  <si>
    <t> 06.12.1958 20:58 </t>
  </si>
  <si>
    <t> -0.3224 </t>
  </si>
  <si>
    <t>2436552.3450 </t>
  </si>
  <si>
    <t> 14.12.1958 20:16 </t>
  </si>
  <si>
    <t> -0.3225 </t>
  </si>
  <si>
    <t>2436552.5047 </t>
  </si>
  <si>
    <t> 15.12.1958 00:06 </t>
  </si>
  <si>
    <t> -0.3222 </t>
  </si>
  <si>
    <t>2436573.3901 </t>
  </si>
  <si>
    <t> 04.01.1959 21:21 </t>
  </si>
  <si>
    <t> -0.3212 </t>
  </si>
  <si>
    <t>2436574.3469 </t>
  </si>
  <si>
    <t> 05.01.1959 20:19 </t>
  </si>
  <si>
    <t> -0.3209 </t>
  </si>
  <si>
    <t>2437025.372 </t>
  </si>
  <si>
    <t> 31.03.1960 20:55 </t>
  </si>
  <si>
    <t> -0.302 </t>
  </si>
  <si>
    <t> K.Häussler </t>
  </si>
  <si>
    <t> HABZ 54 </t>
  </si>
  <si>
    <t>2437045.470 </t>
  </si>
  <si>
    <t> 20.04.1960 23:16 </t>
  </si>
  <si>
    <t> -0.291 </t>
  </si>
  <si>
    <t>2437259.427 </t>
  </si>
  <si>
    <t> 20.11.1960 22:14 </t>
  </si>
  <si>
    <t> -0.279 </t>
  </si>
  <si>
    <t>2437319.3742 </t>
  </si>
  <si>
    <t> 19.01.1961 20:58 </t>
  </si>
  <si>
    <t> -0.2747 </t>
  </si>
  <si>
    <t>2437332.2879 </t>
  </si>
  <si>
    <t> 01.02.1961 18:54 </t>
  </si>
  <si>
    <t> -0.2742 </t>
  </si>
  <si>
    <t>2437343.2880 </t>
  </si>
  <si>
    <t> 12.02.1961 18:54 </t>
  </si>
  <si>
    <t> -0.2743 </t>
  </si>
  <si>
    <t>2437349.493 </t>
  </si>
  <si>
    <t> 18.02.1961 23:49 </t>
  </si>
  <si>
    <t> -0.287 </t>
  </si>
  <si>
    <t>2439033.447 </t>
  </si>
  <si>
    <t> 29.09.1965 22:43 </t>
  </si>
  <si>
    <t> -0.153 </t>
  </si>
  <si>
    <t>2439035.452 </t>
  </si>
  <si>
    <t> 01.10.1965 22:50 </t>
  </si>
  <si>
    <t> -0.220 </t>
  </si>
  <si>
    <t>2439053.364 </t>
  </si>
  <si>
    <t> 19.10.1965 20:44 </t>
  </si>
  <si>
    <t> -0.163 </t>
  </si>
  <si>
    <t>2439057.350 </t>
  </si>
  <si>
    <t> 23.10.1965 20:24 </t>
  </si>
  <si>
    <t>2439061.335 </t>
  </si>
  <si>
    <t> 27.10.1965 20:02 </t>
  </si>
  <si>
    <t> -0.164 </t>
  </si>
  <si>
    <t>2439388.484 </t>
  </si>
  <si>
    <t> 19.09.1966 23:36 </t>
  </si>
  <si>
    <t> -0.149 </t>
  </si>
  <si>
    <t>2439389.441 </t>
  </si>
  <si>
    <t> 20.09.1966 22:35 </t>
  </si>
  <si>
    <t>2439436.315 </t>
  </si>
  <si>
    <t> 06.11.1966 19:33 </t>
  </si>
  <si>
    <t> -0.145 </t>
  </si>
  <si>
    <t>2439443.342 </t>
  </si>
  <si>
    <t> 13.11.1966 20:12 </t>
  </si>
  <si>
    <t> -0.133 </t>
  </si>
  <si>
    <t>2440151.380 </t>
  </si>
  <si>
    <t> 21.10.1968 21:07 </t>
  </si>
  <si>
    <t> -0.090 </t>
  </si>
  <si>
    <t>2440483.476 </t>
  </si>
  <si>
    <t> 18.09.1969 23:25 </t>
  </si>
  <si>
    <t> -0.071 </t>
  </si>
  <si>
    <t>2441632.3450 </t>
  </si>
  <si>
    <t> 10.11.1972 20:16 </t>
  </si>
  <si>
    <t> -0.0000 </t>
  </si>
  <si>
    <t> R.Burchi </t>
  </si>
  <si>
    <t>IBVS 962 </t>
  </si>
  <si>
    <t>2441634.4176 </t>
  </si>
  <si>
    <t> 12.11.1972 22:01 </t>
  </si>
  <si>
    <t> 0.0001 </t>
  </si>
  <si>
    <t>2441649.4034 </t>
  </si>
  <si>
    <t> 27.11.1972 21:40 </t>
  </si>
  <si>
    <t> 0.0002 </t>
  </si>
  <si>
    <t>2441650.3595 </t>
  </si>
  <si>
    <t> 28.11.1972 20:37 </t>
  </si>
  <si>
    <t> -0.0003 </t>
  </si>
  <si>
    <t>2441650.5189 </t>
  </si>
  <si>
    <t> 29.11.1972 00:27 </t>
  </si>
  <si>
    <t>2441658.3308 </t>
  </si>
  <si>
    <t> 06.12.1972 19:56 </t>
  </si>
  <si>
    <t> -0.0001 </t>
  </si>
  <si>
    <t>2441658.4906 </t>
  </si>
  <si>
    <t> 06.12.1972 23:46 </t>
  </si>
  <si>
    <t> 0.0003 </t>
  </si>
  <si>
    <t>2442273.428 </t>
  </si>
  <si>
    <t> 13.08.1974 22:16 </t>
  </si>
  <si>
    <t> 0.045 </t>
  </si>
  <si>
    <t> R.Diethelm </t>
  </si>
  <si>
    <t> BBS 17 </t>
  </si>
  <si>
    <t>2442275.333 </t>
  </si>
  <si>
    <t> 15.08.1974 19:59 </t>
  </si>
  <si>
    <t> 0.037 </t>
  </si>
  <si>
    <t>2442296.375 </t>
  </si>
  <si>
    <t> 05.09.1974 21:00 </t>
  </si>
  <si>
    <t> 0.035 </t>
  </si>
  <si>
    <t>2443351.821 </t>
  </si>
  <si>
    <t> 27.07.1977 07:42 </t>
  </si>
  <si>
    <t> 0.105 </t>
  </si>
  <si>
    <t> G.Samolyk </t>
  </si>
  <si>
    <t> AVSJ 21.34 </t>
  </si>
  <si>
    <t>2443389.287 </t>
  </si>
  <si>
    <t> 02.09.1977 18:53 </t>
  </si>
  <si>
    <t> 0.107 </t>
  </si>
  <si>
    <t> BBS 41 </t>
  </si>
  <si>
    <t>2443432.811 </t>
  </si>
  <si>
    <t> 16.10.1977 07:27 </t>
  </si>
  <si>
    <t> 0.108 </t>
  </si>
  <si>
    <t> G.Wedemayer </t>
  </si>
  <si>
    <t>2443705.761 </t>
  </si>
  <si>
    <t> 16.07.1978 06:15 </t>
  </si>
  <si>
    <t> 0.127 </t>
  </si>
  <si>
    <t>2443791.364 </t>
  </si>
  <si>
    <t> 09.10.1978 20:44 </t>
  </si>
  <si>
    <t> 0.120 </t>
  </si>
  <si>
    <t>2444081.696 </t>
  </si>
  <si>
    <t> 27.07.1979 04:42 </t>
  </si>
  <si>
    <t> 0.144 </t>
  </si>
  <si>
    <t>2444304.343 </t>
  </si>
  <si>
    <t> 05.03.1980 20:13 </t>
  </si>
  <si>
    <t> 0.237 </t>
  </si>
  <si>
    <t> BBS 47 </t>
  </si>
  <si>
    <t>2444474.852 </t>
  </si>
  <si>
    <t> 23.08.1980 08:26 </t>
  </si>
  <si>
    <t> 0.164 </t>
  </si>
  <si>
    <t>2444498.368 </t>
  </si>
  <si>
    <t> 15.09.1980 20:49 </t>
  </si>
  <si>
    <t> 0.086 </t>
  </si>
  <si>
    <t> BBS 50 </t>
  </si>
  <si>
    <t>2444522.695 </t>
  </si>
  <si>
    <t> 10.10.1980 04:40 </t>
  </si>
  <si>
    <t> 0.180 </t>
  </si>
  <si>
    <t>2444540.303 </t>
  </si>
  <si>
    <t> 27.10.1980 19:16 </t>
  </si>
  <si>
    <t> 0.252 </t>
  </si>
  <si>
    <t> BBS 51 </t>
  </si>
  <si>
    <t>2444628.312 </t>
  </si>
  <si>
    <t> 23.01.1981 19:29 </t>
  </si>
  <si>
    <t> 0.260 </t>
  </si>
  <si>
    <t> BBS 52 </t>
  </si>
  <si>
    <t>2444808.710 </t>
  </si>
  <si>
    <t> 23.07.1981 05:02 </t>
  </si>
  <si>
    <t> 0.192 </t>
  </si>
  <si>
    <t>2445836.724 </t>
  </si>
  <si>
    <t> 16.05.1984 05:22 </t>
  </si>
  <si>
    <t> 0.250 </t>
  </si>
  <si>
    <t>2446028.686 </t>
  </si>
  <si>
    <t> 24.11.1984 04:27 </t>
  </si>
  <si>
    <t> 0.267 </t>
  </si>
  <si>
    <t>2446713.595 </t>
  </si>
  <si>
    <t> 10.10.1986 02:16 </t>
  </si>
  <si>
    <t> 0.297 </t>
  </si>
  <si>
    <t>2447153.318 </t>
  </si>
  <si>
    <t> 23.12.1987 19:37 </t>
  </si>
  <si>
    <t> 0.333 </t>
  </si>
  <si>
    <t> H.Peter </t>
  </si>
  <si>
    <t> BBS 86 </t>
  </si>
  <si>
    <t>2447159.371 </t>
  </si>
  <si>
    <t> 29.12.1987 20:54 </t>
  </si>
  <si>
    <t> 0.328 </t>
  </si>
  <si>
    <t>2447392.466 </t>
  </si>
  <si>
    <t> 18.08.1988 23:11 </t>
  </si>
  <si>
    <t> 0.347 </t>
  </si>
  <si>
    <t> BBS 89 </t>
  </si>
  <si>
    <t>2447415.421 </t>
  </si>
  <si>
    <t> 10.09.1988 22:06 </t>
  </si>
  <si>
    <t> 0.345 </t>
  </si>
  <si>
    <t>2447462.297 </t>
  </si>
  <si>
    <t> 27.10.1988 19:07 </t>
  </si>
  <si>
    <t> 0.351 </t>
  </si>
  <si>
    <t> BBS 90 </t>
  </si>
  <si>
    <t>2447471.363 </t>
  </si>
  <si>
    <t> 05.11.1988 20:42 </t>
  </si>
  <si>
    <t> 0.330 </t>
  </si>
  <si>
    <t>2447483.326 </t>
  </si>
  <si>
    <t> 17.11.1988 19:49 </t>
  </si>
  <si>
    <t> 0.336 </t>
  </si>
  <si>
    <t>2447522.401 </t>
  </si>
  <si>
    <t> 26.12.1988 21:37 </t>
  </si>
  <si>
    <t> 0.353 </t>
  </si>
  <si>
    <t>2447525.251 </t>
  </si>
  <si>
    <t> 29.12.1988 18:01 </t>
  </si>
  <si>
    <t>2447526.385 </t>
  </si>
  <si>
    <t> 30.12.1988 21:14 </t>
  </si>
  <si>
    <t>2447528.300 </t>
  </si>
  <si>
    <t> 01.01.1989 19:12 </t>
  </si>
  <si>
    <t> BBS 91 </t>
  </si>
  <si>
    <t>2447564.500 </t>
  </si>
  <si>
    <t> 07.02.1989 00:00 </t>
  </si>
  <si>
    <t> 0.364 </t>
  </si>
  <si>
    <t> P.Frank </t>
  </si>
  <si>
    <t>BAVM 52 </t>
  </si>
  <si>
    <t>2447737.466 </t>
  </si>
  <si>
    <t> 29.07.1989 23:11 </t>
  </si>
  <si>
    <t> 0.357 </t>
  </si>
  <si>
    <t> BBS 92 </t>
  </si>
  <si>
    <t>2447769.361 </t>
  </si>
  <si>
    <t> 30.08.1989 20:39 </t>
  </si>
  <si>
    <t> 0.368 </t>
  </si>
  <si>
    <t>2447782.424 </t>
  </si>
  <si>
    <t> 12.09.1989 22:10 </t>
  </si>
  <si>
    <t> 0.358 </t>
  </si>
  <si>
    <t>2447804.400 </t>
  </si>
  <si>
    <t> 04.10.1989 21:36 </t>
  </si>
  <si>
    <t> 0.334 </t>
  </si>
  <si>
    <t> BBS 93 </t>
  </si>
  <si>
    <t>2447818.422 </t>
  </si>
  <si>
    <t> 18.10.1989 22:07 </t>
  </si>
  <si>
    <t> 0.326 </t>
  </si>
  <si>
    <t>2447858.276 </t>
  </si>
  <si>
    <t> 27.11.1989 18:37 </t>
  </si>
  <si>
    <t> 0.325 </t>
  </si>
  <si>
    <t>2447894.351 </t>
  </si>
  <si>
    <t> 02.01.1990 20:25 </t>
  </si>
  <si>
    <t> 0.370 </t>
  </si>
  <si>
    <t> BBS 94 </t>
  </si>
  <si>
    <t>2447895.316 </t>
  </si>
  <si>
    <t> 03.01.1990 19:35 </t>
  </si>
  <si>
    <t> 0.379 </t>
  </si>
  <si>
    <t>2448086.479 </t>
  </si>
  <si>
    <t> 13.07.1990 23:29 </t>
  </si>
  <si>
    <t> 0.394 </t>
  </si>
  <si>
    <t> BBS 96 </t>
  </si>
  <si>
    <t>2448091.405 </t>
  </si>
  <si>
    <t> 18.07.1990 21:43 </t>
  </si>
  <si>
    <t> 0.378 </t>
  </si>
  <si>
    <t>2448112.465 </t>
  </si>
  <si>
    <t> 08.08.1990 23:09 </t>
  </si>
  <si>
    <t> 0.395 </t>
  </si>
  <si>
    <t>2448115.432 </t>
  </si>
  <si>
    <t> 11.08.1990 22:22 </t>
  </si>
  <si>
    <t> 0.332 </t>
  </si>
  <si>
    <t>2448126.476 </t>
  </si>
  <si>
    <t> 22.08.1990 23:25 </t>
  </si>
  <si>
    <t> 0.376 </t>
  </si>
  <si>
    <t>2448132.385 </t>
  </si>
  <si>
    <t> 28.08.1990 21:14 </t>
  </si>
  <si>
    <t> 0.387 </t>
  </si>
  <si>
    <t>2448143.392 </t>
  </si>
  <si>
    <t> 08.09.1990 21:24 </t>
  </si>
  <si>
    <t>2448163.459 </t>
  </si>
  <si>
    <t> 28.09.1990 23:00 </t>
  </si>
  <si>
    <t> 0.373 </t>
  </si>
  <si>
    <t>2448176.3880 </t>
  </si>
  <si>
    <t> 11.10.1990 21:18 </t>
  </si>
  <si>
    <t> 0.3891 </t>
  </si>
  <si>
    <t> F.Agerer </t>
  </si>
  <si>
    <t>BAVM 59 </t>
  </si>
  <si>
    <t>2448176.3894 </t>
  </si>
  <si>
    <t> 11.10.1990 21:20 </t>
  </si>
  <si>
    <t> 0.3905 </t>
  </si>
  <si>
    <t>B;V</t>
  </si>
  <si>
    <t>2448176.5449 </t>
  </si>
  <si>
    <t> 12.10.1990 01:04 </t>
  </si>
  <si>
    <t> 0.3866 </t>
  </si>
  <si>
    <t>2448176.5493 </t>
  </si>
  <si>
    <t> 12.10.1990 01:10 </t>
  </si>
  <si>
    <t> 0.3910 </t>
  </si>
  <si>
    <t>2448178.446 </t>
  </si>
  <si>
    <t> 13.10.1990 22:42 </t>
  </si>
  <si>
    <t> 0.375 </t>
  </si>
  <si>
    <t>2448415.703 </t>
  </si>
  <si>
    <t> 08.06.1991 04:52 </t>
  </si>
  <si>
    <t> 0.411 </t>
  </si>
  <si>
    <t>2448444.482 </t>
  </si>
  <si>
    <t> 06.07.1991 23:34 </t>
  </si>
  <si>
    <t> 0.494 </t>
  </si>
  <si>
    <t> BBS 98 </t>
  </si>
  <si>
    <t>2448467.439 </t>
  </si>
  <si>
    <t> 29.07.1991 22:32 </t>
  </si>
  <si>
    <t>2448503.393 </t>
  </si>
  <si>
    <t> 03.09.1991 21:25 </t>
  </si>
  <si>
    <t> 0.419 </t>
  </si>
  <si>
    <t> BBS 99 </t>
  </si>
  <si>
    <t>2448507.391 </t>
  </si>
  <si>
    <t> 07.09.1991 21:23 </t>
  </si>
  <si>
    <t> 0.431 </t>
  </si>
  <si>
    <t>2448697.577 </t>
  </si>
  <si>
    <t> 16.03.1992 01:50 </t>
  </si>
  <si>
    <t> 0.426 </t>
  </si>
  <si>
    <t>2448802.425 </t>
  </si>
  <si>
    <t> 28.06.1992 22:12 </t>
  </si>
  <si>
    <t> 0.374 </t>
  </si>
  <si>
    <t> BBS 101 </t>
  </si>
  <si>
    <t>2448837.480 </t>
  </si>
  <si>
    <t> 02.08.1992 23:31 </t>
  </si>
  <si>
    <t> 0.356 </t>
  </si>
  <si>
    <t> BBS 102 </t>
  </si>
  <si>
    <t>2448881.399 </t>
  </si>
  <si>
    <t> 15.09.1992 21:34 </t>
  </si>
  <si>
    <t> 0.275 </t>
  </si>
  <si>
    <t>2448892.396 </t>
  </si>
  <si>
    <t> 26.09.1992 21:30 </t>
  </si>
  <si>
    <t>2448917.604 </t>
  </si>
  <si>
    <t> 22.10.1992 02:29 </t>
  </si>
  <si>
    <t> 0.450 </t>
  </si>
  <si>
    <t> AOEB 5 </t>
  </si>
  <si>
    <t>2449282.536 </t>
  </si>
  <si>
    <t> 22.10.1993 00:51 </t>
  </si>
  <si>
    <t> 0.305 </t>
  </si>
  <si>
    <t>2449594.3758 </t>
  </si>
  <si>
    <t> 29.08.1994 21:01 </t>
  </si>
  <si>
    <t> 0.3142 </t>
  </si>
  <si>
    <t>BAVM 80 </t>
  </si>
  <si>
    <t>2449594.3764 </t>
  </si>
  <si>
    <t> 29.08.1994 21:02 </t>
  </si>
  <si>
    <t> 0.3148 </t>
  </si>
  <si>
    <t>2449637.590 </t>
  </si>
  <si>
    <t> 12.10.1994 02:09 </t>
  </si>
  <si>
    <t>2449952.624 </t>
  </si>
  <si>
    <t> 23.08.1995 02:58 </t>
  </si>
  <si>
    <t> 0.340 </t>
  </si>
  <si>
    <t>2449978.596 </t>
  </si>
  <si>
    <t> 18.09.1995 02:18 </t>
  </si>
  <si>
    <t>2449990.565 </t>
  </si>
  <si>
    <t> 30.09.1995 01:33 </t>
  </si>
  <si>
    <t> 0.339 </t>
  </si>
  <si>
    <t> M.Martignoni </t>
  </si>
  <si>
    <t> BBS 113 </t>
  </si>
  <si>
    <t>2450011.298 </t>
  </si>
  <si>
    <t> 20.10.1995 19:09 </t>
  </si>
  <si>
    <t> BBS 110 </t>
  </si>
  <si>
    <t>2450016.551 </t>
  </si>
  <si>
    <t> 26.10.1995 01:13 </t>
  </si>
  <si>
    <t>2450033.307 </t>
  </si>
  <si>
    <t> 11.11.1995 19:22 </t>
  </si>
  <si>
    <t> 0.355 </t>
  </si>
  <si>
    <t> BBS 111 </t>
  </si>
  <si>
    <t>2450048.2793 </t>
  </si>
  <si>
    <t> 26.11.1995 18:42 </t>
  </si>
  <si>
    <t> 0.3420 </t>
  </si>
  <si>
    <t>2450312.447 </t>
  </si>
  <si>
    <t> 16.08.1996 22:43 </t>
  </si>
  <si>
    <t>2450313.736 </t>
  </si>
  <si>
    <t> 18.08.1996 05:39 </t>
  </si>
  <si>
    <t> 0.360 </t>
  </si>
  <si>
    <t>2450325.385 </t>
  </si>
  <si>
    <t> 29.08.1996 21:14 </t>
  </si>
  <si>
    <t> 0.371 </t>
  </si>
  <si>
    <t>2450375.274 </t>
  </si>
  <si>
    <t> 18.10.1996 18:34 </t>
  </si>
  <si>
    <t> 0.361 </t>
  </si>
  <si>
    <t>2450376.704 </t>
  </si>
  <si>
    <t> 20.10.1996 04:53 </t>
  </si>
  <si>
    <t>2450422.316 </t>
  </si>
  <si>
    <t> 04.12.1996 19:35 </t>
  </si>
  <si>
    <t> BBS 114 </t>
  </si>
  <si>
    <t>2450436.339 </t>
  </si>
  <si>
    <t> 18.12.1996 20:08 </t>
  </si>
  <si>
    <t> 0.367 </t>
  </si>
  <si>
    <t>2450487.359 </t>
  </si>
  <si>
    <t> 07.02.1997 20:36 </t>
  </si>
  <si>
    <t> 0.372 </t>
  </si>
  <si>
    <t>2450488.632 </t>
  </si>
  <si>
    <t> 09.02.1997 03:10 </t>
  </si>
  <si>
    <t>2450502.332 </t>
  </si>
  <si>
    <t> 22.02.1997 19:58 </t>
  </si>
  <si>
    <t>2450517.327 </t>
  </si>
  <si>
    <t> 09.03.1997 19:50 </t>
  </si>
  <si>
    <t> 0.369 </t>
  </si>
  <si>
    <t>2450639.448 </t>
  </si>
  <si>
    <t> 09.07.1997 22:45 </t>
  </si>
  <si>
    <t> BBS 115 </t>
  </si>
  <si>
    <t>2450692.363 </t>
  </si>
  <si>
    <t> 31.08.1997 20:42 </t>
  </si>
  <si>
    <t> 0.359 </t>
  </si>
  <si>
    <t>2450708.324 </t>
  </si>
  <si>
    <t> 16.09.1997 19:46 </t>
  </si>
  <si>
    <t> BBS 116 </t>
  </si>
  <si>
    <t>2450753.290 </t>
  </si>
  <si>
    <t> 31.10.1997 18:57 </t>
  </si>
  <si>
    <t>2450798.5611 </t>
  </si>
  <si>
    <t> 16.12.1997 01:27 </t>
  </si>
  <si>
    <t> 0.3817 </t>
  </si>
  <si>
    <t>C </t>
  </si>
  <si>
    <t> G.Lubcke </t>
  </si>
  <si>
    <t>2450812.286 </t>
  </si>
  <si>
    <t> 29.12.1997 18:51 </t>
  </si>
  <si>
    <t> 0.396 </t>
  </si>
  <si>
    <t>2450813.066 </t>
  </si>
  <si>
    <t> 30.12.1997 13:35 </t>
  </si>
  <si>
    <t> S.Cook </t>
  </si>
  <si>
    <t>2450855.317 </t>
  </si>
  <si>
    <t> 10.02.1998 19:36 </t>
  </si>
  <si>
    <t> 0.383 </t>
  </si>
  <si>
    <t> BBS 117 </t>
  </si>
  <si>
    <t>2450862.341 </t>
  </si>
  <si>
    <t> 17.02.1998 20:11 </t>
  </si>
  <si>
    <t> 0.393 </t>
  </si>
  <si>
    <t>2451072.6290 </t>
  </si>
  <si>
    <t> 16.09.1998 03:05 </t>
  </si>
  <si>
    <t> 0.4025 </t>
  </si>
  <si>
    <t>2451095.589 </t>
  </si>
  <si>
    <t> 09.10.1998 02:08 </t>
  </si>
  <si>
    <t> 0.406 </t>
  </si>
  <si>
    <t>2451160.636 </t>
  </si>
  <si>
    <t> 13.12.1998 03:15 </t>
  </si>
  <si>
    <t> 0.408 </t>
  </si>
  <si>
    <t>2451443.6186 </t>
  </si>
  <si>
    <t> 22.09.1999 02:50 </t>
  </si>
  <si>
    <t> 0.4160 </t>
  </si>
  <si>
    <t>ns</t>
  </si>
  <si>
    <t> AOEB 8 </t>
  </si>
  <si>
    <t>2451546.2919 </t>
  </si>
  <si>
    <t> 02.01.2000 19:00 </t>
  </si>
  <si>
    <t> 0.4213 </t>
  </si>
  <si>
    <t>BAVM 132 </t>
  </si>
  <si>
    <t>2451576.5853 </t>
  </si>
  <si>
    <t> 02.02.2000 02:02 </t>
  </si>
  <si>
    <t> 0.4244 </t>
  </si>
  <si>
    <t>2451597.3101 </t>
  </si>
  <si>
    <t> 22.02.2000 19:26 </t>
  </si>
  <si>
    <t> 0.4243 </t>
  </si>
  <si>
    <t> E.Blättler </t>
  </si>
  <si>
    <t> BBS 122 </t>
  </si>
  <si>
    <t>2451597.4706 </t>
  </si>
  <si>
    <t> 22.02.2000 23:17 </t>
  </si>
  <si>
    <t> 0.4253 </t>
  </si>
  <si>
    <t>2451598.5856 </t>
  </si>
  <si>
    <t> 24.02.2000 02:03 </t>
  </si>
  <si>
    <t>2451786.8746 </t>
  </si>
  <si>
    <t> 30.08.2000 08:59 </t>
  </si>
  <si>
    <t> 0.4355 </t>
  </si>
  <si>
    <t> R.H.Nelson </t>
  </si>
  <si>
    <t>IBVS 5040 </t>
  </si>
  <si>
    <t>2451870.5749 </t>
  </si>
  <si>
    <t> 22.11.2000 01:47 </t>
  </si>
  <si>
    <t> 0.4390 </t>
  </si>
  <si>
    <t>2451919.5208 </t>
  </si>
  <si>
    <t> 10.01.2001 00:29 </t>
  </si>
  <si>
    <t> 0.4422 </t>
  </si>
  <si>
    <t>2451933.5496 </t>
  </si>
  <si>
    <t> 24.01.2001 01:11 </t>
  </si>
  <si>
    <t> 0.4418 </t>
  </si>
  <si>
    <t> S.Dvorak </t>
  </si>
  <si>
    <t>2451948.5368 </t>
  </si>
  <si>
    <t> 08.02.2001 00:52 </t>
  </si>
  <si>
    <t> 0.4433 </t>
  </si>
  <si>
    <t>2452026.3385 </t>
  </si>
  <si>
    <t> 26.04.2001 20:07 </t>
  </si>
  <si>
    <t> 0.4469 </t>
  </si>
  <si>
    <t> BBS 125 </t>
  </si>
  <si>
    <t>2452065.399 </t>
  </si>
  <si>
    <t> 04.06.2001 21:34 </t>
  </si>
  <si>
    <t> 0.449 </t>
  </si>
  <si>
    <t>2452065.5593 </t>
  </si>
  <si>
    <t> 05.06.2001 01:25 </t>
  </si>
  <si>
    <t> 0.4497 </t>
  </si>
  <si>
    <t>2452125.8253 </t>
  </si>
  <si>
    <t> 04.08.2001 07:48 </t>
  </si>
  <si>
    <t> 0.4540 </t>
  </si>
  <si>
    <t>2452185.7713 </t>
  </si>
  <si>
    <t> 03.10.2001 06:30 </t>
  </si>
  <si>
    <t> 0.4572 </t>
  </si>
  <si>
    <t>2452187.5236 </t>
  </si>
  <si>
    <t> 05.10.2001 00:33 </t>
  </si>
  <si>
    <t> 0.4559 </t>
  </si>
  <si>
    <t> Sarounova &amp; Wolf </t>
  </si>
  <si>
    <t>IBVS 5594 </t>
  </si>
  <si>
    <t>2452200.2777 </t>
  </si>
  <si>
    <t> 17.10.2001 18:39 </t>
  </si>
  <si>
    <t> 0.4562 </t>
  </si>
  <si>
    <t> T.Pribulla et al. </t>
  </si>
  <si>
    <t>IBVS 5341 </t>
  </si>
  <si>
    <t>2452215.5816 </t>
  </si>
  <si>
    <t> 02.11.2001 01:57 </t>
  </si>
  <si>
    <t> 0.4555 </t>
  </si>
  <si>
    <t>2452230.5698 </t>
  </si>
  <si>
    <t> 17.11.2001 01:40 </t>
  </si>
  <si>
    <t> 0.4580 </t>
  </si>
  <si>
    <t>2452257.5154 </t>
  </si>
  <si>
    <t> 14.12.2001 00:22 </t>
  </si>
  <si>
    <t> 0.4612 </t>
  </si>
  <si>
    <t>2452311.2418 </t>
  </si>
  <si>
    <t> 05.02.2002 17:48 </t>
  </si>
  <si>
    <t> 0.4622 </t>
  </si>
  <si>
    <t>2452489.8054 </t>
  </si>
  <si>
    <t> 03.08.2002 07:19 </t>
  </si>
  <si>
    <t> 0.4727 </t>
  </si>
  <si>
    <t>2452496.8194 </t>
  </si>
  <si>
    <t> 10.08.2002 07:39 </t>
  </si>
  <si>
    <t> 0.4721 </t>
  </si>
  <si>
    <t>2452505.4286 </t>
  </si>
  <si>
    <t> 18.08.2002 22:17 </t>
  </si>
  <si>
    <t> 0.4725 </t>
  </si>
  <si>
    <t>-I</t>
  </si>
  <si>
    <t> K.&amp; M.Rätz </t>
  </si>
  <si>
    <t>BAVM 158 </t>
  </si>
  <si>
    <t>2452518.6605 </t>
  </si>
  <si>
    <t> 01.09.2002 03:51 </t>
  </si>
  <si>
    <t>34088</t>
  </si>
  <si>
    <t> 0.4723 </t>
  </si>
  <si>
    <t>2452527.4299 </t>
  </si>
  <si>
    <t> 09.09.2002 22:19 </t>
  </si>
  <si>
    <t>34115.5</t>
  </si>
  <si>
    <t> 0.4735 </t>
  </si>
  <si>
    <t>2452527.9082 </t>
  </si>
  <si>
    <t> 10.09.2002 09:47 </t>
  </si>
  <si>
    <t>34117</t>
  </si>
  <si>
    <t>2452574.3001 </t>
  </si>
  <si>
    <t> 26.10.2002 19:12 </t>
  </si>
  <si>
    <t>34262.5</t>
  </si>
  <si>
    <t> BBS 129 </t>
  </si>
  <si>
    <t>2452639.5107 </t>
  </si>
  <si>
    <t> 31.12.2002 00:15 </t>
  </si>
  <si>
    <t>34467</t>
  </si>
  <si>
    <t> 0.4803 </t>
  </si>
  <si>
    <t>2452658.6417 </t>
  </si>
  <si>
    <t> 19.01.2003 03:24 </t>
  </si>
  <si>
    <t>34527</t>
  </si>
  <si>
    <t> 0.4806 </t>
  </si>
  <si>
    <t> R.Nelson </t>
  </si>
  <si>
    <t>IBVS 5493 </t>
  </si>
  <si>
    <t>2452663.5834 </t>
  </si>
  <si>
    <t> 24.01.2003 02:00 </t>
  </si>
  <si>
    <t>34542.5</t>
  </si>
  <si>
    <t> 0.4802 </t>
  </si>
  <si>
    <t>2452678.5698 </t>
  </si>
  <si>
    <t> 08.02.2003 01:40 </t>
  </si>
  <si>
    <t>34589.5</t>
  </si>
  <si>
    <t> 0.4809 </t>
  </si>
  <si>
    <t>2452698.3393 </t>
  </si>
  <si>
    <t> 27.02.2003 20:08 </t>
  </si>
  <si>
    <t>34651.5</t>
  </si>
  <si>
    <t> 0.4820 </t>
  </si>
  <si>
    <t>o</t>
  </si>
  <si>
    <t>2452698.4995 </t>
  </si>
  <si>
    <t> 27.02.2003 23:59 </t>
  </si>
  <si>
    <t>34652</t>
  </si>
  <si>
    <t> 0.4828 </t>
  </si>
  <si>
    <t>2452883.7573 </t>
  </si>
  <si>
    <t> 01.09.2003 06:10 </t>
  </si>
  <si>
    <t>35233</t>
  </si>
  <si>
    <t> 0.4917 </t>
  </si>
  <si>
    <t> AOEB 10 </t>
  </si>
  <si>
    <t>2452884.3950 </t>
  </si>
  <si>
    <t> 01.09.2003 21:28 </t>
  </si>
  <si>
    <t>35235</t>
  </si>
  <si>
    <t> T.Krajci </t>
  </si>
  <si>
    <t>IBVS 5592 </t>
  </si>
  <si>
    <t>2452928.3973 </t>
  </si>
  <si>
    <t> 15.10.2003 21:32 </t>
  </si>
  <si>
    <t>35373</t>
  </si>
  <si>
    <t> 0.4934 </t>
  </si>
  <si>
    <t>2452930.6313 </t>
  </si>
  <si>
    <t> 18.10.2003 03:09 </t>
  </si>
  <si>
    <t>35380</t>
  </si>
  <si>
    <t> 0.4955 </t>
  </si>
  <si>
    <t>2452931.4268 </t>
  </si>
  <si>
    <t> 18.10.2003 22:14 </t>
  </si>
  <si>
    <t>35382.5</t>
  </si>
  <si>
    <t> 0.4939 </t>
  </si>
  <si>
    <t>IBVS 5668 </t>
  </si>
  <si>
    <t>2452931.5863 </t>
  </si>
  <si>
    <t> 19.10.2003 02:04 </t>
  </si>
  <si>
    <t>35383</t>
  </si>
  <si>
    <t> 0.4940 </t>
  </si>
  <si>
    <t>2452939.2389 </t>
  </si>
  <si>
    <t> 26.10.2003 17:44 </t>
  </si>
  <si>
    <t>35407</t>
  </si>
  <si>
    <t> 0.4943 </t>
  </si>
  <si>
    <t> C.-H.Kim et al. </t>
  </si>
  <si>
    <t>IBVS 5694 </t>
  </si>
  <si>
    <t>2452952.63096 </t>
  </si>
  <si>
    <t> 09.11.2003 03:08 </t>
  </si>
  <si>
    <t>35449</t>
  </si>
  <si>
    <t> 0.49488 </t>
  </si>
  <si>
    <t> L.Kotková &amp; M.Wolf </t>
  </si>
  <si>
    <t>IBVS 5676 </t>
  </si>
  <si>
    <t>2452956.2980 </t>
  </si>
  <si>
    <t> 12.11.2003 19:09 </t>
  </si>
  <si>
    <t>35460.5</t>
  </si>
  <si>
    <t> 0.4952 </t>
  </si>
  <si>
    <t>2452964.2691 </t>
  </si>
  <si>
    <t> 20.11.2003 18:27 </t>
  </si>
  <si>
    <t>35485.5</t>
  </si>
  <si>
    <t> BBS 130 </t>
  </si>
  <si>
    <t>2452975.5892 </t>
  </si>
  <si>
    <t> 02.12.2003 02:08 </t>
  </si>
  <si>
    <t>35521</t>
  </si>
  <si>
    <t> 0.4963 </t>
  </si>
  <si>
    <t>2452981.3277 </t>
  </si>
  <si>
    <t> 07.12.2003 19:51 </t>
  </si>
  <si>
    <t>35539</t>
  </si>
  <si>
    <t> 0.4956 </t>
  </si>
  <si>
    <t>2453223.6635 </t>
  </si>
  <si>
    <t> 06.08.2004 03:55 </t>
  </si>
  <si>
    <t>36299</t>
  </si>
  <si>
    <t> 0.5093 </t>
  </si>
  <si>
    <t>2453269.5787 </t>
  </si>
  <si>
    <t> 21.09.2004 01:53 </t>
  </si>
  <si>
    <t>36443</t>
  </si>
  <si>
    <t> 0.5108 </t>
  </si>
  <si>
    <t> JAAVSO 41;328 </t>
  </si>
  <si>
    <t>2453274.6807 </t>
  </si>
  <si>
    <t> 26.09.2004 04:20 </t>
  </si>
  <si>
    <t>36459</t>
  </si>
  <si>
    <t> 0.5113 </t>
  </si>
  <si>
    <t>2453303.5384 </t>
  </si>
  <si>
    <t> 25.10.2004 00:55 </t>
  </si>
  <si>
    <t>36549.5</t>
  </si>
  <si>
    <t> 0.5135 </t>
  </si>
  <si>
    <t> J.Bialozynski </t>
  </si>
  <si>
    <t>2453315.6588 </t>
  </si>
  <si>
    <t> 06.11.2004 03:48 </t>
  </si>
  <si>
    <t>36587.5</t>
  </si>
  <si>
    <t> 0.5178 </t>
  </si>
  <si>
    <t> S.Brady </t>
  </si>
  <si>
    <t>2453318.2059 </t>
  </si>
  <si>
    <t> 08.11.2004 16:56 </t>
  </si>
  <si>
    <t>36595.5</t>
  </si>
  <si>
    <t> 0.5141 </t>
  </si>
  <si>
    <t>2453329.5294 </t>
  </si>
  <si>
    <t> 20.11.2004 00:42 </t>
  </si>
  <si>
    <t>36631</t>
  </si>
  <si>
    <t> 0.5186 </t>
  </si>
  <si>
    <t>2453332.7177 </t>
  </si>
  <si>
    <t> 23.11.2004 05:13 </t>
  </si>
  <si>
    <t>36641</t>
  </si>
  <si>
    <t> 0.5185 </t>
  </si>
  <si>
    <t>2453345.6289 </t>
  </si>
  <si>
    <t> 06.12.2004 03:05 </t>
  </si>
  <si>
    <t>36681.5</t>
  </si>
  <si>
    <t> 0.5165 </t>
  </si>
  <si>
    <t>2453353.2800 </t>
  </si>
  <si>
    <t> 13.12.2004 18:43 </t>
  </si>
  <si>
    <t>36705.5</t>
  </si>
  <si>
    <t> 0.5153 </t>
  </si>
  <si>
    <t>IBVS 5653 </t>
  </si>
  <si>
    <t>2453355.6736 </t>
  </si>
  <si>
    <t> 16.12.2004 04:09 </t>
  </si>
  <si>
    <t>36713</t>
  </si>
  <si>
    <t> 0.5176 </t>
  </si>
  <si>
    <t>2453357.5862 </t>
  </si>
  <si>
    <t> 18.12.2004 02:04 </t>
  </si>
  <si>
    <t>36719</t>
  </si>
  <si>
    <t> 0.5171 </t>
  </si>
  <si>
    <t>2453361.2508 </t>
  </si>
  <si>
    <t> 21.12.2004 18:01 </t>
  </si>
  <si>
    <t>36730.5</t>
  </si>
  <si>
    <t> 0.5150 </t>
  </si>
  <si>
    <t> M. Zejda et al. </t>
  </si>
  <si>
    <t>IBVS 5741 </t>
  </si>
  <si>
    <t>2453361.4115 </t>
  </si>
  <si>
    <t> 21.12.2004 21:52 </t>
  </si>
  <si>
    <t>36731</t>
  </si>
  <si>
    <t> 0.5163 </t>
  </si>
  <si>
    <t>2453373.688 </t>
  </si>
  <si>
    <t> 03.01.2005 04:30 </t>
  </si>
  <si>
    <t>36769.5</t>
  </si>
  <si>
    <t> 0.517 </t>
  </si>
  <si>
    <t> C.Stephan </t>
  </si>
  <si>
    <t>2453612.5143 </t>
  </si>
  <si>
    <t> 30.08.2005 00:20 </t>
  </si>
  <si>
    <t>37518.5</t>
  </si>
  <si>
    <t> 0.5287 </t>
  </si>
  <si>
    <t>2453617.2969 </t>
  </si>
  <si>
    <t> 03.09.2005 19:07 </t>
  </si>
  <si>
    <t>37533.5</t>
  </si>
  <si>
    <t> 0.5286 </t>
  </si>
  <si>
    <t> Kubotera </t>
  </si>
  <si>
    <t>VSB 44 </t>
  </si>
  <si>
    <t>2453652.3711 </t>
  </si>
  <si>
    <t> 08.10.2005 20:54 </t>
  </si>
  <si>
    <t>37643.5</t>
  </si>
  <si>
    <t> 0.5299 </t>
  </si>
  <si>
    <t> Rätz </t>
  </si>
  <si>
    <t>BAVM 178 </t>
  </si>
  <si>
    <t>2453653.32813 </t>
  </si>
  <si>
    <t> 09.10.2005 19:52 </t>
  </si>
  <si>
    <t>37646.5</t>
  </si>
  <si>
    <t> 0.53038 </t>
  </si>
  <si>
    <t> L.Brát </t>
  </si>
  <si>
    <t>OEJV 0074 </t>
  </si>
  <si>
    <t>2453660.3435 </t>
  </si>
  <si>
    <t> 16.10.2005 20:14 </t>
  </si>
  <si>
    <t>37668.5</t>
  </si>
  <si>
    <t> 0.5312 </t>
  </si>
  <si>
    <t> Agerer </t>
  </si>
  <si>
    <t>2453660.5028 </t>
  </si>
  <si>
    <t> 17.10.2005 00:04 </t>
  </si>
  <si>
    <t>37669</t>
  </si>
  <si>
    <t> 0.5310 </t>
  </si>
  <si>
    <t>2453660.6620 </t>
  </si>
  <si>
    <t> 17.10.2005 03:53 </t>
  </si>
  <si>
    <t>37669.5</t>
  </si>
  <si>
    <t> 0.5308 </t>
  </si>
  <si>
    <t>2453671.82201 </t>
  </si>
  <si>
    <t> 28.10.2005 07:43 </t>
  </si>
  <si>
    <t>37704.5</t>
  </si>
  <si>
    <t> 0.53126 </t>
  </si>
  <si>
    <t>IBVS 5672 </t>
  </si>
  <si>
    <t>2453675.3292 </t>
  </si>
  <si>
    <t> 31.10.2005 19:54 </t>
  </si>
  <si>
    <t>37715.5</t>
  </si>
  <si>
    <t> K.&amp;M.Rätz </t>
  </si>
  <si>
    <t>2453675.64871 </t>
  </si>
  <si>
    <t> 01.11.2005 03:34 </t>
  </si>
  <si>
    <t>37716.5</t>
  </si>
  <si>
    <t> 0.53182 </t>
  </si>
  <si>
    <t> P.Svoboda </t>
  </si>
  <si>
    <t>2453689.6786 </t>
  </si>
  <si>
    <t> 15.11.2005 04:17 </t>
  </si>
  <si>
    <t>37760.5</t>
  </si>
  <si>
    <t> 0.5325 </t>
  </si>
  <si>
    <t> R.Poklar </t>
  </si>
  <si>
    <t> AOEB 12 </t>
  </si>
  <si>
    <t>2453764.29141 </t>
  </si>
  <si>
    <t> 28.01.2006 18:59 </t>
  </si>
  <si>
    <t>37994.5</t>
  </si>
  <si>
    <t> 0.53564 </t>
  </si>
  <si>
    <t> L.Šmelcer </t>
  </si>
  <si>
    <t>2453854.5284 </t>
  </si>
  <si>
    <t> 29.04.2006 00:40 </t>
  </si>
  <si>
    <t>38277.5</t>
  </si>
  <si>
    <t> 0.5395 </t>
  </si>
  <si>
    <t> S.Parimucha et al. </t>
  </si>
  <si>
    <t>IBVS 5777 </t>
  </si>
  <si>
    <t>2453921.4902 </t>
  </si>
  <si>
    <t> 04.07.2006 23:45 </t>
  </si>
  <si>
    <t>38487.5</t>
  </si>
  <si>
    <t> 0.5439 </t>
  </si>
  <si>
    <t>2453926.4327 </t>
  </si>
  <si>
    <t> 09.07.2006 22:23 </t>
  </si>
  <si>
    <t>38503</t>
  </si>
  <si>
    <t> 0.5443 </t>
  </si>
  <si>
    <t>2453930.4183 </t>
  </si>
  <si>
    <t> 13.07.2006 22:02 </t>
  </si>
  <si>
    <t>38515.5</t>
  </si>
  <si>
    <t>2453942.4711 </t>
  </si>
  <si>
    <t> 25.07.2006 23:18 </t>
  </si>
  <si>
    <t>38553.5</t>
  </si>
  <si>
    <t> 0.4810 </t>
  </si>
  <si>
    <t>2453942.5350 </t>
  </si>
  <si>
    <t> 26.07.2006 00:50 </t>
  </si>
  <si>
    <t>38554</t>
  </si>
  <si>
    <t> 0.3855 </t>
  </si>
  <si>
    <t> M.&amp; C.Rätz </t>
  </si>
  <si>
    <t>BAVM 186 </t>
  </si>
  <si>
    <t>2453944.4477 </t>
  </si>
  <si>
    <t> 27.07.2006 22:44 </t>
  </si>
  <si>
    <t> 0.5446 </t>
  </si>
  <si>
    <t>2453989.4045 </t>
  </si>
  <si>
    <t> 10.09.2006 21:42 </t>
  </si>
  <si>
    <t> 0.5442 </t>
  </si>
  <si>
    <t> Sz.Csizmadia et al. </t>
  </si>
  <si>
    <t>IBVS 5736 </t>
  </si>
  <si>
    <t>2453998.3347 </t>
  </si>
  <si>
    <t> 19.09.2006 20:01 </t>
  </si>
  <si>
    <t> 0.5468 </t>
  </si>
  <si>
    <t> S.Dogru et al. </t>
  </si>
  <si>
    <t>IBVS 5746 </t>
  </si>
  <si>
    <t>2454017.46629 </t>
  </si>
  <si>
    <t> 08.10.2006 23:11 </t>
  </si>
  <si>
    <t> 0.54767 </t>
  </si>
  <si>
    <t>2454025.4389 </t>
  </si>
  <si>
    <t> 16.10.2006 22:32 </t>
  </si>
  <si>
    <t> 0.5492 </t>
  </si>
  <si>
    <t>2454027.35198 </t>
  </si>
  <si>
    <t> 18.10.2006 20:26 </t>
  </si>
  <si>
    <t> 0.54916 </t>
  </si>
  <si>
    <t>2454034.36600 </t>
  </si>
  <si>
    <t> 25.10.2006 20:47 </t>
  </si>
  <si>
    <t> 0.54860 </t>
  </si>
  <si>
    <t>2454048.560 </t>
  </si>
  <si>
    <t> 09.11.2006 01:26 </t>
  </si>
  <si>
    <t> 0.554 </t>
  </si>
  <si>
    <t>2454058.604 </t>
  </si>
  <si>
    <t> 19.11.2006 02:29 </t>
  </si>
  <si>
    <t>2454059.562 </t>
  </si>
  <si>
    <t> 20.11.2006 01:29 </t>
  </si>
  <si>
    <t> 0.556 </t>
  </si>
  <si>
    <t>2454062.5857 </t>
  </si>
  <si>
    <t> 23.11.2006 02:03 </t>
  </si>
  <si>
    <t> 0.5505 </t>
  </si>
  <si>
    <t>2454213.4051 </t>
  </si>
  <si>
    <t> 22.04.2007 21:43 </t>
  </si>
  <si>
    <t> 0.5563 </t>
  </si>
  <si>
    <t>IBVS 5898 </t>
  </si>
  <si>
    <t>2454263.3048 </t>
  </si>
  <si>
    <t> 11.06.2007 19:18 </t>
  </si>
  <si>
    <t> 0.5568 </t>
  </si>
  <si>
    <t>2454264.4219 </t>
  </si>
  <si>
    <t> 12.06.2007 22:07 </t>
  </si>
  <si>
    <t> 0.5579 </t>
  </si>
  <si>
    <t>2454271.4381 </t>
  </si>
  <si>
    <t> 19.06.2007 22:30 </t>
  </si>
  <si>
    <t> 0.5595 </t>
  </si>
  <si>
    <t>2454279.4098 </t>
  </si>
  <si>
    <t> 27.06.2007 21:50 </t>
  </si>
  <si>
    <t> 0.5601 </t>
  </si>
  <si>
    <t>2454296.7877 </t>
  </si>
  <si>
    <t> 15.07.2007 06:54 </t>
  </si>
  <si>
    <t> 0.5609 </t>
  </si>
  <si>
    <t>2454315.4410 </t>
  </si>
  <si>
    <t> 02.08.2007 22:35 </t>
  </si>
  <si>
    <t> 0.5618 </t>
  </si>
  <si>
    <t>2454366.7774 </t>
  </si>
  <si>
    <t> 23.09.2007 06:39 </t>
  </si>
  <si>
    <t> 0.5642 </t>
  </si>
  <si>
    <t>JAAVSO 36(2);171 </t>
  </si>
  <si>
    <t>2454380.3296 </t>
  </si>
  <si>
    <t> 06.10.2007 19:54 </t>
  </si>
  <si>
    <t> 0.5655 </t>
  </si>
  <si>
    <t>Vj</t>
  </si>
  <si>
    <t> A.Paschke </t>
  </si>
  <si>
    <t>OEJV 0116 </t>
  </si>
  <si>
    <t>2454408.070 </t>
  </si>
  <si>
    <t> 03.11.2007 13:40 </t>
  </si>
  <si>
    <t> 0.566 </t>
  </si>
  <si>
    <t> H.Itoh </t>
  </si>
  <si>
    <t>VSB 46 </t>
  </si>
  <si>
    <t>2454660.7675 </t>
  </si>
  <si>
    <t> 13.07.2008 06:25 </t>
  </si>
  <si>
    <t> 0.5793 </t>
  </si>
  <si>
    <t>JAAVSO 36(2);186 </t>
  </si>
  <si>
    <t>2454681.8114 </t>
  </si>
  <si>
    <t> 03.08.2008 07:28 </t>
  </si>
  <si>
    <t> 0.5794 </t>
  </si>
  <si>
    <t>2454691.5374 </t>
  </si>
  <si>
    <t> 13.08.2008 00:53 </t>
  </si>
  <si>
    <t> 0.5807 </t>
  </si>
  <si>
    <t>2454705.7267 </t>
  </si>
  <si>
    <t> 27.08.2008 05:26 </t>
  </si>
  <si>
    <t> 0.5814 </t>
  </si>
  <si>
    <t> K.Menzies </t>
  </si>
  <si>
    <t>2454725.8155 </t>
  </si>
  <si>
    <t> 16.09.2008 07:34 </t>
  </si>
  <si>
    <t> 0.5829 </t>
  </si>
  <si>
    <t>IBVS 5875 </t>
  </si>
  <si>
    <t>2454744.1496 </t>
  </si>
  <si>
    <t> 04.10.2008 15:35 </t>
  </si>
  <si>
    <t> 0.5834 </t>
  </si>
  <si>
    <t> H.Ito </t>
  </si>
  <si>
    <t>VSB 48 </t>
  </si>
  <si>
    <t>2454756.7440 </t>
  </si>
  <si>
    <t> 17.10.2008 05:51 </t>
  </si>
  <si>
    <t> 0.5835 </t>
  </si>
  <si>
    <t>IBVS 5871 </t>
  </si>
  <si>
    <t>2454799.631 </t>
  </si>
  <si>
    <t> 29.11.2008 03:08 </t>
  </si>
  <si>
    <t> 0.586 </t>
  </si>
  <si>
    <t> JAAVSO 37;44 </t>
  </si>
  <si>
    <t>2454847.3004 </t>
  </si>
  <si>
    <t> 15.01.2009 19:12 </t>
  </si>
  <si>
    <t> 0.5879 </t>
  </si>
  <si>
    <t>BAVM 209 </t>
  </si>
  <si>
    <t>2454847.4608 </t>
  </si>
  <si>
    <t> 15.01.2009 23:03 </t>
  </si>
  <si>
    <t> 0.5889 </t>
  </si>
  <si>
    <t>2454857.6634 </t>
  </si>
  <si>
    <t> 26.01.2009 03:55 </t>
  </si>
  <si>
    <t> 0.5885 </t>
  </si>
  <si>
    <t>2454863.5621 </t>
  </si>
  <si>
    <t> 01.02.2009 01:29 </t>
  </si>
  <si>
    <t>2455023.4699 </t>
  </si>
  <si>
    <t> 10.07.2009 23:16 </t>
  </si>
  <si>
    <t> 0.5956 </t>
  </si>
  <si>
    <t> G.Marino et al. </t>
  </si>
  <si>
    <t>IBVS 5917 </t>
  </si>
  <si>
    <t>2455029.5291 </t>
  </si>
  <si>
    <t> 17.07.2009 00:41 </t>
  </si>
  <si>
    <t> 0.5968 </t>
  </si>
  <si>
    <t>BAVM 212 </t>
  </si>
  <si>
    <t>2455051.5298 </t>
  </si>
  <si>
    <t> 08.08.2009 00:42 </t>
  </si>
  <si>
    <t> 0.5972 </t>
  </si>
  <si>
    <t>IBVS 5980 </t>
  </si>
  <si>
    <t>2455056.6313 </t>
  </si>
  <si>
    <t> 13.08.2009 03:09 </t>
  </si>
  <si>
    <t> 0.5971 </t>
  </si>
  <si>
    <t> JAAVSO 38;85 </t>
  </si>
  <si>
    <t>2455066.6755 </t>
  </si>
  <si>
    <t> 23.08.2009 04:12 </t>
  </si>
  <si>
    <t> 0.5977 </t>
  </si>
  <si>
    <t>2455086.6041 </t>
  </si>
  <si>
    <t> 12.09.2009 02:29 </t>
  </si>
  <si>
    <t> 0.5985 </t>
  </si>
  <si>
    <t> JAAVSO 38;120 </t>
  </si>
  <si>
    <t>2455094.4165 </t>
  </si>
  <si>
    <t> 19.09.2009 21:59 </t>
  </si>
  <si>
    <t> 0.5992 </t>
  </si>
  <si>
    <t>2455100.3155 </t>
  </si>
  <si>
    <t> 25.09.2009 19:34 </t>
  </si>
  <si>
    <t> 0.5996 </t>
  </si>
  <si>
    <t>2455108.922 </t>
  </si>
  <si>
    <t> 04.10.2009 10:07 </t>
  </si>
  <si>
    <t> 0.597 </t>
  </si>
  <si>
    <t>Rc</t>
  </si>
  <si>
    <t> K.Shiokawa </t>
  </si>
  <si>
    <t>VSB 50 </t>
  </si>
  <si>
    <t>2455113.0695 </t>
  </si>
  <si>
    <t> 08.10.2009 13:40 </t>
  </si>
  <si>
    <t> 0.5998 </t>
  </si>
  <si>
    <t>2455158.6693 </t>
  </si>
  <si>
    <t> 23.11.2009 04:03 </t>
  </si>
  <si>
    <t> 0.6048 </t>
  </si>
  <si>
    <t>IBVS 5920 </t>
  </si>
  <si>
    <t>2455164.4062 </t>
  </si>
  <si>
    <t> 28.11.2009 21:44 </t>
  </si>
  <si>
    <t> 0.6025 </t>
  </si>
  <si>
    <t>2455180.3497 </t>
  </si>
  <si>
    <t> 14.12.2009 20:23 </t>
  </si>
  <si>
    <t> 0.6037 </t>
  </si>
  <si>
    <t>2455231.5244 </t>
  </si>
  <si>
    <t> 04.02.2010 00:35 </t>
  </si>
  <si>
    <t> 0.6038 </t>
  </si>
  <si>
    <t>2455241.5694 </t>
  </si>
  <si>
    <t> 14.02.2010 01:39 </t>
  </si>
  <si>
    <t> 0.6052 </t>
  </si>
  <si>
    <t>2455379.7944 </t>
  </si>
  <si>
    <t> 02.07.2010 07:03 </t>
  </si>
  <si>
    <t> 0.6109 </t>
  </si>
  <si>
    <t> JAAVSO 39;94 </t>
  </si>
  <si>
    <t>2455451.220 </t>
  </si>
  <si>
    <t> 11.09.2010 17:16 </t>
  </si>
  <si>
    <t> 0.615 </t>
  </si>
  <si>
    <t>VSB 51 </t>
  </si>
  <si>
    <t>2455457.2765 </t>
  </si>
  <si>
    <t> 17.09.2010 18:38 </t>
  </si>
  <si>
    <t> 0.6137 </t>
  </si>
  <si>
    <t>2455479.4382 </t>
  </si>
  <si>
    <t> 09.10.2010 22:31 </t>
  </si>
  <si>
    <t> 0.6157 </t>
  </si>
  <si>
    <t>BAVM 215 </t>
  </si>
  <si>
    <t>2455479.5977 </t>
  </si>
  <si>
    <t> 10.10.2010 02:20 </t>
  </si>
  <si>
    <t> 0.6158 </t>
  </si>
  <si>
    <t>2455482.4667 </t>
  </si>
  <si>
    <t> 12.10.2010 23:12 </t>
  </si>
  <si>
    <t> 0.6152 </t>
  </si>
  <si>
    <t>2455492.6714 </t>
  </si>
  <si>
    <t> 23.10.2010 04:06 </t>
  </si>
  <si>
    <t> 0.6168 </t>
  </si>
  <si>
    <t> JAAVSO 39;177 </t>
  </si>
  <si>
    <t>2455497.2935 </t>
  </si>
  <si>
    <t> 27.10.2010 19:02 </t>
  </si>
  <si>
    <t>2455503.6704 </t>
  </si>
  <si>
    <t> 03.11.2010 04:05 </t>
  </si>
  <si>
    <t>2455518.6578 </t>
  </si>
  <si>
    <t> 18.11.2010 03:47 </t>
  </si>
  <si>
    <t> 0.6174 </t>
  </si>
  <si>
    <t>IBVS 5960 </t>
  </si>
  <si>
    <t>2455765.4553 </t>
  </si>
  <si>
    <t> 22.07.2011 22:55 </t>
  </si>
  <si>
    <t> 0.6289 </t>
  </si>
  <si>
    <t>IBVS 6044 </t>
  </si>
  <si>
    <t>2455776.4570 </t>
  </si>
  <si>
    <t> 02.08.2011 22:58 </t>
  </si>
  <si>
    <t> 0.6305 </t>
  </si>
  <si>
    <t>2455799.57243 </t>
  </si>
  <si>
    <t> 26.08.2011 01:44 </t>
  </si>
  <si>
    <t> 0.62966 </t>
  </si>
  <si>
    <t> M.Moudra </t>
  </si>
  <si>
    <t>OEJV 0160 </t>
  </si>
  <si>
    <t>2455815.5151 </t>
  </si>
  <si>
    <t> 11.09.2011 00:21 </t>
  </si>
  <si>
    <t> 0.6301 </t>
  </si>
  <si>
    <t> K.Ho?kova </t>
  </si>
  <si>
    <t>2455836.40155 </t>
  </si>
  <si>
    <t> 01.10.2011 21:38 </t>
  </si>
  <si>
    <t> 0.63219 </t>
  </si>
  <si>
    <t> M.Vraš?ak </t>
  </si>
  <si>
    <t>2455840.7047 </t>
  </si>
  <si>
    <t> 06.10.2011 04:54 </t>
  </si>
  <si>
    <t> 0.6309 </t>
  </si>
  <si>
    <t>IBVS 6018 </t>
  </si>
  <si>
    <t>2455884.2307 </t>
  </si>
  <si>
    <t> 18.11.2011 17:32 </t>
  </si>
  <si>
    <t> 0.6346 </t>
  </si>
  <si>
    <t>BAVM 225 </t>
  </si>
  <si>
    <t>2455884.3893 </t>
  </si>
  <si>
    <t> 18.11.2011 21:20 </t>
  </si>
  <si>
    <t> 0.6338 </t>
  </si>
  <si>
    <t>2455914.5221 </t>
  </si>
  <si>
    <t> 19.12.2011 00:31 </t>
  </si>
  <si>
    <t> 0.6357 </t>
  </si>
  <si>
    <t> JAAVSO 40;975 </t>
  </si>
  <si>
    <t>2455936.5228 </t>
  </si>
  <si>
    <t> 10.01.2012 00:32 </t>
  </si>
  <si>
    <t> 0.6361 </t>
  </si>
  <si>
    <t> JAAVSO 41;122 </t>
  </si>
  <si>
    <t>2456172.3179 </t>
  </si>
  <si>
    <t> 01.09.2012 19:37 </t>
  </si>
  <si>
    <t> 0.6454 </t>
  </si>
  <si>
    <t> Y.Ogmen </t>
  </si>
  <si>
    <t>2456181.5638 </t>
  </si>
  <si>
    <t> 11.09.2012 01:31 </t>
  </si>
  <si>
    <t> 0.6448 </t>
  </si>
  <si>
    <t>2456182.3621 </t>
  </si>
  <si>
    <t> 11.09.2012 20:41 </t>
  </si>
  <si>
    <t> 0.6460 </t>
  </si>
  <si>
    <t>2456217.1182 </t>
  </si>
  <si>
    <t> 16.10.2012 14:50 </t>
  </si>
  <si>
    <t> 0.6480 </t>
  </si>
  <si>
    <t>VSB 55 </t>
  </si>
  <si>
    <t>2456259.6856 </t>
  </si>
  <si>
    <t> 28.11.2012 04:27 </t>
  </si>
  <si>
    <t> 0.6496 </t>
  </si>
  <si>
    <t>IBVS 6042 </t>
  </si>
  <si>
    <t>2456261.5968 </t>
  </si>
  <si>
    <t> 30.11.2012 02:19 </t>
  </si>
  <si>
    <t> 0.6478 </t>
  </si>
  <si>
    <t>2456280.41326 </t>
  </si>
  <si>
    <t> 18.12.2012 21:55 </t>
  </si>
  <si>
    <t> 0.65238 </t>
  </si>
  <si>
    <t> M.Magris </t>
  </si>
  <si>
    <t>2456528.6410 </t>
  </si>
  <si>
    <t> 24.08.2013 03:23 </t>
  </si>
  <si>
    <t> 0.6594 </t>
  </si>
  <si>
    <t> N.Simmons </t>
  </si>
  <si>
    <t>2456528.7985 </t>
  </si>
  <si>
    <t> 24.08.2013 07:09 </t>
  </si>
  <si>
    <t> 0.6574 </t>
  </si>
  <si>
    <t>2456538.6836 </t>
  </si>
  <si>
    <t> 03.09.2013 04:24 </t>
  </si>
  <si>
    <t> 0.6584 </t>
  </si>
  <si>
    <t> B.Manske </t>
  </si>
  <si>
    <t>2456544.7424 </t>
  </si>
  <si>
    <t> 09.09.2013 05:49 </t>
  </si>
  <si>
    <t> 0.6591 </t>
  </si>
  <si>
    <t>2456558.6138 </t>
  </si>
  <si>
    <t> 23.09.2013 02:43 </t>
  </si>
  <si>
    <t> 0.6607 </t>
  </si>
  <si>
    <t>2456558.7717 </t>
  </si>
  <si>
    <t> 23.09.2013 06:31 </t>
  </si>
  <si>
    <t> 0.6592 </t>
  </si>
  <si>
    <t>2456610.5878 </t>
  </si>
  <si>
    <t> 14.11.2013 02:06 </t>
  </si>
  <si>
    <t> 0.6630 </t>
  </si>
  <si>
    <t> JAAVSO 42;426 </t>
  </si>
  <si>
    <t>2456843.8317 </t>
  </si>
  <si>
    <t> 05.07.2014 07:57 </t>
  </si>
  <si>
    <t> 0.6719 </t>
  </si>
  <si>
    <t>2456880.8195 </t>
  </si>
  <si>
    <t> 11.08.2014 07:40 </t>
  </si>
  <si>
    <t> 0.6737 </t>
  </si>
  <si>
    <t>s5</t>
  </si>
  <si>
    <t>IBVS 5736</t>
  </si>
  <si>
    <t>LiTE Resid</t>
  </si>
  <si>
    <t>IBVS 5984</t>
  </si>
  <si>
    <t>OEJV 0168</t>
  </si>
  <si>
    <t>IBVS 6154</t>
  </si>
  <si>
    <t>IBVS 6167</t>
  </si>
  <si>
    <t>JAVSO 43, 77</t>
  </si>
  <si>
    <t>JAVSO..43..238</t>
  </si>
  <si>
    <t>JAVSO..44..164</t>
  </si>
  <si>
    <t>JAVSO..44…69</t>
  </si>
  <si>
    <t>JAVSO..45..121</t>
  </si>
  <si>
    <t>JAVSO..45..215</t>
  </si>
  <si>
    <t>IBVS 6230</t>
  </si>
  <si>
    <t>JAVSO..46…79 (2018)</t>
  </si>
  <si>
    <t>rms dev'n</t>
  </si>
  <si>
    <t>start row</t>
  </si>
  <si>
    <t>cell</t>
  </si>
  <si>
    <t>end row</t>
  </si>
  <si>
    <r>
      <t>Σ diff</t>
    </r>
    <r>
      <rPr>
        <vertAlign val="superscript"/>
        <sz val="10"/>
        <rFont val="Arial"/>
        <family val="2"/>
      </rPr>
      <t>2</t>
    </r>
  </si>
  <si>
    <t># points</t>
  </si>
  <si>
    <r>
      <t>diff</t>
    </r>
    <r>
      <rPr>
        <b/>
        <vertAlign val="superscript"/>
        <sz val="10"/>
        <rFont val="Arial"/>
        <family val="2"/>
      </rPr>
      <t>2</t>
    </r>
  </si>
  <si>
    <t>AG</t>
  </si>
  <si>
    <t>P1 =</t>
  </si>
  <si>
    <t>New wts</t>
  </si>
  <si>
    <t>2019-12-08</t>
  </si>
  <si>
    <t>scaling</t>
  </si>
  <si>
    <t>mean</t>
  </si>
  <si>
    <t>stdev</t>
  </si>
  <si>
    <t>PE wt .5</t>
  </si>
  <si>
    <t>P3 cycles</t>
  </si>
  <si>
    <t>auto</t>
  </si>
  <si>
    <t xml:space="preserve"> Agerer &amp; Hubscher (1995</t>
  </si>
  <si>
    <t xml:space="preserve"> Broglia (1964)</t>
  </si>
  <si>
    <t xml:space="preserve"> Pribulla et al. 2001 CoSka..31…26</t>
  </si>
  <si>
    <t>Wild fit</t>
  </si>
  <si>
    <t>drop 1st</t>
  </si>
  <si>
    <t>5 points</t>
  </si>
  <si>
    <t>JAVSO..46..184</t>
  </si>
  <si>
    <t>JAVSO..47..263</t>
  </si>
  <si>
    <t>JAVSO..48…87</t>
  </si>
  <si>
    <t>OEJV 0211</t>
  </si>
  <si>
    <t>VSB 069</t>
  </si>
  <si>
    <t>JAVSO 49, 106</t>
  </si>
  <si>
    <t>JAVSO 49, 108</t>
  </si>
  <si>
    <t>JAVSO, 49, 108</t>
  </si>
  <si>
    <t>JBAV, 63</t>
  </si>
  <si>
    <t>JAVSO, 50, 133</t>
  </si>
  <si>
    <t>JBAV, 60</t>
  </si>
  <si>
    <t>BAAVSSC195</t>
  </si>
  <si>
    <t>BAAVSSC191</t>
  </si>
  <si>
    <t>BAAVSSC187</t>
  </si>
  <si>
    <t>JAAVSO 51, 134</t>
  </si>
  <si>
    <t>VSSC207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</si>
  <si>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 =</t>
    </r>
  </si>
  <si>
    <t>BAA VSSC 198 P47</t>
  </si>
  <si>
    <t>JAAVSO52#1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</si>
</sst>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0.0000"/>
    <numFmt numFmtId="166" formatCode="0.00000"/>
    <numFmt numFmtId="167" formatCode="0.E+00"/>
    <numFmt numFmtId="168" formatCode="0.0%"/>
    <numFmt numFmtId="169" formatCode="0.000E+00"/>
  </numFmts>
  <fonts count="54" x14ac:knownFonts="1">
    <font>
      <sz val="10"/>
      <name val="Arial"/>
    </font>
    <font>
      <b/>
      <sz val="10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12"/>
      <name val="Arial"/>
      <family val="2"/>
    </font>
    <font>
      <vertAlign val="superscript"/>
      <sz val="1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i/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14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0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8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dashed">
        <color indexed="22"/>
      </left>
      <right style="dashed">
        <color indexed="22"/>
      </right>
      <top style="dashed">
        <color indexed="22"/>
      </top>
      <bottom style="dashed">
        <color indexed="22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dashed">
        <color indexed="22"/>
      </left>
      <right style="dashed">
        <color indexed="22"/>
      </right>
      <top/>
      <bottom style="dashed">
        <color indexed="22"/>
      </bottom>
      <diagonal/>
    </border>
    <border>
      <left style="dashed">
        <color indexed="22"/>
      </left>
      <right style="dashed">
        <color indexed="22"/>
      </right>
      <top style="dashed">
        <color indexed="2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9" borderId="0" applyNumberFormat="0" applyBorder="0" applyAlignment="0" applyProtection="0"/>
    <xf numFmtId="0" fontId="35" fillId="3" borderId="0" applyNumberFormat="0" applyBorder="0" applyAlignment="0" applyProtection="0"/>
    <xf numFmtId="0" fontId="36" fillId="20" borderId="1" applyNumberFormat="0" applyAlignment="0" applyProtection="0"/>
    <xf numFmtId="0" fontId="37" fillId="21" borderId="2" applyNumberFormat="0" applyAlignment="0" applyProtection="0"/>
    <xf numFmtId="4" fontId="49" fillId="0" borderId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9" fillId="4" borderId="0" applyNumberFormat="0" applyBorder="0" applyAlignment="0" applyProtection="0"/>
    <xf numFmtId="0" fontId="40" fillId="0" borderId="3" applyNumberFormat="0" applyFill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3" fillId="7" borderId="1" applyNumberFormat="0" applyAlignment="0" applyProtection="0"/>
    <xf numFmtId="0" fontId="44" fillId="0" borderId="6" applyNumberFormat="0" applyFill="0" applyAlignment="0" applyProtection="0"/>
    <xf numFmtId="0" fontId="45" fillId="22" borderId="0" applyNumberFormat="0" applyBorder="0" applyAlignment="0" applyProtection="0"/>
    <xf numFmtId="0" fontId="6" fillId="0" borderId="0"/>
    <xf numFmtId="0" fontId="6" fillId="23" borderId="7" applyNumberFormat="0" applyFont="0" applyAlignment="0" applyProtection="0"/>
    <xf numFmtId="0" fontId="46" fillId="20" borderId="8" applyNumberFormat="0" applyAlignment="0" applyProtection="0"/>
    <xf numFmtId="0" fontId="47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48" fillId="0" borderId="0" applyNumberFormat="0" applyFill="0" applyBorder="0" applyAlignment="0" applyProtection="0"/>
  </cellStyleXfs>
  <cellXfs count="25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0" xfId="0" applyBorder="1"/>
    <xf numFmtId="0" fontId="4" fillId="0" borderId="0" xfId="0" applyFont="1"/>
    <xf numFmtId="0" fontId="0" fillId="0" borderId="11" xfId="0" applyBorder="1"/>
    <xf numFmtId="0" fontId="0" fillId="0" borderId="12" xfId="0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5" fillId="24" borderId="16" xfId="28" applyNumberFormat="1" applyFont="1" applyFill="1" applyBorder="1" applyAlignment="1">
      <alignment horizontal="right"/>
    </xf>
    <xf numFmtId="0" fontId="7" fillId="0" borderId="0" xfId="0" applyFont="1"/>
    <xf numFmtId="0" fontId="8" fillId="0" borderId="0" xfId="0" applyFont="1"/>
    <xf numFmtId="165" fontId="0" fillId="0" borderId="0" xfId="0" applyNumberFormat="1" applyAlignment="1">
      <alignment horizontal="left"/>
    </xf>
    <xf numFmtId="0" fontId="0" fillId="0" borderId="16" xfId="0" applyBorder="1" applyAlignment="1">
      <alignment horizontal="left"/>
    </xf>
    <xf numFmtId="0" fontId="6" fillId="0" borderId="0" xfId="0" applyFont="1" applyAlignment="1">
      <alignment horizontal="left" vertical="center" wrapText="1"/>
    </xf>
    <xf numFmtId="0" fontId="5" fillId="24" borderId="0" xfId="28" applyNumberFormat="1" applyFont="1" applyFill="1" applyAlignment="1">
      <alignment horizontal="left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vertical="center" wrapText="1"/>
    </xf>
    <xf numFmtId="0" fontId="7" fillId="25" borderId="7" xfId="0" applyFont="1" applyFill="1" applyBorder="1"/>
    <xf numFmtId="0" fontId="7" fillId="25" borderId="17" xfId="0" applyFont="1" applyFill="1" applyBorder="1"/>
    <xf numFmtId="0" fontId="11" fillId="0" borderId="0" xfId="0" applyFont="1"/>
    <xf numFmtId="0" fontId="7" fillId="0" borderId="0" xfId="0" applyFont="1" applyAlignment="1">
      <alignment horizontal="center"/>
    </xf>
    <xf numFmtId="0" fontId="13" fillId="0" borderId="0" xfId="0" applyFont="1"/>
    <xf numFmtId="0" fontId="1" fillId="0" borderId="0" xfId="0" applyFont="1"/>
    <xf numFmtId="0" fontId="0" fillId="0" borderId="18" xfId="0" applyBorder="1"/>
    <xf numFmtId="0" fontId="14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15" fillId="0" borderId="0" xfId="0" applyFont="1"/>
    <xf numFmtId="0" fontId="15" fillId="0" borderId="0" xfId="0" applyFont="1" applyAlignment="1">
      <alignment horizontal="left"/>
    </xf>
    <xf numFmtId="0" fontId="16" fillId="0" borderId="0" xfId="0" applyFont="1"/>
    <xf numFmtId="0" fontId="7" fillId="0" borderId="0" xfId="0" applyFont="1" applyAlignment="1">
      <alignment horizontal="left"/>
    </xf>
    <xf numFmtId="0" fontId="3" fillId="0" borderId="10" xfId="0" applyFont="1" applyBorder="1" applyAlignment="1">
      <alignment horizontal="center"/>
    </xf>
    <xf numFmtId="0" fontId="7" fillId="25" borderId="19" xfId="0" applyFont="1" applyFill="1" applyBorder="1"/>
    <xf numFmtId="0" fontId="7" fillId="25" borderId="20" xfId="0" applyFont="1" applyFill="1" applyBorder="1"/>
    <xf numFmtId="14" fontId="0" fillId="0" borderId="10" xfId="0" applyNumberFormat="1" applyBorder="1"/>
    <xf numFmtId="0" fontId="18" fillId="0" borderId="0" xfId="0" applyFont="1"/>
    <xf numFmtId="0" fontId="20" fillId="0" borderId="0" xfId="0" applyFont="1"/>
    <xf numFmtId="0" fontId="4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1" xfId="0" applyFont="1" applyBorder="1"/>
    <xf numFmtId="0" fontId="3" fillId="0" borderId="22" xfId="0" applyFont="1" applyBorder="1"/>
    <xf numFmtId="0" fontId="7" fillId="0" borderId="13" xfId="0" applyFont="1" applyBorder="1"/>
    <xf numFmtId="167" fontId="7" fillId="0" borderId="13" xfId="0" applyNumberFormat="1" applyFont="1" applyBorder="1" applyAlignment="1">
      <alignment horizontal="center"/>
    </xf>
    <xf numFmtId="168" fontId="4" fillId="0" borderId="0" xfId="0" applyNumberFormat="1" applyFont="1"/>
    <xf numFmtId="0" fontId="4" fillId="0" borderId="23" xfId="0" applyFont="1" applyBorder="1"/>
    <xf numFmtId="0" fontId="3" fillId="0" borderId="24" xfId="0" applyFont="1" applyBorder="1"/>
    <xf numFmtId="0" fontId="7" fillId="0" borderId="14" xfId="0" applyFont="1" applyBorder="1"/>
    <xf numFmtId="167" fontId="7" fillId="0" borderId="14" xfId="0" applyNumberFormat="1" applyFont="1" applyBorder="1" applyAlignment="1">
      <alignment horizontal="center"/>
    </xf>
    <xf numFmtId="0" fontId="4" fillId="0" borderId="25" xfId="0" applyFont="1" applyBorder="1"/>
    <xf numFmtId="0" fontId="3" fillId="0" borderId="26" xfId="0" applyFont="1" applyBorder="1"/>
    <xf numFmtId="0" fontId="7" fillId="0" borderId="15" xfId="0" applyFont="1" applyBorder="1"/>
    <xf numFmtId="167" fontId="7" fillId="0" borderId="15" xfId="0" applyNumberFormat="1" applyFont="1" applyBorder="1" applyAlignment="1">
      <alignment horizontal="center"/>
    </xf>
    <xf numFmtId="0" fontId="20" fillId="0" borderId="10" xfId="0" applyFont="1" applyBorder="1"/>
    <xf numFmtId="167" fontId="7" fillId="0" borderId="0" xfId="0" applyNumberFormat="1" applyFont="1" applyAlignment="1">
      <alignment horizontal="center"/>
    </xf>
    <xf numFmtId="0" fontId="16" fillId="0" borderId="0" xfId="0" applyFont="1" applyAlignment="1" applyProtection="1">
      <alignment horizontal="left"/>
      <protection locked="0"/>
    </xf>
    <xf numFmtId="10" fontId="4" fillId="0" borderId="0" xfId="0" applyNumberFormat="1" applyFont="1"/>
    <xf numFmtId="0" fontId="5" fillId="0" borderId="0" xfId="0" applyFont="1"/>
    <xf numFmtId="168" fontId="5" fillId="0" borderId="0" xfId="0" applyNumberFormat="1" applyFont="1"/>
    <xf numFmtId="10" fontId="5" fillId="0" borderId="0" xfId="0" applyNumberFormat="1" applyFont="1"/>
    <xf numFmtId="0" fontId="16" fillId="0" borderId="0" xfId="0" applyFont="1" applyAlignment="1">
      <alignment horizontal="center"/>
    </xf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center"/>
    </xf>
    <xf numFmtId="0" fontId="6" fillId="0" borderId="0" xfId="0" applyFont="1"/>
    <xf numFmtId="0" fontId="16" fillId="26" borderId="7" xfId="0" applyFont="1" applyFill="1" applyBorder="1"/>
    <xf numFmtId="0" fontId="16" fillId="26" borderId="27" xfId="0" applyFont="1" applyFill="1" applyBorder="1"/>
    <xf numFmtId="0" fontId="7" fillId="0" borderId="27" xfId="0" applyFont="1" applyBorder="1"/>
    <xf numFmtId="11" fontId="0" fillId="0" borderId="0" xfId="0" applyNumberFormat="1"/>
    <xf numFmtId="0" fontId="12" fillId="0" borderId="0" xfId="0" applyFont="1"/>
    <xf numFmtId="22" fontId="7" fillId="0" borderId="0" xfId="0" applyNumberFormat="1" applyFont="1"/>
    <xf numFmtId="0" fontId="9" fillId="0" borderId="17" xfId="0" applyFont="1" applyBorder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top"/>
    </xf>
    <xf numFmtId="165" fontId="9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0" fontId="0" fillId="0" borderId="24" xfId="0" applyBorder="1"/>
    <xf numFmtId="0" fontId="25" fillId="0" borderId="0" xfId="39" applyAlignment="1" applyProtection="1">
      <alignment horizontal="left"/>
    </xf>
    <xf numFmtId="0" fontId="0" fillId="0" borderId="25" xfId="0" applyBorder="1" applyAlignment="1">
      <alignment horizontal="center"/>
    </xf>
    <xf numFmtId="0" fontId="0" fillId="0" borderId="26" xfId="0" applyBorder="1"/>
    <xf numFmtId="0" fontId="0" fillId="0" borderId="0" xfId="0" quotePrefix="1"/>
    <xf numFmtId="0" fontId="0" fillId="27" borderId="28" xfId="0" applyFill="1" applyBorder="1" applyAlignment="1">
      <alignment horizontal="left" wrapText="1" indent="1"/>
    </xf>
    <xf numFmtId="0" fontId="0" fillId="27" borderId="28" xfId="0" applyFill="1" applyBorder="1" applyAlignment="1">
      <alignment horizontal="center" wrapText="1"/>
    </xf>
    <xf numFmtId="0" fontId="0" fillId="27" borderId="28" xfId="0" applyFill="1" applyBorder="1" applyAlignment="1">
      <alignment horizontal="right" wrapText="1"/>
    </xf>
    <xf numFmtId="0" fontId="25" fillId="27" borderId="28" xfId="39" applyFill="1" applyBorder="1" applyAlignment="1" applyProtection="1">
      <alignment horizontal="right" wrapText="1"/>
    </xf>
    <xf numFmtId="0" fontId="0" fillId="0" borderId="7" xfId="0" applyBorder="1"/>
    <xf numFmtId="0" fontId="9" fillId="0" borderId="7" xfId="0" applyFont="1" applyBorder="1"/>
    <xf numFmtId="0" fontId="0" fillId="0" borderId="17" xfId="0" applyBorder="1"/>
    <xf numFmtId="0" fontId="7" fillId="25" borderId="0" xfId="0" applyFont="1" applyFill="1"/>
    <xf numFmtId="0" fontId="0" fillId="0" borderId="10" xfId="0" applyBorder="1" applyAlignment="1">
      <alignment horizontal="left"/>
    </xf>
    <xf numFmtId="0" fontId="12" fillId="0" borderId="0" xfId="0" applyFont="1" applyAlignment="1">
      <alignment horizontal="center"/>
    </xf>
    <xf numFmtId="0" fontId="0" fillId="0" borderId="29" xfId="0" applyBorder="1"/>
    <xf numFmtId="0" fontId="9" fillId="0" borderId="16" xfId="0" applyFont="1" applyBorder="1" applyAlignment="1">
      <alignment horizontal="left"/>
    </xf>
    <xf numFmtId="0" fontId="10" fillId="24" borderId="0" xfId="28" applyNumberFormat="1" applyFont="1" applyFill="1" applyAlignment="1">
      <alignment horizontal="left"/>
    </xf>
    <xf numFmtId="0" fontId="9" fillId="0" borderId="0" xfId="0" applyFont="1" applyAlignment="1">
      <alignment horizontal="left" vertical="top"/>
    </xf>
    <xf numFmtId="0" fontId="7" fillId="28" borderId="0" xfId="0" applyFont="1" applyFill="1"/>
    <xf numFmtId="0" fontId="22" fillId="0" borderId="10" xfId="0" applyFont="1" applyBorder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left"/>
    </xf>
    <xf numFmtId="0" fontId="27" fillId="0" borderId="10" xfId="0" applyFont="1" applyBorder="1"/>
    <xf numFmtId="0" fontId="4" fillId="0" borderId="11" xfId="0" applyFont="1" applyBorder="1"/>
    <xf numFmtId="0" fontId="0" fillId="0" borderId="30" xfId="0" applyBorder="1"/>
    <xf numFmtId="0" fontId="4" fillId="0" borderId="30" xfId="0" applyFont="1" applyBorder="1" applyAlignment="1">
      <alignment horizontal="center"/>
    </xf>
    <xf numFmtId="0" fontId="4" fillId="0" borderId="30" xfId="0" applyFon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14" fontId="6" fillId="0" borderId="0" xfId="0" applyNumberFormat="1" applyFont="1"/>
    <xf numFmtId="0" fontId="50" fillId="0" borderId="0" xfId="0" applyFont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50" fillId="0" borderId="0" xfId="43" applyFont="1" applyAlignment="1">
      <alignment horizontal="left" vertical="center"/>
    </xf>
    <xf numFmtId="0" fontId="50" fillId="0" borderId="0" xfId="43" applyFont="1" applyAlignment="1">
      <alignment horizontal="center" vertical="center"/>
    </xf>
    <xf numFmtId="0" fontId="50" fillId="0" borderId="0" xfId="43" applyFont="1" applyAlignment="1">
      <alignment horizontal="left" vertical="center" wrapText="1"/>
    </xf>
    <xf numFmtId="0" fontId="50" fillId="0" borderId="0" xfId="43" applyFont="1" applyAlignment="1">
      <alignment horizontal="center" vertical="center" wrapText="1"/>
    </xf>
    <xf numFmtId="0" fontId="51" fillId="0" borderId="0" xfId="0" applyFont="1"/>
    <xf numFmtId="0" fontId="6" fillId="32" borderId="0" xfId="0" applyFont="1" applyFill="1" applyAlignment="1">
      <alignment horizontal="left" vertical="center"/>
    </xf>
    <xf numFmtId="0" fontId="52" fillId="0" borderId="0" xfId="0" applyFont="1" applyAlignment="1">
      <alignment horizontal="left" vertical="center" wrapText="1"/>
    </xf>
    <xf numFmtId="0" fontId="52" fillId="0" borderId="0" xfId="0" applyFont="1" applyAlignment="1">
      <alignment horizontal="center" vertical="center" wrapText="1"/>
    </xf>
    <xf numFmtId="0" fontId="52" fillId="0" borderId="0" xfId="0" applyFont="1" applyAlignment="1">
      <alignment vertical="center" wrapText="1"/>
    </xf>
    <xf numFmtId="0" fontId="52" fillId="0" borderId="0" xfId="0" applyFont="1" applyAlignment="1" applyProtection="1">
      <alignment horizontal="center" vertical="center" wrapText="1"/>
      <protection locked="0"/>
    </xf>
    <xf numFmtId="0" fontId="52" fillId="0" borderId="0" xfId="0" applyFont="1" applyAlignment="1" applyProtection="1">
      <alignment horizontal="left" vertical="center" wrapText="1"/>
      <protection locked="0"/>
    </xf>
    <xf numFmtId="166" fontId="52" fillId="0" borderId="0" xfId="0" applyNumberFormat="1" applyFont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21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6" fillId="0" borderId="31" xfId="0" applyFont="1" applyBorder="1" applyAlignment="1">
      <alignment horizontal="right" vertical="center"/>
    </xf>
    <xf numFmtId="0" fontId="6" fillId="0" borderId="22" xfId="0" applyFont="1" applyBorder="1" applyAlignment="1">
      <alignment vertical="center"/>
    </xf>
    <xf numFmtId="0" fontId="6" fillId="0" borderId="0" xfId="0" quotePrefix="1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29" borderId="21" xfId="0" applyFont="1" applyFill="1" applyBorder="1" applyAlignment="1">
      <alignment vertical="center"/>
    </xf>
    <xf numFmtId="0" fontId="6" fillId="29" borderId="31" xfId="0" applyFont="1" applyFill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29" borderId="23" xfId="0" applyFont="1" applyFill="1" applyBorder="1" applyAlignment="1">
      <alignment vertical="center"/>
    </xf>
    <xf numFmtId="0" fontId="6" fillId="29" borderId="0" xfId="0" applyFont="1" applyFill="1" applyAlignment="1">
      <alignment vertical="center"/>
    </xf>
    <xf numFmtId="0" fontId="11" fillId="0" borderId="14" xfId="0" applyFont="1" applyBorder="1" applyAlignment="1">
      <alignment vertical="center"/>
    </xf>
    <xf numFmtId="11" fontId="6" fillId="0" borderId="0" xfId="0" applyNumberFormat="1" applyFont="1" applyAlignment="1">
      <alignment vertical="center"/>
    </xf>
    <xf numFmtId="0" fontId="21" fillId="0" borderId="14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6" fillId="0" borderId="10" xfId="0" applyFont="1" applyBorder="1" applyAlignment="1">
      <alignment vertical="center"/>
    </xf>
    <xf numFmtId="0" fontId="6" fillId="30" borderId="23" xfId="0" applyFont="1" applyFill="1" applyBorder="1" applyAlignment="1">
      <alignment vertical="center"/>
    </xf>
    <xf numFmtId="0" fontId="6" fillId="31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6" fillId="29" borderId="25" xfId="0" applyFont="1" applyFill="1" applyBorder="1" applyAlignment="1">
      <alignment vertical="center"/>
    </xf>
    <xf numFmtId="0" fontId="6" fillId="29" borderId="10" xfId="0" applyFont="1" applyFill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2" fontId="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3" fillId="0" borderId="30" xfId="0" applyFont="1" applyBorder="1" applyAlignment="1">
      <alignment vertical="center"/>
    </xf>
    <xf numFmtId="169" fontId="7" fillId="0" borderId="0" xfId="0" applyNumberFormat="1" applyFont="1" applyAlignment="1">
      <alignment vertical="center"/>
    </xf>
    <xf numFmtId="0" fontId="1" fillId="0" borderId="29" xfId="0" applyFont="1" applyBorder="1" applyAlignment="1">
      <alignment vertical="center"/>
    </xf>
    <xf numFmtId="0" fontId="7" fillId="32" borderId="0" xfId="0" applyFont="1" applyFill="1" applyAlignment="1">
      <alignment vertical="center"/>
    </xf>
    <xf numFmtId="0" fontId="6" fillId="0" borderId="25" xfId="0" applyFont="1" applyBorder="1" applyAlignment="1">
      <alignment vertical="center"/>
    </xf>
    <xf numFmtId="0" fontId="31" fillId="31" borderId="10" xfId="0" applyFont="1" applyFill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13" fillId="29" borderId="0" xfId="0" applyFont="1" applyFill="1" applyAlignment="1">
      <alignment horizontal="left" vertical="center"/>
    </xf>
    <xf numFmtId="0" fontId="7" fillId="29" borderId="0" xfId="0" applyFont="1" applyFill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22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28" borderId="0" xfId="0" applyFont="1" applyFill="1" applyAlignment="1">
      <alignment vertical="center"/>
    </xf>
    <xf numFmtId="0" fontId="27" fillId="0" borderId="0" xfId="0" applyFont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7" fillId="25" borderId="7" xfId="0" applyFont="1" applyFill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7" fillId="25" borderId="17" xfId="0" applyFont="1" applyFill="1" applyBorder="1" applyAlignment="1">
      <alignment vertical="center"/>
    </xf>
    <xf numFmtId="0" fontId="7" fillId="25" borderId="0" xfId="0" applyFont="1" applyFill="1" applyAlignment="1">
      <alignment vertical="center"/>
    </xf>
    <xf numFmtId="0" fontId="6" fillId="0" borderId="17" xfId="0" applyFont="1" applyBorder="1" applyAlignment="1">
      <alignment vertical="center"/>
    </xf>
    <xf numFmtId="0" fontId="9" fillId="0" borderId="16" xfId="0" applyFont="1" applyBorder="1" applyAlignment="1">
      <alignment horizontal="left" vertical="center"/>
    </xf>
    <xf numFmtId="0" fontId="7" fillId="25" borderId="20" xfId="0" applyFont="1" applyFill="1" applyBorder="1" applyAlignment="1">
      <alignment vertical="center"/>
    </xf>
    <xf numFmtId="14" fontId="6" fillId="0" borderId="10" xfId="0" applyNumberFormat="1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0" fontId="7" fillId="25" borderId="19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5" fillId="24" borderId="0" xfId="28" applyNumberFormat="1" applyFont="1" applyFill="1" applyAlignment="1">
      <alignment horizontal="left" vertical="center"/>
    </xf>
    <xf numFmtId="165" fontId="9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0" xfId="43" applyFont="1" applyAlignment="1">
      <alignment vertical="center"/>
    </xf>
    <xf numFmtId="0" fontId="9" fillId="0" borderId="0" xfId="43" applyFont="1" applyAlignment="1">
      <alignment horizontal="center" vertical="center"/>
    </xf>
    <xf numFmtId="0" fontId="9" fillId="0" borderId="0" xfId="43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43" applyFont="1" applyAlignment="1">
      <alignment vertical="center"/>
    </xf>
    <xf numFmtId="0" fontId="15" fillId="0" borderId="0" xfId="43" applyFont="1" applyAlignment="1">
      <alignment horizontal="center" vertical="center"/>
    </xf>
    <xf numFmtId="0" fontId="15" fillId="0" borderId="0" xfId="43" applyFont="1" applyAlignment="1">
      <alignment horizontal="left" vertical="center"/>
    </xf>
    <xf numFmtId="166" fontId="52" fillId="0" borderId="0" xfId="0" applyNumberFormat="1" applyFont="1" applyAlignment="1">
      <alignment horizontal="left" vertical="center" wrapText="1"/>
    </xf>
    <xf numFmtId="0" fontId="52" fillId="0" borderId="0" xfId="0" applyFont="1" applyAlignment="1">
      <alignment horizontal="center"/>
    </xf>
    <xf numFmtId="166" fontId="52" fillId="0" borderId="0" xfId="0" applyNumberFormat="1" applyFont="1" applyAlignment="1">
      <alignment horizontal="left"/>
    </xf>
    <xf numFmtId="0" fontId="52" fillId="0" borderId="0" xfId="0" applyFont="1" applyAlignment="1" applyProtection="1">
      <alignment horizontal="center" vertical="center"/>
      <protection locked="0"/>
    </xf>
    <xf numFmtId="0" fontId="53" fillId="0" borderId="0" xfId="0" applyFont="1" applyAlignment="1">
      <alignment horizontal="left"/>
    </xf>
    <xf numFmtId="0" fontId="1" fillId="0" borderId="32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14" fillId="0" borderId="30" xfId="0" applyFont="1" applyBorder="1" applyAlignment="1">
      <alignment horizontal="left" vertical="center"/>
    </xf>
    <xf numFmtId="0" fontId="13" fillId="0" borderId="33" xfId="0" applyFont="1" applyBorder="1" applyAlignment="1">
      <alignment vertical="center"/>
    </xf>
    <xf numFmtId="0" fontId="16" fillId="0" borderId="34" xfId="0" applyFont="1" applyBorder="1" applyAlignment="1">
      <alignment vertical="center"/>
    </xf>
    <xf numFmtId="0" fontId="13" fillId="0" borderId="35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13" fillId="0" borderId="37" xfId="0" applyFont="1" applyBorder="1" applyAlignment="1">
      <alignment vertical="center"/>
    </xf>
    <xf numFmtId="22" fontId="7" fillId="0" borderId="38" xfId="0" applyNumberFormat="1" applyFont="1" applyBorder="1" applyAlignment="1">
      <alignment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Cas -- O-C Diagr.</a:t>
            </a:r>
          </a:p>
        </c:rich>
      </c:tx>
      <c:layout>
        <c:manualLayout>
          <c:xMode val="edge"/>
          <c:yMode val="edge"/>
          <c:x val="0.40665732268271093"/>
          <c:y val="3.59282886249388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30253178600122"/>
          <c:y val="0.12203410029478995"/>
          <c:w val="0.85094126700241035"/>
          <c:h val="0.647458698786246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1'!$F$21:$F$819</c:f>
              <c:numCache>
                <c:formatCode>General</c:formatCode>
                <c:ptCount val="799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24970.5</c:v>
                </c:pt>
                <c:pt idx="133">
                  <c:v>25106</c:v>
                </c:pt>
                <c:pt idx="134">
                  <c:v>26094</c:v>
                </c:pt>
                <c:pt idx="135">
                  <c:v>26175.5</c:v>
                </c:pt>
                <c:pt idx="136">
                  <c:v>26213</c:v>
                </c:pt>
                <c:pt idx="137">
                  <c:v>26278</c:v>
                </c:pt>
                <c:pt idx="138">
                  <c:v>26294.5</c:v>
                </c:pt>
                <c:pt idx="139">
                  <c:v>26347</c:v>
                </c:pt>
                <c:pt idx="140">
                  <c:v>26394</c:v>
                </c:pt>
                <c:pt idx="141">
                  <c:v>27222.5</c:v>
                </c:pt>
                <c:pt idx="142">
                  <c:v>27226.5</c:v>
                </c:pt>
                <c:pt idx="143">
                  <c:v>27263</c:v>
                </c:pt>
                <c:pt idx="144">
                  <c:v>27419.5</c:v>
                </c:pt>
                <c:pt idx="145">
                  <c:v>27424</c:v>
                </c:pt>
                <c:pt idx="146">
                  <c:v>27567</c:v>
                </c:pt>
                <c:pt idx="147">
                  <c:v>27611</c:v>
                </c:pt>
                <c:pt idx="148">
                  <c:v>27771</c:v>
                </c:pt>
                <c:pt idx="149">
                  <c:v>27775</c:v>
                </c:pt>
                <c:pt idx="150">
                  <c:v>27818</c:v>
                </c:pt>
                <c:pt idx="151">
                  <c:v>27865</c:v>
                </c:pt>
                <c:pt idx="152">
                  <c:v>28248</c:v>
                </c:pt>
                <c:pt idx="153">
                  <c:v>28414</c:v>
                </c:pt>
                <c:pt idx="154">
                  <c:v>28464</c:v>
                </c:pt>
                <c:pt idx="155">
                  <c:v>28605</c:v>
                </c:pt>
                <c:pt idx="156">
                  <c:v>28747</c:v>
                </c:pt>
                <c:pt idx="157">
                  <c:v>28790</c:v>
                </c:pt>
                <c:pt idx="158">
                  <c:v>28792.5</c:v>
                </c:pt>
                <c:pt idx="159">
                  <c:v>28925</c:v>
                </c:pt>
                <c:pt idx="160">
                  <c:v>28947</c:v>
                </c:pt>
                <c:pt idx="161">
                  <c:v>29606.5</c:v>
                </c:pt>
                <c:pt idx="162">
                  <c:v>29678.5</c:v>
                </c:pt>
                <c:pt idx="163">
                  <c:v>29882.5</c:v>
                </c:pt>
                <c:pt idx="164">
                  <c:v>30770</c:v>
                </c:pt>
                <c:pt idx="165">
                  <c:v>31092</c:v>
                </c:pt>
                <c:pt idx="166">
                  <c:v>31187</c:v>
                </c:pt>
                <c:pt idx="167">
                  <c:v>31252</c:v>
                </c:pt>
                <c:pt idx="168">
                  <c:v>31252.5</c:v>
                </c:pt>
                <c:pt idx="169">
                  <c:v>31256</c:v>
                </c:pt>
                <c:pt idx="170">
                  <c:v>31846.5</c:v>
                </c:pt>
                <c:pt idx="171">
                  <c:v>31908</c:v>
                </c:pt>
                <c:pt idx="172">
                  <c:v>31908</c:v>
                </c:pt>
                <c:pt idx="173">
                  <c:v>31908</c:v>
                </c:pt>
                <c:pt idx="174">
                  <c:v>31936.5</c:v>
                </c:pt>
                <c:pt idx="175">
                  <c:v>31936.5</c:v>
                </c:pt>
                <c:pt idx="176">
                  <c:v>31936.5</c:v>
                </c:pt>
                <c:pt idx="177">
                  <c:v>32033</c:v>
                </c:pt>
                <c:pt idx="178">
                  <c:v>32033</c:v>
                </c:pt>
                <c:pt idx="179">
                  <c:v>32109</c:v>
                </c:pt>
                <c:pt idx="180">
                  <c:v>32142.5</c:v>
                </c:pt>
                <c:pt idx="181">
                  <c:v>32142.5</c:v>
                </c:pt>
                <c:pt idx="182">
                  <c:v>32262.5</c:v>
                </c:pt>
                <c:pt idx="183">
                  <c:v>32306.5</c:v>
                </c:pt>
                <c:pt idx="184">
                  <c:v>32353.5</c:v>
                </c:pt>
                <c:pt idx="185">
                  <c:v>32597.5</c:v>
                </c:pt>
                <c:pt idx="186">
                  <c:v>32720</c:v>
                </c:pt>
                <c:pt idx="187">
                  <c:v>32720.5</c:v>
                </c:pt>
                <c:pt idx="188">
                  <c:v>32909.5</c:v>
                </c:pt>
                <c:pt idx="189">
                  <c:v>33097.5</c:v>
                </c:pt>
                <c:pt idx="190">
                  <c:v>33103</c:v>
                </c:pt>
                <c:pt idx="191">
                  <c:v>33143</c:v>
                </c:pt>
                <c:pt idx="192">
                  <c:v>33191</c:v>
                </c:pt>
                <c:pt idx="193">
                  <c:v>33238</c:v>
                </c:pt>
                <c:pt idx="194">
                  <c:v>33322.5</c:v>
                </c:pt>
                <c:pt idx="195">
                  <c:v>33491</c:v>
                </c:pt>
                <c:pt idx="196">
                  <c:v>34051</c:v>
                </c:pt>
                <c:pt idx="197">
                  <c:v>34073</c:v>
                </c:pt>
                <c:pt idx="198">
                  <c:v>34100</c:v>
                </c:pt>
                <c:pt idx="199">
                  <c:v>34141.5</c:v>
                </c:pt>
                <c:pt idx="200">
                  <c:v>34169</c:v>
                </c:pt>
                <c:pt idx="201">
                  <c:v>34170.5</c:v>
                </c:pt>
                <c:pt idx="202">
                  <c:v>34316</c:v>
                </c:pt>
                <c:pt idx="203">
                  <c:v>34520.5</c:v>
                </c:pt>
                <c:pt idx="204">
                  <c:v>34580.5</c:v>
                </c:pt>
                <c:pt idx="205">
                  <c:v>34596</c:v>
                </c:pt>
                <c:pt idx="206">
                  <c:v>34643</c:v>
                </c:pt>
                <c:pt idx="207">
                  <c:v>34705</c:v>
                </c:pt>
                <c:pt idx="208">
                  <c:v>34705.5</c:v>
                </c:pt>
                <c:pt idx="209">
                  <c:v>35286.5</c:v>
                </c:pt>
                <c:pt idx="210">
                  <c:v>35288.5</c:v>
                </c:pt>
                <c:pt idx="211">
                  <c:v>35426.5</c:v>
                </c:pt>
                <c:pt idx="212">
                  <c:v>35433.5</c:v>
                </c:pt>
                <c:pt idx="213">
                  <c:v>35436</c:v>
                </c:pt>
                <c:pt idx="214">
                  <c:v>35436.5</c:v>
                </c:pt>
                <c:pt idx="215">
                  <c:v>35460.5</c:v>
                </c:pt>
                <c:pt idx="216">
                  <c:v>35460.5</c:v>
                </c:pt>
                <c:pt idx="217">
                  <c:v>35502.5</c:v>
                </c:pt>
                <c:pt idx="218">
                  <c:v>35514</c:v>
                </c:pt>
                <c:pt idx="219">
                  <c:v>35539</c:v>
                </c:pt>
                <c:pt idx="220">
                  <c:v>35574.5</c:v>
                </c:pt>
                <c:pt idx="221">
                  <c:v>35574.5</c:v>
                </c:pt>
                <c:pt idx="222">
                  <c:v>35592.5</c:v>
                </c:pt>
                <c:pt idx="223">
                  <c:v>36352.5</c:v>
                </c:pt>
                <c:pt idx="224">
                  <c:v>36496.5</c:v>
                </c:pt>
                <c:pt idx="225">
                  <c:v>36496.5</c:v>
                </c:pt>
                <c:pt idx="226">
                  <c:v>36512.5</c:v>
                </c:pt>
                <c:pt idx="227">
                  <c:v>36603</c:v>
                </c:pt>
                <c:pt idx="228">
                  <c:v>36641</c:v>
                </c:pt>
                <c:pt idx="229">
                  <c:v>36649</c:v>
                </c:pt>
                <c:pt idx="230">
                  <c:v>36684.5</c:v>
                </c:pt>
                <c:pt idx="231">
                  <c:v>36694.5</c:v>
                </c:pt>
                <c:pt idx="232">
                  <c:v>36735</c:v>
                </c:pt>
                <c:pt idx="233">
                  <c:v>36759</c:v>
                </c:pt>
                <c:pt idx="234">
                  <c:v>36766.5</c:v>
                </c:pt>
                <c:pt idx="235">
                  <c:v>36772.5</c:v>
                </c:pt>
                <c:pt idx="236">
                  <c:v>36784</c:v>
                </c:pt>
                <c:pt idx="237">
                  <c:v>36784.5</c:v>
                </c:pt>
                <c:pt idx="238">
                  <c:v>36823</c:v>
                </c:pt>
                <c:pt idx="239">
                  <c:v>37572</c:v>
                </c:pt>
                <c:pt idx="240">
                  <c:v>37587</c:v>
                </c:pt>
                <c:pt idx="241">
                  <c:v>37697</c:v>
                </c:pt>
                <c:pt idx="242">
                  <c:v>37700</c:v>
                </c:pt>
                <c:pt idx="243">
                  <c:v>37722</c:v>
                </c:pt>
                <c:pt idx="244">
                  <c:v>37722.5</c:v>
                </c:pt>
                <c:pt idx="245">
                  <c:v>37723</c:v>
                </c:pt>
                <c:pt idx="246">
                  <c:v>37758</c:v>
                </c:pt>
                <c:pt idx="247">
                  <c:v>37769</c:v>
                </c:pt>
                <c:pt idx="248">
                  <c:v>37770</c:v>
                </c:pt>
                <c:pt idx="249">
                  <c:v>37770</c:v>
                </c:pt>
                <c:pt idx="250">
                  <c:v>37770</c:v>
                </c:pt>
                <c:pt idx="251">
                  <c:v>37814</c:v>
                </c:pt>
                <c:pt idx="252">
                  <c:v>38048</c:v>
                </c:pt>
                <c:pt idx="253">
                  <c:v>38331</c:v>
                </c:pt>
                <c:pt idx="254">
                  <c:v>38541</c:v>
                </c:pt>
                <c:pt idx="255">
                  <c:v>38556.5</c:v>
                </c:pt>
                <c:pt idx="256">
                  <c:v>38569</c:v>
                </c:pt>
                <c:pt idx="257">
                  <c:v>38606.5</c:v>
                </c:pt>
                <c:pt idx="258">
                  <c:v>38607</c:v>
                </c:pt>
                <c:pt idx="259">
                  <c:v>38613</c:v>
                </c:pt>
                <c:pt idx="260">
                  <c:v>38754</c:v>
                </c:pt>
                <c:pt idx="261">
                  <c:v>38782</c:v>
                </c:pt>
                <c:pt idx="262">
                  <c:v>38842</c:v>
                </c:pt>
                <c:pt idx="263">
                  <c:v>38867</c:v>
                </c:pt>
                <c:pt idx="264">
                  <c:v>38873</c:v>
                </c:pt>
                <c:pt idx="265">
                  <c:v>38895</c:v>
                </c:pt>
                <c:pt idx="266">
                  <c:v>38939.5</c:v>
                </c:pt>
                <c:pt idx="267">
                  <c:v>38971</c:v>
                </c:pt>
                <c:pt idx="268">
                  <c:v>38974</c:v>
                </c:pt>
                <c:pt idx="269">
                  <c:v>38983.5</c:v>
                </c:pt>
                <c:pt idx="270">
                  <c:v>39456.5</c:v>
                </c:pt>
                <c:pt idx="271">
                  <c:v>39613</c:v>
                </c:pt>
                <c:pt idx="272">
                  <c:v>39616.5</c:v>
                </c:pt>
                <c:pt idx="273">
                  <c:v>39638.5</c:v>
                </c:pt>
                <c:pt idx="274">
                  <c:v>39663.5</c:v>
                </c:pt>
                <c:pt idx="275">
                  <c:v>39718</c:v>
                </c:pt>
                <c:pt idx="276">
                  <c:v>39776.5</c:v>
                </c:pt>
                <c:pt idx="277">
                  <c:v>39878</c:v>
                </c:pt>
                <c:pt idx="278">
                  <c:v>39878.5</c:v>
                </c:pt>
                <c:pt idx="279">
                  <c:v>39885.5</c:v>
                </c:pt>
                <c:pt idx="280">
                  <c:v>39937.5</c:v>
                </c:pt>
                <c:pt idx="281">
                  <c:v>39980</c:v>
                </c:pt>
                <c:pt idx="282">
                  <c:v>40067</c:v>
                </c:pt>
                <c:pt idx="283">
                  <c:v>40859.5</c:v>
                </c:pt>
                <c:pt idx="284">
                  <c:v>40925.5</c:v>
                </c:pt>
                <c:pt idx="285">
                  <c:v>40956</c:v>
                </c:pt>
                <c:pt idx="286">
                  <c:v>41000.5</c:v>
                </c:pt>
                <c:pt idx="287">
                  <c:v>41063.5</c:v>
                </c:pt>
                <c:pt idx="288">
                  <c:v>41121</c:v>
                </c:pt>
                <c:pt idx="289">
                  <c:v>41160.5</c:v>
                </c:pt>
                <c:pt idx="290">
                  <c:v>41295</c:v>
                </c:pt>
                <c:pt idx="291">
                  <c:v>41444.5</c:v>
                </c:pt>
                <c:pt idx="292">
                  <c:v>41445</c:v>
                </c:pt>
                <c:pt idx="293">
                  <c:v>41477</c:v>
                </c:pt>
                <c:pt idx="294">
                  <c:v>41495.5</c:v>
                </c:pt>
                <c:pt idx="295">
                  <c:v>41997</c:v>
                </c:pt>
                <c:pt idx="296">
                  <c:v>42016</c:v>
                </c:pt>
                <c:pt idx="297">
                  <c:v>42085</c:v>
                </c:pt>
                <c:pt idx="298">
                  <c:v>42101</c:v>
                </c:pt>
                <c:pt idx="299">
                  <c:v>42132.5</c:v>
                </c:pt>
                <c:pt idx="300">
                  <c:v>42195</c:v>
                </c:pt>
                <c:pt idx="301">
                  <c:v>42219.5</c:v>
                </c:pt>
                <c:pt idx="302">
                  <c:v>42238</c:v>
                </c:pt>
                <c:pt idx="303">
                  <c:v>42265</c:v>
                </c:pt>
                <c:pt idx="304">
                  <c:v>42278</c:v>
                </c:pt>
                <c:pt idx="305">
                  <c:v>42421</c:v>
                </c:pt>
                <c:pt idx="306">
                  <c:v>42439</c:v>
                </c:pt>
                <c:pt idx="307">
                  <c:v>42489</c:v>
                </c:pt>
                <c:pt idx="308">
                  <c:v>42649.5</c:v>
                </c:pt>
                <c:pt idx="309">
                  <c:v>42681</c:v>
                </c:pt>
                <c:pt idx="310">
                  <c:v>43114.5</c:v>
                </c:pt>
                <c:pt idx="311">
                  <c:v>43338.5</c:v>
                </c:pt>
                <c:pt idx="312">
                  <c:v>43357.5</c:v>
                </c:pt>
                <c:pt idx="313">
                  <c:v>43427</c:v>
                </c:pt>
                <c:pt idx="314">
                  <c:v>43427.5</c:v>
                </c:pt>
                <c:pt idx="315">
                  <c:v>43436.5</c:v>
                </c:pt>
                <c:pt idx="316">
                  <c:v>43468.5</c:v>
                </c:pt>
                <c:pt idx="317">
                  <c:v>43483</c:v>
                </c:pt>
                <c:pt idx="318">
                  <c:v>43503</c:v>
                </c:pt>
                <c:pt idx="319">
                  <c:v>43550</c:v>
                </c:pt>
                <c:pt idx="320">
                  <c:v>44324</c:v>
                </c:pt>
                <c:pt idx="321">
                  <c:v>44358.5</c:v>
                </c:pt>
                <c:pt idx="322">
                  <c:v>44431</c:v>
                </c:pt>
                <c:pt idx="323">
                  <c:v>44481</c:v>
                </c:pt>
                <c:pt idx="324">
                  <c:v>44481</c:v>
                </c:pt>
                <c:pt idx="325">
                  <c:v>44481</c:v>
                </c:pt>
                <c:pt idx="326">
                  <c:v>44481</c:v>
                </c:pt>
                <c:pt idx="327">
                  <c:v>44546.5</c:v>
                </c:pt>
                <c:pt idx="328">
                  <c:v>44560</c:v>
                </c:pt>
                <c:pt idx="329">
                  <c:v>44696.5</c:v>
                </c:pt>
                <c:pt idx="330">
                  <c:v>44697</c:v>
                </c:pt>
                <c:pt idx="331">
                  <c:v>44791.5</c:v>
                </c:pt>
                <c:pt idx="332">
                  <c:v>44860.5</c:v>
                </c:pt>
                <c:pt idx="333">
                  <c:v>45600</c:v>
                </c:pt>
                <c:pt idx="334">
                  <c:v>45629</c:v>
                </c:pt>
                <c:pt idx="335">
                  <c:v>45631.5</c:v>
                </c:pt>
                <c:pt idx="336">
                  <c:v>45669</c:v>
                </c:pt>
                <c:pt idx="337">
                  <c:v>45669.5</c:v>
                </c:pt>
                <c:pt idx="338">
                  <c:v>45740.5</c:v>
                </c:pt>
                <c:pt idx="339">
                  <c:v>45874</c:v>
                </c:pt>
                <c:pt idx="340">
                  <c:v>45880</c:v>
                </c:pt>
                <c:pt idx="341">
                  <c:v>45939</c:v>
                </c:pt>
                <c:pt idx="342">
                  <c:v>46717.5</c:v>
                </c:pt>
                <c:pt idx="343">
                  <c:v>46718</c:v>
                </c:pt>
                <c:pt idx="344">
                  <c:v>46749</c:v>
                </c:pt>
                <c:pt idx="345">
                  <c:v>46768</c:v>
                </c:pt>
                <c:pt idx="346">
                  <c:v>46808.5</c:v>
                </c:pt>
                <c:pt idx="347">
                  <c:v>46811.5</c:v>
                </c:pt>
                <c:pt idx="348">
                  <c:v>46812</c:v>
                </c:pt>
                <c:pt idx="349">
                  <c:v>46974.5</c:v>
                </c:pt>
                <c:pt idx="350">
                  <c:v>47706</c:v>
                </c:pt>
                <c:pt idx="351">
                  <c:v>47739.5</c:v>
                </c:pt>
                <c:pt idx="352">
                  <c:v>47822</c:v>
                </c:pt>
                <c:pt idx="353">
                  <c:v>47974</c:v>
                </c:pt>
                <c:pt idx="354">
                  <c:v>48207</c:v>
                </c:pt>
                <c:pt idx="355">
                  <c:v>48868.5</c:v>
                </c:pt>
                <c:pt idx="356">
                  <c:v>48935.5</c:v>
                </c:pt>
                <c:pt idx="357">
                  <c:v>48969</c:v>
                </c:pt>
                <c:pt idx="358">
                  <c:v>49025</c:v>
                </c:pt>
                <c:pt idx="359">
                  <c:v>49025</c:v>
                </c:pt>
                <c:pt idx="360">
                  <c:v>49025</c:v>
                </c:pt>
                <c:pt idx="361">
                  <c:v>49025</c:v>
                </c:pt>
                <c:pt idx="362">
                  <c:v>49170</c:v>
                </c:pt>
                <c:pt idx="363">
                  <c:v>49179.5</c:v>
                </c:pt>
                <c:pt idx="364">
                  <c:v>49182.5</c:v>
                </c:pt>
                <c:pt idx="365">
                  <c:v>49183</c:v>
                </c:pt>
                <c:pt idx="366">
                  <c:v>49232</c:v>
                </c:pt>
                <c:pt idx="367">
                  <c:v>49248.5</c:v>
                </c:pt>
                <c:pt idx="368">
                  <c:v>49298.5</c:v>
                </c:pt>
                <c:pt idx="369">
                  <c:v>50067</c:v>
                </c:pt>
                <c:pt idx="370">
                  <c:v>50067.5</c:v>
                </c:pt>
                <c:pt idx="371">
                  <c:v>50101.5</c:v>
                </c:pt>
                <c:pt idx="372">
                  <c:v>50119.5</c:v>
                </c:pt>
                <c:pt idx="373">
                  <c:v>50119.5</c:v>
                </c:pt>
                <c:pt idx="374">
                  <c:v>50119.5</c:v>
                </c:pt>
                <c:pt idx="375">
                  <c:v>50211.5</c:v>
                </c:pt>
                <c:pt idx="376">
                  <c:v>51249.5</c:v>
                </c:pt>
                <c:pt idx="377">
                  <c:v>51250</c:v>
                </c:pt>
                <c:pt idx="378">
                  <c:v>51356.5</c:v>
                </c:pt>
                <c:pt idx="379">
                  <c:v>51422.5</c:v>
                </c:pt>
                <c:pt idx="380">
                  <c:v>51494</c:v>
                </c:pt>
                <c:pt idx="381">
                  <c:v>51503</c:v>
                </c:pt>
                <c:pt idx="382">
                  <c:v>51585</c:v>
                </c:pt>
                <c:pt idx="383">
                  <c:v>51594</c:v>
                </c:pt>
                <c:pt idx="384">
                  <c:v>51597.5</c:v>
                </c:pt>
                <c:pt idx="385">
                  <c:v>51759.5</c:v>
                </c:pt>
                <c:pt idx="386">
                  <c:v>51769</c:v>
                </c:pt>
                <c:pt idx="387">
                  <c:v>51794</c:v>
                </c:pt>
                <c:pt idx="388">
                  <c:v>52403.5</c:v>
                </c:pt>
                <c:pt idx="389">
                  <c:v>52532</c:v>
                </c:pt>
                <c:pt idx="390">
                  <c:v>52540.5</c:v>
                </c:pt>
                <c:pt idx="391">
                  <c:v>52616.5</c:v>
                </c:pt>
                <c:pt idx="392">
                  <c:v>52616.5</c:v>
                </c:pt>
                <c:pt idx="393">
                  <c:v>52616.5</c:v>
                </c:pt>
                <c:pt idx="394">
                  <c:v>52657.5</c:v>
                </c:pt>
                <c:pt idx="395">
                  <c:v>52764</c:v>
                </c:pt>
                <c:pt idx="396">
                  <c:v>53517.5</c:v>
                </c:pt>
                <c:pt idx="397">
                  <c:v>53677.5</c:v>
                </c:pt>
                <c:pt idx="398">
                  <c:v>53680</c:v>
                </c:pt>
                <c:pt idx="399">
                  <c:v>53726</c:v>
                </c:pt>
                <c:pt idx="400">
                  <c:v>53726.5</c:v>
                </c:pt>
                <c:pt idx="401">
                  <c:v>53727</c:v>
                </c:pt>
                <c:pt idx="402">
                  <c:v>53738.5</c:v>
                </c:pt>
                <c:pt idx="403">
                  <c:v>53739</c:v>
                </c:pt>
                <c:pt idx="404">
                  <c:v>53739.5</c:v>
                </c:pt>
                <c:pt idx="405">
                  <c:v>53827.5</c:v>
                </c:pt>
                <c:pt idx="406">
                  <c:v>53999</c:v>
                </c:pt>
                <c:pt idx="407">
                  <c:v>54626.5</c:v>
                </c:pt>
                <c:pt idx="408">
                  <c:v>54679</c:v>
                </c:pt>
                <c:pt idx="409">
                  <c:v>54777.5</c:v>
                </c:pt>
                <c:pt idx="410">
                  <c:v>54943.5</c:v>
                </c:pt>
                <c:pt idx="411">
                  <c:v>54953</c:v>
                </c:pt>
                <c:pt idx="412">
                  <c:v>54953.5</c:v>
                </c:pt>
                <c:pt idx="413">
                  <c:v>55041</c:v>
                </c:pt>
                <c:pt idx="414">
                  <c:v>55165.5</c:v>
                </c:pt>
                <c:pt idx="415">
                  <c:v>55165.5</c:v>
                </c:pt>
                <c:pt idx="416">
                  <c:v>55771</c:v>
                </c:pt>
                <c:pt idx="417">
                  <c:v>55828.5</c:v>
                </c:pt>
                <c:pt idx="418">
                  <c:v>55909</c:v>
                </c:pt>
                <c:pt idx="419">
                  <c:v>55909.5</c:v>
                </c:pt>
                <c:pt idx="420">
                  <c:v>55963</c:v>
                </c:pt>
                <c:pt idx="421">
                  <c:v>56072.5</c:v>
                </c:pt>
                <c:pt idx="422">
                  <c:v>56073</c:v>
                </c:pt>
                <c:pt idx="423">
                  <c:v>56087.5</c:v>
                </c:pt>
                <c:pt idx="424">
                  <c:v>56153.5</c:v>
                </c:pt>
                <c:pt idx="425">
                  <c:v>57270</c:v>
                </c:pt>
                <c:pt idx="426">
                  <c:v>57092</c:v>
                </c:pt>
                <c:pt idx="427">
                  <c:v>57092.5</c:v>
                </c:pt>
                <c:pt idx="428">
                  <c:v>57243</c:v>
                </c:pt>
                <c:pt idx="429">
                  <c:v>57455.5</c:v>
                </c:pt>
                <c:pt idx="430">
                  <c:v>57508</c:v>
                </c:pt>
                <c:pt idx="431">
                  <c:v>57508.5</c:v>
                </c:pt>
                <c:pt idx="432">
                  <c:v>58126.5</c:v>
                </c:pt>
                <c:pt idx="433">
                  <c:v>58126.5</c:v>
                </c:pt>
                <c:pt idx="434">
                  <c:v>55009.5</c:v>
                </c:pt>
                <c:pt idx="435">
                  <c:v>55160</c:v>
                </c:pt>
                <c:pt idx="436">
                  <c:v>58199</c:v>
                </c:pt>
                <c:pt idx="437">
                  <c:v>58199.5</c:v>
                </c:pt>
                <c:pt idx="438">
                  <c:v>58262.5</c:v>
                </c:pt>
                <c:pt idx="439">
                  <c:v>58384</c:v>
                </c:pt>
                <c:pt idx="440">
                  <c:v>58462</c:v>
                </c:pt>
                <c:pt idx="441">
                  <c:v>58643.5</c:v>
                </c:pt>
              </c:numCache>
            </c:numRef>
          </c:xVal>
          <c:yVal>
            <c:numRef>
              <c:f>'Active 1'!$H$21:$H$819</c:f>
              <c:numCache>
                <c:formatCode>General</c:formatCode>
                <c:ptCount val="7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14-462E-82BE-7F2EC9369772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1'!$F$21:$F$819</c:f>
              <c:numCache>
                <c:formatCode>General</c:formatCode>
                <c:ptCount val="799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24970.5</c:v>
                </c:pt>
                <c:pt idx="133">
                  <c:v>25106</c:v>
                </c:pt>
                <c:pt idx="134">
                  <c:v>26094</c:v>
                </c:pt>
                <c:pt idx="135">
                  <c:v>26175.5</c:v>
                </c:pt>
                <c:pt idx="136">
                  <c:v>26213</c:v>
                </c:pt>
                <c:pt idx="137">
                  <c:v>26278</c:v>
                </c:pt>
                <c:pt idx="138">
                  <c:v>26294.5</c:v>
                </c:pt>
                <c:pt idx="139">
                  <c:v>26347</c:v>
                </c:pt>
                <c:pt idx="140">
                  <c:v>26394</c:v>
                </c:pt>
                <c:pt idx="141">
                  <c:v>27222.5</c:v>
                </c:pt>
                <c:pt idx="142">
                  <c:v>27226.5</c:v>
                </c:pt>
                <c:pt idx="143">
                  <c:v>27263</c:v>
                </c:pt>
                <c:pt idx="144">
                  <c:v>27419.5</c:v>
                </c:pt>
                <c:pt idx="145">
                  <c:v>27424</c:v>
                </c:pt>
                <c:pt idx="146">
                  <c:v>27567</c:v>
                </c:pt>
                <c:pt idx="147">
                  <c:v>27611</c:v>
                </c:pt>
                <c:pt idx="148">
                  <c:v>27771</c:v>
                </c:pt>
                <c:pt idx="149">
                  <c:v>27775</c:v>
                </c:pt>
                <c:pt idx="150">
                  <c:v>27818</c:v>
                </c:pt>
                <c:pt idx="151">
                  <c:v>27865</c:v>
                </c:pt>
                <c:pt idx="152">
                  <c:v>28248</c:v>
                </c:pt>
                <c:pt idx="153">
                  <c:v>28414</c:v>
                </c:pt>
                <c:pt idx="154">
                  <c:v>28464</c:v>
                </c:pt>
                <c:pt idx="155">
                  <c:v>28605</c:v>
                </c:pt>
                <c:pt idx="156">
                  <c:v>28747</c:v>
                </c:pt>
                <c:pt idx="157">
                  <c:v>28790</c:v>
                </c:pt>
                <c:pt idx="158">
                  <c:v>28792.5</c:v>
                </c:pt>
                <c:pt idx="159">
                  <c:v>28925</c:v>
                </c:pt>
                <c:pt idx="160">
                  <c:v>28947</c:v>
                </c:pt>
                <c:pt idx="161">
                  <c:v>29606.5</c:v>
                </c:pt>
                <c:pt idx="162">
                  <c:v>29678.5</c:v>
                </c:pt>
                <c:pt idx="163">
                  <c:v>29882.5</c:v>
                </c:pt>
                <c:pt idx="164">
                  <c:v>30770</c:v>
                </c:pt>
                <c:pt idx="165">
                  <c:v>31092</c:v>
                </c:pt>
                <c:pt idx="166">
                  <c:v>31187</c:v>
                </c:pt>
                <c:pt idx="167">
                  <c:v>31252</c:v>
                </c:pt>
                <c:pt idx="168">
                  <c:v>31252.5</c:v>
                </c:pt>
                <c:pt idx="169">
                  <c:v>31256</c:v>
                </c:pt>
                <c:pt idx="170">
                  <c:v>31846.5</c:v>
                </c:pt>
                <c:pt idx="171">
                  <c:v>31908</c:v>
                </c:pt>
                <c:pt idx="172">
                  <c:v>31908</c:v>
                </c:pt>
                <c:pt idx="173">
                  <c:v>31908</c:v>
                </c:pt>
                <c:pt idx="174">
                  <c:v>31936.5</c:v>
                </c:pt>
                <c:pt idx="175">
                  <c:v>31936.5</c:v>
                </c:pt>
                <c:pt idx="176">
                  <c:v>31936.5</c:v>
                </c:pt>
                <c:pt idx="177">
                  <c:v>32033</c:v>
                </c:pt>
                <c:pt idx="178">
                  <c:v>32033</c:v>
                </c:pt>
                <c:pt idx="179">
                  <c:v>32109</c:v>
                </c:pt>
                <c:pt idx="180">
                  <c:v>32142.5</c:v>
                </c:pt>
                <c:pt idx="181">
                  <c:v>32142.5</c:v>
                </c:pt>
                <c:pt idx="182">
                  <c:v>32262.5</c:v>
                </c:pt>
                <c:pt idx="183">
                  <c:v>32306.5</c:v>
                </c:pt>
                <c:pt idx="184">
                  <c:v>32353.5</c:v>
                </c:pt>
                <c:pt idx="185">
                  <c:v>32597.5</c:v>
                </c:pt>
                <c:pt idx="186">
                  <c:v>32720</c:v>
                </c:pt>
                <c:pt idx="187">
                  <c:v>32720.5</c:v>
                </c:pt>
                <c:pt idx="188">
                  <c:v>32909.5</c:v>
                </c:pt>
                <c:pt idx="189">
                  <c:v>33097.5</c:v>
                </c:pt>
                <c:pt idx="190">
                  <c:v>33103</c:v>
                </c:pt>
                <c:pt idx="191">
                  <c:v>33143</c:v>
                </c:pt>
                <c:pt idx="192">
                  <c:v>33191</c:v>
                </c:pt>
                <c:pt idx="193">
                  <c:v>33238</c:v>
                </c:pt>
                <c:pt idx="194">
                  <c:v>33322.5</c:v>
                </c:pt>
                <c:pt idx="195">
                  <c:v>33491</c:v>
                </c:pt>
                <c:pt idx="196">
                  <c:v>34051</c:v>
                </c:pt>
                <c:pt idx="197">
                  <c:v>34073</c:v>
                </c:pt>
                <c:pt idx="198">
                  <c:v>34100</c:v>
                </c:pt>
                <c:pt idx="199">
                  <c:v>34141.5</c:v>
                </c:pt>
                <c:pt idx="200">
                  <c:v>34169</c:v>
                </c:pt>
                <c:pt idx="201">
                  <c:v>34170.5</c:v>
                </c:pt>
                <c:pt idx="202">
                  <c:v>34316</c:v>
                </c:pt>
                <c:pt idx="203">
                  <c:v>34520.5</c:v>
                </c:pt>
                <c:pt idx="204">
                  <c:v>34580.5</c:v>
                </c:pt>
                <c:pt idx="205">
                  <c:v>34596</c:v>
                </c:pt>
                <c:pt idx="206">
                  <c:v>34643</c:v>
                </c:pt>
                <c:pt idx="207">
                  <c:v>34705</c:v>
                </c:pt>
                <c:pt idx="208">
                  <c:v>34705.5</c:v>
                </c:pt>
                <c:pt idx="209">
                  <c:v>35286.5</c:v>
                </c:pt>
                <c:pt idx="210">
                  <c:v>35288.5</c:v>
                </c:pt>
                <c:pt idx="211">
                  <c:v>35426.5</c:v>
                </c:pt>
                <c:pt idx="212">
                  <c:v>35433.5</c:v>
                </c:pt>
                <c:pt idx="213">
                  <c:v>35436</c:v>
                </c:pt>
                <c:pt idx="214">
                  <c:v>35436.5</c:v>
                </c:pt>
                <c:pt idx="215">
                  <c:v>35460.5</c:v>
                </c:pt>
                <c:pt idx="216">
                  <c:v>35460.5</c:v>
                </c:pt>
                <c:pt idx="217">
                  <c:v>35502.5</c:v>
                </c:pt>
                <c:pt idx="218">
                  <c:v>35514</c:v>
                </c:pt>
                <c:pt idx="219">
                  <c:v>35539</c:v>
                </c:pt>
                <c:pt idx="220">
                  <c:v>35574.5</c:v>
                </c:pt>
                <c:pt idx="221">
                  <c:v>35574.5</c:v>
                </c:pt>
                <c:pt idx="222">
                  <c:v>35592.5</c:v>
                </c:pt>
                <c:pt idx="223">
                  <c:v>36352.5</c:v>
                </c:pt>
                <c:pt idx="224">
                  <c:v>36496.5</c:v>
                </c:pt>
                <c:pt idx="225">
                  <c:v>36496.5</c:v>
                </c:pt>
                <c:pt idx="226">
                  <c:v>36512.5</c:v>
                </c:pt>
                <c:pt idx="227">
                  <c:v>36603</c:v>
                </c:pt>
                <c:pt idx="228">
                  <c:v>36641</c:v>
                </c:pt>
                <c:pt idx="229">
                  <c:v>36649</c:v>
                </c:pt>
                <c:pt idx="230">
                  <c:v>36684.5</c:v>
                </c:pt>
                <c:pt idx="231">
                  <c:v>36694.5</c:v>
                </c:pt>
                <c:pt idx="232">
                  <c:v>36735</c:v>
                </c:pt>
                <c:pt idx="233">
                  <c:v>36759</c:v>
                </c:pt>
                <c:pt idx="234">
                  <c:v>36766.5</c:v>
                </c:pt>
                <c:pt idx="235">
                  <c:v>36772.5</c:v>
                </c:pt>
                <c:pt idx="236">
                  <c:v>36784</c:v>
                </c:pt>
                <c:pt idx="237">
                  <c:v>36784.5</c:v>
                </c:pt>
                <c:pt idx="238">
                  <c:v>36823</c:v>
                </c:pt>
                <c:pt idx="239">
                  <c:v>37572</c:v>
                </c:pt>
                <c:pt idx="240">
                  <c:v>37587</c:v>
                </c:pt>
                <c:pt idx="241">
                  <c:v>37697</c:v>
                </c:pt>
                <c:pt idx="242">
                  <c:v>37700</c:v>
                </c:pt>
                <c:pt idx="243">
                  <c:v>37722</c:v>
                </c:pt>
                <c:pt idx="244">
                  <c:v>37722.5</c:v>
                </c:pt>
                <c:pt idx="245">
                  <c:v>37723</c:v>
                </c:pt>
                <c:pt idx="246">
                  <c:v>37758</c:v>
                </c:pt>
                <c:pt idx="247">
                  <c:v>37769</c:v>
                </c:pt>
                <c:pt idx="248">
                  <c:v>37770</c:v>
                </c:pt>
                <c:pt idx="249">
                  <c:v>37770</c:v>
                </c:pt>
                <c:pt idx="250">
                  <c:v>37770</c:v>
                </c:pt>
                <c:pt idx="251">
                  <c:v>37814</c:v>
                </c:pt>
                <c:pt idx="252">
                  <c:v>38048</c:v>
                </c:pt>
                <c:pt idx="253">
                  <c:v>38331</c:v>
                </c:pt>
                <c:pt idx="254">
                  <c:v>38541</c:v>
                </c:pt>
                <c:pt idx="255">
                  <c:v>38556.5</c:v>
                </c:pt>
                <c:pt idx="256">
                  <c:v>38569</c:v>
                </c:pt>
                <c:pt idx="257">
                  <c:v>38606.5</c:v>
                </c:pt>
                <c:pt idx="258">
                  <c:v>38607</c:v>
                </c:pt>
                <c:pt idx="259">
                  <c:v>38613</c:v>
                </c:pt>
                <c:pt idx="260">
                  <c:v>38754</c:v>
                </c:pt>
                <c:pt idx="261">
                  <c:v>38782</c:v>
                </c:pt>
                <c:pt idx="262">
                  <c:v>38842</c:v>
                </c:pt>
                <c:pt idx="263">
                  <c:v>38867</c:v>
                </c:pt>
                <c:pt idx="264">
                  <c:v>38873</c:v>
                </c:pt>
                <c:pt idx="265">
                  <c:v>38895</c:v>
                </c:pt>
                <c:pt idx="266">
                  <c:v>38939.5</c:v>
                </c:pt>
                <c:pt idx="267">
                  <c:v>38971</c:v>
                </c:pt>
                <c:pt idx="268">
                  <c:v>38974</c:v>
                </c:pt>
                <c:pt idx="269">
                  <c:v>38983.5</c:v>
                </c:pt>
                <c:pt idx="270">
                  <c:v>39456.5</c:v>
                </c:pt>
                <c:pt idx="271">
                  <c:v>39613</c:v>
                </c:pt>
                <c:pt idx="272">
                  <c:v>39616.5</c:v>
                </c:pt>
                <c:pt idx="273">
                  <c:v>39638.5</c:v>
                </c:pt>
                <c:pt idx="274">
                  <c:v>39663.5</c:v>
                </c:pt>
                <c:pt idx="275">
                  <c:v>39718</c:v>
                </c:pt>
                <c:pt idx="276">
                  <c:v>39776.5</c:v>
                </c:pt>
                <c:pt idx="277">
                  <c:v>39878</c:v>
                </c:pt>
                <c:pt idx="278">
                  <c:v>39878.5</c:v>
                </c:pt>
                <c:pt idx="279">
                  <c:v>39885.5</c:v>
                </c:pt>
                <c:pt idx="280">
                  <c:v>39937.5</c:v>
                </c:pt>
                <c:pt idx="281">
                  <c:v>39980</c:v>
                </c:pt>
                <c:pt idx="282">
                  <c:v>40067</c:v>
                </c:pt>
                <c:pt idx="283">
                  <c:v>40859.5</c:v>
                </c:pt>
                <c:pt idx="284">
                  <c:v>40925.5</c:v>
                </c:pt>
                <c:pt idx="285">
                  <c:v>40956</c:v>
                </c:pt>
                <c:pt idx="286">
                  <c:v>41000.5</c:v>
                </c:pt>
                <c:pt idx="287">
                  <c:v>41063.5</c:v>
                </c:pt>
                <c:pt idx="288">
                  <c:v>41121</c:v>
                </c:pt>
                <c:pt idx="289">
                  <c:v>41160.5</c:v>
                </c:pt>
                <c:pt idx="290">
                  <c:v>41295</c:v>
                </c:pt>
                <c:pt idx="291">
                  <c:v>41444.5</c:v>
                </c:pt>
                <c:pt idx="292">
                  <c:v>41445</c:v>
                </c:pt>
                <c:pt idx="293">
                  <c:v>41477</c:v>
                </c:pt>
                <c:pt idx="294">
                  <c:v>41495.5</c:v>
                </c:pt>
                <c:pt idx="295">
                  <c:v>41997</c:v>
                </c:pt>
                <c:pt idx="296">
                  <c:v>42016</c:v>
                </c:pt>
                <c:pt idx="297">
                  <c:v>42085</c:v>
                </c:pt>
                <c:pt idx="298">
                  <c:v>42101</c:v>
                </c:pt>
                <c:pt idx="299">
                  <c:v>42132.5</c:v>
                </c:pt>
                <c:pt idx="300">
                  <c:v>42195</c:v>
                </c:pt>
                <c:pt idx="301">
                  <c:v>42219.5</c:v>
                </c:pt>
                <c:pt idx="302">
                  <c:v>42238</c:v>
                </c:pt>
                <c:pt idx="303">
                  <c:v>42265</c:v>
                </c:pt>
                <c:pt idx="304">
                  <c:v>42278</c:v>
                </c:pt>
                <c:pt idx="305">
                  <c:v>42421</c:v>
                </c:pt>
                <c:pt idx="306">
                  <c:v>42439</c:v>
                </c:pt>
                <c:pt idx="307">
                  <c:v>42489</c:v>
                </c:pt>
                <c:pt idx="308">
                  <c:v>42649.5</c:v>
                </c:pt>
                <c:pt idx="309">
                  <c:v>42681</c:v>
                </c:pt>
                <c:pt idx="310">
                  <c:v>43114.5</c:v>
                </c:pt>
                <c:pt idx="311">
                  <c:v>43338.5</c:v>
                </c:pt>
                <c:pt idx="312">
                  <c:v>43357.5</c:v>
                </c:pt>
                <c:pt idx="313">
                  <c:v>43427</c:v>
                </c:pt>
                <c:pt idx="314">
                  <c:v>43427.5</c:v>
                </c:pt>
                <c:pt idx="315">
                  <c:v>43436.5</c:v>
                </c:pt>
                <c:pt idx="316">
                  <c:v>43468.5</c:v>
                </c:pt>
                <c:pt idx="317">
                  <c:v>43483</c:v>
                </c:pt>
                <c:pt idx="318">
                  <c:v>43503</c:v>
                </c:pt>
                <c:pt idx="319">
                  <c:v>43550</c:v>
                </c:pt>
                <c:pt idx="320">
                  <c:v>44324</c:v>
                </c:pt>
                <c:pt idx="321">
                  <c:v>44358.5</c:v>
                </c:pt>
                <c:pt idx="322">
                  <c:v>44431</c:v>
                </c:pt>
                <c:pt idx="323">
                  <c:v>44481</c:v>
                </c:pt>
                <c:pt idx="324">
                  <c:v>44481</c:v>
                </c:pt>
                <c:pt idx="325">
                  <c:v>44481</c:v>
                </c:pt>
                <c:pt idx="326">
                  <c:v>44481</c:v>
                </c:pt>
                <c:pt idx="327">
                  <c:v>44546.5</c:v>
                </c:pt>
                <c:pt idx="328">
                  <c:v>44560</c:v>
                </c:pt>
                <c:pt idx="329">
                  <c:v>44696.5</c:v>
                </c:pt>
                <c:pt idx="330">
                  <c:v>44697</c:v>
                </c:pt>
                <c:pt idx="331">
                  <c:v>44791.5</c:v>
                </c:pt>
                <c:pt idx="332">
                  <c:v>44860.5</c:v>
                </c:pt>
                <c:pt idx="333">
                  <c:v>45600</c:v>
                </c:pt>
                <c:pt idx="334">
                  <c:v>45629</c:v>
                </c:pt>
                <c:pt idx="335">
                  <c:v>45631.5</c:v>
                </c:pt>
                <c:pt idx="336">
                  <c:v>45669</c:v>
                </c:pt>
                <c:pt idx="337">
                  <c:v>45669.5</c:v>
                </c:pt>
                <c:pt idx="338">
                  <c:v>45740.5</c:v>
                </c:pt>
                <c:pt idx="339">
                  <c:v>45874</c:v>
                </c:pt>
                <c:pt idx="340">
                  <c:v>45880</c:v>
                </c:pt>
                <c:pt idx="341">
                  <c:v>45939</c:v>
                </c:pt>
                <c:pt idx="342">
                  <c:v>46717.5</c:v>
                </c:pt>
                <c:pt idx="343">
                  <c:v>46718</c:v>
                </c:pt>
                <c:pt idx="344">
                  <c:v>46749</c:v>
                </c:pt>
                <c:pt idx="345">
                  <c:v>46768</c:v>
                </c:pt>
                <c:pt idx="346">
                  <c:v>46808.5</c:v>
                </c:pt>
                <c:pt idx="347">
                  <c:v>46811.5</c:v>
                </c:pt>
                <c:pt idx="348">
                  <c:v>46812</c:v>
                </c:pt>
                <c:pt idx="349">
                  <c:v>46974.5</c:v>
                </c:pt>
                <c:pt idx="350">
                  <c:v>47706</c:v>
                </c:pt>
                <c:pt idx="351">
                  <c:v>47739.5</c:v>
                </c:pt>
                <c:pt idx="352">
                  <c:v>47822</c:v>
                </c:pt>
                <c:pt idx="353">
                  <c:v>47974</c:v>
                </c:pt>
                <c:pt idx="354">
                  <c:v>48207</c:v>
                </c:pt>
                <c:pt idx="355">
                  <c:v>48868.5</c:v>
                </c:pt>
                <c:pt idx="356">
                  <c:v>48935.5</c:v>
                </c:pt>
                <c:pt idx="357">
                  <c:v>48969</c:v>
                </c:pt>
                <c:pt idx="358">
                  <c:v>49025</c:v>
                </c:pt>
                <c:pt idx="359">
                  <c:v>49025</c:v>
                </c:pt>
                <c:pt idx="360">
                  <c:v>49025</c:v>
                </c:pt>
                <c:pt idx="361">
                  <c:v>49025</c:v>
                </c:pt>
                <c:pt idx="362">
                  <c:v>49170</c:v>
                </c:pt>
                <c:pt idx="363">
                  <c:v>49179.5</c:v>
                </c:pt>
                <c:pt idx="364">
                  <c:v>49182.5</c:v>
                </c:pt>
                <c:pt idx="365">
                  <c:v>49183</c:v>
                </c:pt>
                <c:pt idx="366">
                  <c:v>49232</c:v>
                </c:pt>
                <c:pt idx="367">
                  <c:v>49248.5</c:v>
                </c:pt>
                <c:pt idx="368">
                  <c:v>49298.5</c:v>
                </c:pt>
                <c:pt idx="369">
                  <c:v>50067</c:v>
                </c:pt>
                <c:pt idx="370">
                  <c:v>50067.5</c:v>
                </c:pt>
                <c:pt idx="371">
                  <c:v>50101.5</c:v>
                </c:pt>
                <c:pt idx="372">
                  <c:v>50119.5</c:v>
                </c:pt>
                <c:pt idx="373">
                  <c:v>50119.5</c:v>
                </c:pt>
                <c:pt idx="374">
                  <c:v>50119.5</c:v>
                </c:pt>
                <c:pt idx="375">
                  <c:v>50211.5</c:v>
                </c:pt>
                <c:pt idx="376">
                  <c:v>51249.5</c:v>
                </c:pt>
                <c:pt idx="377">
                  <c:v>51250</c:v>
                </c:pt>
                <c:pt idx="378">
                  <c:v>51356.5</c:v>
                </c:pt>
                <c:pt idx="379">
                  <c:v>51422.5</c:v>
                </c:pt>
                <c:pt idx="380">
                  <c:v>51494</c:v>
                </c:pt>
                <c:pt idx="381">
                  <c:v>51503</c:v>
                </c:pt>
                <c:pt idx="382">
                  <c:v>51585</c:v>
                </c:pt>
                <c:pt idx="383">
                  <c:v>51594</c:v>
                </c:pt>
                <c:pt idx="384">
                  <c:v>51597.5</c:v>
                </c:pt>
                <c:pt idx="385">
                  <c:v>51759.5</c:v>
                </c:pt>
                <c:pt idx="386">
                  <c:v>51769</c:v>
                </c:pt>
                <c:pt idx="387">
                  <c:v>51794</c:v>
                </c:pt>
                <c:pt idx="388">
                  <c:v>52403.5</c:v>
                </c:pt>
                <c:pt idx="389">
                  <c:v>52532</c:v>
                </c:pt>
                <c:pt idx="390">
                  <c:v>52540.5</c:v>
                </c:pt>
                <c:pt idx="391">
                  <c:v>52616.5</c:v>
                </c:pt>
                <c:pt idx="392">
                  <c:v>52616.5</c:v>
                </c:pt>
                <c:pt idx="393">
                  <c:v>52616.5</c:v>
                </c:pt>
                <c:pt idx="394">
                  <c:v>52657.5</c:v>
                </c:pt>
                <c:pt idx="395">
                  <c:v>52764</c:v>
                </c:pt>
                <c:pt idx="396">
                  <c:v>53517.5</c:v>
                </c:pt>
                <c:pt idx="397">
                  <c:v>53677.5</c:v>
                </c:pt>
                <c:pt idx="398">
                  <c:v>53680</c:v>
                </c:pt>
                <c:pt idx="399">
                  <c:v>53726</c:v>
                </c:pt>
                <c:pt idx="400">
                  <c:v>53726.5</c:v>
                </c:pt>
                <c:pt idx="401">
                  <c:v>53727</c:v>
                </c:pt>
                <c:pt idx="402">
                  <c:v>53738.5</c:v>
                </c:pt>
                <c:pt idx="403">
                  <c:v>53739</c:v>
                </c:pt>
                <c:pt idx="404">
                  <c:v>53739.5</c:v>
                </c:pt>
                <c:pt idx="405">
                  <c:v>53827.5</c:v>
                </c:pt>
                <c:pt idx="406">
                  <c:v>53999</c:v>
                </c:pt>
                <c:pt idx="407">
                  <c:v>54626.5</c:v>
                </c:pt>
                <c:pt idx="408">
                  <c:v>54679</c:v>
                </c:pt>
                <c:pt idx="409">
                  <c:v>54777.5</c:v>
                </c:pt>
                <c:pt idx="410">
                  <c:v>54943.5</c:v>
                </c:pt>
                <c:pt idx="411">
                  <c:v>54953</c:v>
                </c:pt>
                <c:pt idx="412">
                  <c:v>54953.5</c:v>
                </c:pt>
                <c:pt idx="413">
                  <c:v>55041</c:v>
                </c:pt>
                <c:pt idx="414">
                  <c:v>55165.5</c:v>
                </c:pt>
                <c:pt idx="415">
                  <c:v>55165.5</c:v>
                </c:pt>
                <c:pt idx="416">
                  <c:v>55771</c:v>
                </c:pt>
                <c:pt idx="417">
                  <c:v>55828.5</c:v>
                </c:pt>
                <c:pt idx="418">
                  <c:v>55909</c:v>
                </c:pt>
                <c:pt idx="419">
                  <c:v>55909.5</c:v>
                </c:pt>
                <c:pt idx="420">
                  <c:v>55963</c:v>
                </c:pt>
                <c:pt idx="421">
                  <c:v>56072.5</c:v>
                </c:pt>
                <c:pt idx="422">
                  <c:v>56073</c:v>
                </c:pt>
                <c:pt idx="423">
                  <c:v>56087.5</c:v>
                </c:pt>
                <c:pt idx="424">
                  <c:v>56153.5</c:v>
                </c:pt>
                <c:pt idx="425">
                  <c:v>57270</c:v>
                </c:pt>
                <c:pt idx="426">
                  <c:v>57092</c:v>
                </c:pt>
                <c:pt idx="427">
                  <c:v>57092.5</c:v>
                </c:pt>
                <c:pt idx="428">
                  <c:v>57243</c:v>
                </c:pt>
                <c:pt idx="429">
                  <c:v>57455.5</c:v>
                </c:pt>
                <c:pt idx="430">
                  <c:v>57508</c:v>
                </c:pt>
                <c:pt idx="431">
                  <c:v>57508.5</c:v>
                </c:pt>
                <c:pt idx="432">
                  <c:v>58126.5</c:v>
                </c:pt>
                <c:pt idx="433">
                  <c:v>58126.5</c:v>
                </c:pt>
                <c:pt idx="434">
                  <c:v>55009.5</c:v>
                </c:pt>
                <c:pt idx="435">
                  <c:v>55160</c:v>
                </c:pt>
                <c:pt idx="436">
                  <c:v>58199</c:v>
                </c:pt>
                <c:pt idx="437">
                  <c:v>58199.5</c:v>
                </c:pt>
                <c:pt idx="438">
                  <c:v>58262.5</c:v>
                </c:pt>
                <c:pt idx="439">
                  <c:v>58384</c:v>
                </c:pt>
                <c:pt idx="440">
                  <c:v>58462</c:v>
                </c:pt>
                <c:pt idx="441">
                  <c:v>58643.5</c:v>
                </c:pt>
              </c:numCache>
            </c:numRef>
          </c:xVal>
          <c:yVal>
            <c:numRef>
              <c:f>'Active 1'!$I$21:$I$819</c:f>
              <c:numCache>
                <c:formatCode>General</c:formatCode>
                <c:ptCount val="799"/>
                <c:pt idx="0">
                  <c:v>-0.16140969258412952</c:v>
                </c:pt>
                <c:pt idx="1">
                  <c:v>-0.1333387131926429</c:v>
                </c:pt>
                <c:pt idx="2">
                  <c:v>-0.11935016565985279</c:v>
                </c:pt>
                <c:pt idx="3">
                  <c:v>-0.23454050723739783</c:v>
                </c:pt>
                <c:pt idx="4">
                  <c:v>-0.12943684685524204</c:v>
                </c:pt>
                <c:pt idx="5">
                  <c:v>-0.10815476893913001</c:v>
                </c:pt>
                <c:pt idx="6">
                  <c:v>-9.1051253657497E-2</c:v>
                </c:pt>
                <c:pt idx="7">
                  <c:v>-0.11348455080587883</c:v>
                </c:pt>
                <c:pt idx="8">
                  <c:v>-9.695472386374604E-2</c:v>
                </c:pt>
                <c:pt idx="20">
                  <c:v>-7.3168097347661387E-2</c:v>
                </c:pt>
                <c:pt idx="30">
                  <c:v>-7.1656926003925037E-2</c:v>
                </c:pt>
                <c:pt idx="31">
                  <c:v>-6.188704288797453E-2</c:v>
                </c:pt>
                <c:pt idx="37">
                  <c:v>-7.265555793128442E-2</c:v>
                </c:pt>
                <c:pt idx="38">
                  <c:v>-2.2516625504067633E-2</c:v>
                </c:pt>
                <c:pt idx="40">
                  <c:v>-3.4316344630497042E-2</c:v>
                </c:pt>
                <c:pt idx="41">
                  <c:v>-3.4076288458891213E-2</c:v>
                </c:pt>
                <c:pt idx="42">
                  <c:v>-3.4836232283851132E-2</c:v>
                </c:pt>
                <c:pt idx="43">
                  <c:v>-3.7012421518738847E-2</c:v>
                </c:pt>
                <c:pt idx="44">
                  <c:v>-3.6594808036170434E-2</c:v>
                </c:pt>
                <c:pt idx="45">
                  <c:v>-3.5131747426930815E-2</c:v>
                </c:pt>
                <c:pt idx="46">
                  <c:v>-2.3069248563842848E-2</c:v>
                </c:pt>
                <c:pt idx="47">
                  <c:v>-1.5465669799596071E-2</c:v>
                </c:pt>
                <c:pt idx="48">
                  <c:v>-1.2984189364942722E-2</c:v>
                </c:pt>
                <c:pt idx="54">
                  <c:v>-2.6295732823200524E-4</c:v>
                </c:pt>
                <c:pt idx="64">
                  <c:v>1.3940237287897617E-2</c:v>
                </c:pt>
                <c:pt idx="65">
                  <c:v>5.7754642548388802E-3</c:v>
                </c:pt>
                <c:pt idx="66">
                  <c:v>2.9629608543473296E-3</c:v>
                </c:pt>
                <c:pt idx="67">
                  <c:v>1.9729835752514191E-2</c:v>
                </c:pt>
                <c:pt idx="68">
                  <c:v>1.9586363785492722E-2</c:v>
                </c:pt>
                <c:pt idx="69">
                  <c:v>1.9087777211098E-2</c:v>
                </c:pt>
                <c:pt idx="70">
                  <c:v>2.4246824010333512E-2</c:v>
                </c:pt>
                <c:pt idx="71">
                  <c:v>8.7184014118975028E-3</c:v>
                </c:pt>
                <c:pt idx="72">
                  <c:v>1.3123230630299076E-2</c:v>
                </c:pt>
                <c:pt idx="73">
                  <c:v>2.2368922356690746E-2</c:v>
                </c:pt>
                <c:pt idx="75">
                  <c:v>2.3008063362794928E-2</c:v>
                </c:pt>
                <c:pt idx="77">
                  <c:v>3.6888737449771725E-2</c:v>
                </c:pt>
                <c:pt idx="80">
                  <c:v>3.3755168500647414E-2</c:v>
                </c:pt>
                <c:pt idx="81">
                  <c:v>4.0550456928031053E-2</c:v>
                </c:pt>
                <c:pt idx="82">
                  <c:v>4.8351562269090209E-2</c:v>
                </c:pt>
                <c:pt idx="83">
                  <c:v>4.436281522794161E-2</c:v>
                </c:pt>
                <c:pt idx="84">
                  <c:v>5.8325812351540662E-2</c:v>
                </c:pt>
                <c:pt idx="85">
                  <c:v>5.2970697732234839E-2</c:v>
                </c:pt>
                <c:pt idx="86">
                  <c:v>6.0729182790964842E-2</c:v>
                </c:pt>
                <c:pt idx="87">
                  <c:v>5.7751906359044369E-2</c:v>
                </c:pt>
                <c:pt idx="88">
                  <c:v>6.1214966961415485E-2</c:v>
                </c:pt>
                <c:pt idx="89">
                  <c:v>3.9682295035163406E-2</c:v>
                </c:pt>
                <c:pt idx="90">
                  <c:v>4.5402463561913464E-2</c:v>
                </c:pt>
                <c:pt idx="91">
                  <c:v>5.9955014068691526E-2</c:v>
                </c:pt>
                <c:pt idx="92">
                  <c:v>4.0207854508480523E-2</c:v>
                </c:pt>
                <c:pt idx="93">
                  <c:v>5.8195070247165859E-2</c:v>
                </c:pt>
                <c:pt idx="94">
                  <c:v>6.0030297208868433E-2</c:v>
                </c:pt>
                <c:pt idx="96">
                  <c:v>5.3348445224401075E-2</c:v>
                </c:pt>
                <c:pt idx="97">
                  <c:v>6.2268894609587733E-2</c:v>
                </c:pt>
                <c:pt idx="98">
                  <c:v>5.1976278868096415E-2</c:v>
                </c:pt>
                <c:pt idx="99">
                  <c:v>2.658138894912554E-2</c:v>
                </c:pt>
                <c:pt idx="102">
                  <c:v>5.8837056240008678E-2</c:v>
                </c:pt>
                <c:pt idx="103">
                  <c:v>6.7254669716930948E-2</c:v>
                </c:pt>
                <c:pt idx="104">
                  <c:v>7.3207763824029826E-2</c:v>
                </c:pt>
                <c:pt idx="105">
                  <c:v>5.6865433478378691E-2</c:v>
                </c:pt>
                <c:pt idx="106">
                  <c:v>7.2052930074278265E-2</c:v>
                </c:pt>
                <c:pt idx="108">
                  <c:v>5.3177927817159798E-2</c:v>
                </c:pt>
                <c:pt idx="109">
                  <c:v>6.3253210952098016E-2</c:v>
                </c:pt>
                <c:pt idx="110">
                  <c:v>6.9555765992845409E-2</c:v>
                </c:pt>
                <c:pt idx="111">
                  <c:v>4.832564911339432E-2</c:v>
                </c:pt>
                <c:pt idx="116">
                  <c:v>4.8868260324525181E-2</c:v>
                </c:pt>
                <c:pt idx="117">
                  <c:v>7.343640380713623E-2</c:v>
                </c:pt>
                <c:pt idx="120">
                  <c:v>7.6717639632988721E-2</c:v>
                </c:pt>
                <c:pt idx="121">
                  <c:v>8.895769581431523E-2</c:v>
                </c:pt>
                <c:pt idx="122">
                  <c:v>7.4493176434771158E-2</c:v>
                </c:pt>
                <c:pt idx="125">
                  <c:v>7.3244567181973252E-2</c:v>
                </c:pt>
                <c:pt idx="126">
                  <c:v>6.9547122227959335E-2</c:v>
                </c:pt>
                <c:pt idx="127">
                  <c:v>8.754427724488778E-2</c:v>
                </c:pt>
                <c:pt idx="128">
                  <c:v>8.3363820544036571E-2</c:v>
                </c:pt>
                <c:pt idx="133">
                  <c:v>8.5868024529190734E-2</c:v>
                </c:pt>
                <c:pt idx="134">
                  <c:v>8.5402064534719102E-2</c:v>
                </c:pt>
                <c:pt idx="135">
                  <c:v>7.0247230782115366E-2</c:v>
                </c:pt>
                <c:pt idx="136">
                  <c:v>8.1967399310087785E-2</c:v>
                </c:pt>
                <c:pt idx="137">
                  <c:v>8.9015691417444032E-2</c:v>
                </c:pt>
                <c:pt idx="138">
                  <c:v>8.0812565567612182E-2</c:v>
                </c:pt>
                <c:pt idx="139">
                  <c:v>9.6620801501558162E-2</c:v>
                </c:pt>
                <c:pt idx="141">
                  <c:v>7.3994335929455701E-2</c:v>
                </c:pt>
                <c:pt idx="142">
                  <c:v>8.7551153905224055E-2</c:v>
                </c:pt>
                <c:pt idx="143">
                  <c:v>9.8132117935165297E-2</c:v>
                </c:pt>
                <c:pt idx="144">
                  <c:v>8.5417621230590157E-2</c:v>
                </c:pt>
                <c:pt idx="145">
                  <c:v>8.0544041455141269E-2</c:v>
                </c:pt>
                <c:pt idx="146">
                  <c:v>9.5450284083199222E-2</c:v>
                </c:pt>
                <c:pt idx="147">
                  <c:v>8.8575281821249519E-2</c:v>
                </c:pt>
                <c:pt idx="148">
                  <c:v>9.0848000843834598E-2</c:v>
                </c:pt>
                <c:pt idx="149">
                  <c:v>8.840481882361928E-2</c:v>
                </c:pt>
                <c:pt idx="150">
                  <c:v>7.7390612066665199E-2</c:v>
                </c:pt>
                <c:pt idx="151">
                  <c:v>8.5933223272149917E-2</c:v>
                </c:pt>
                <c:pt idx="152">
                  <c:v>8.3248544447997119E-2</c:v>
                </c:pt>
                <c:pt idx="153">
                  <c:v>6.7356490442762151E-2</c:v>
                </c:pt>
                <c:pt idx="154">
                  <c:v>8.531671514356276E-2</c:v>
                </c:pt>
                <c:pt idx="155">
                  <c:v>9.1944548788887914E-2</c:v>
                </c:pt>
                <c:pt idx="156">
                  <c:v>8.4811586923024151E-2</c:v>
                </c:pt>
                <c:pt idx="157">
                  <c:v>9.8697380162775517E-2</c:v>
                </c:pt>
                <c:pt idx="158">
                  <c:v>8.1545391396502964E-2</c:v>
                </c:pt>
                <c:pt idx="159">
                  <c:v>8.348998684232356E-2</c:v>
                </c:pt>
                <c:pt idx="160">
                  <c:v>9.2552485708438326E-2</c:v>
                </c:pt>
                <c:pt idx="161">
                  <c:v>9.1857849452935625E-2</c:v>
                </c:pt>
                <c:pt idx="162">
                  <c:v>9.3880573018395808E-2</c:v>
                </c:pt>
                <c:pt idx="163">
                  <c:v>9.3278289772570133E-2</c:v>
                </c:pt>
                <c:pt idx="202">
                  <c:v>8.8041413604514673E-2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14-462E-82BE-7F2EC9369772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1'!$F$21:$F$819</c:f>
              <c:numCache>
                <c:formatCode>General</c:formatCode>
                <c:ptCount val="799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24970.5</c:v>
                </c:pt>
                <c:pt idx="133">
                  <c:v>25106</c:v>
                </c:pt>
                <c:pt idx="134">
                  <c:v>26094</c:v>
                </c:pt>
                <c:pt idx="135">
                  <c:v>26175.5</c:v>
                </c:pt>
                <c:pt idx="136">
                  <c:v>26213</c:v>
                </c:pt>
                <c:pt idx="137">
                  <c:v>26278</c:v>
                </c:pt>
                <c:pt idx="138">
                  <c:v>26294.5</c:v>
                </c:pt>
                <c:pt idx="139">
                  <c:v>26347</c:v>
                </c:pt>
                <c:pt idx="140">
                  <c:v>26394</c:v>
                </c:pt>
                <c:pt idx="141">
                  <c:v>27222.5</c:v>
                </c:pt>
                <c:pt idx="142">
                  <c:v>27226.5</c:v>
                </c:pt>
                <c:pt idx="143">
                  <c:v>27263</c:v>
                </c:pt>
                <c:pt idx="144">
                  <c:v>27419.5</c:v>
                </c:pt>
                <c:pt idx="145">
                  <c:v>27424</c:v>
                </c:pt>
                <c:pt idx="146">
                  <c:v>27567</c:v>
                </c:pt>
                <c:pt idx="147">
                  <c:v>27611</c:v>
                </c:pt>
                <c:pt idx="148">
                  <c:v>27771</c:v>
                </c:pt>
                <c:pt idx="149">
                  <c:v>27775</c:v>
                </c:pt>
                <c:pt idx="150">
                  <c:v>27818</c:v>
                </c:pt>
                <c:pt idx="151">
                  <c:v>27865</c:v>
                </c:pt>
                <c:pt idx="152">
                  <c:v>28248</c:v>
                </c:pt>
                <c:pt idx="153">
                  <c:v>28414</c:v>
                </c:pt>
                <c:pt idx="154">
                  <c:v>28464</c:v>
                </c:pt>
                <c:pt idx="155">
                  <c:v>28605</c:v>
                </c:pt>
                <c:pt idx="156">
                  <c:v>28747</c:v>
                </c:pt>
                <c:pt idx="157">
                  <c:v>28790</c:v>
                </c:pt>
                <c:pt idx="158">
                  <c:v>28792.5</c:v>
                </c:pt>
                <c:pt idx="159">
                  <c:v>28925</c:v>
                </c:pt>
                <c:pt idx="160">
                  <c:v>28947</c:v>
                </c:pt>
                <c:pt idx="161">
                  <c:v>29606.5</c:v>
                </c:pt>
                <c:pt idx="162">
                  <c:v>29678.5</c:v>
                </c:pt>
                <c:pt idx="163">
                  <c:v>29882.5</c:v>
                </c:pt>
                <c:pt idx="164">
                  <c:v>30770</c:v>
                </c:pt>
                <c:pt idx="165">
                  <c:v>31092</c:v>
                </c:pt>
                <c:pt idx="166">
                  <c:v>31187</c:v>
                </c:pt>
                <c:pt idx="167">
                  <c:v>31252</c:v>
                </c:pt>
                <c:pt idx="168">
                  <c:v>31252.5</c:v>
                </c:pt>
                <c:pt idx="169">
                  <c:v>31256</c:v>
                </c:pt>
                <c:pt idx="170">
                  <c:v>31846.5</c:v>
                </c:pt>
                <c:pt idx="171">
                  <c:v>31908</c:v>
                </c:pt>
                <c:pt idx="172">
                  <c:v>31908</c:v>
                </c:pt>
                <c:pt idx="173">
                  <c:v>31908</c:v>
                </c:pt>
                <c:pt idx="174">
                  <c:v>31936.5</c:v>
                </c:pt>
                <c:pt idx="175">
                  <c:v>31936.5</c:v>
                </c:pt>
                <c:pt idx="176">
                  <c:v>31936.5</c:v>
                </c:pt>
                <c:pt idx="177">
                  <c:v>32033</c:v>
                </c:pt>
                <c:pt idx="178">
                  <c:v>32033</c:v>
                </c:pt>
                <c:pt idx="179">
                  <c:v>32109</c:v>
                </c:pt>
                <c:pt idx="180">
                  <c:v>32142.5</c:v>
                </c:pt>
                <c:pt idx="181">
                  <c:v>32142.5</c:v>
                </c:pt>
                <c:pt idx="182">
                  <c:v>32262.5</c:v>
                </c:pt>
                <c:pt idx="183">
                  <c:v>32306.5</c:v>
                </c:pt>
                <c:pt idx="184">
                  <c:v>32353.5</c:v>
                </c:pt>
                <c:pt idx="185">
                  <c:v>32597.5</c:v>
                </c:pt>
                <c:pt idx="186">
                  <c:v>32720</c:v>
                </c:pt>
                <c:pt idx="187">
                  <c:v>32720.5</c:v>
                </c:pt>
                <c:pt idx="188">
                  <c:v>32909.5</c:v>
                </c:pt>
                <c:pt idx="189">
                  <c:v>33097.5</c:v>
                </c:pt>
                <c:pt idx="190">
                  <c:v>33103</c:v>
                </c:pt>
                <c:pt idx="191">
                  <c:v>33143</c:v>
                </c:pt>
                <c:pt idx="192">
                  <c:v>33191</c:v>
                </c:pt>
                <c:pt idx="193">
                  <c:v>33238</c:v>
                </c:pt>
                <c:pt idx="194">
                  <c:v>33322.5</c:v>
                </c:pt>
                <c:pt idx="195">
                  <c:v>33491</c:v>
                </c:pt>
                <c:pt idx="196">
                  <c:v>34051</c:v>
                </c:pt>
                <c:pt idx="197">
                  <c:v>34073</c:v>
                </c:pt>
                <c:pt idx="198">
                  <c:v>34100</c:v>
                </c:pt>
                <c:pt idx="199">
                  <c:v>34141.5</c:v>
                </c:pt>
                <c:pt idx="200">
                  <c:v>34169</c:v>
                </c:pt>
                <c:pt idx="201">
                  <c:v>34170.5</c:v>
                </c:pt>
                <c:pt idx="202">
                  <c:v>34316</c:v>
                </c:pt>
                <c:pt idx="203">
                  <c:v>34520.5</c:v>
                </c:pt>
                <c:pt idx="204">
                  <c:v>34580.5</c:v>
                </c:pt>
                <c:pt idx="205">
                  <c:v>34596</c:v>
                </c:pt>
                <c:pt idx="206">
                  <c:v>34643</c:v>
                </c:pt>
                <c:pt idx="207">
                  <c:v>34705</c:v>
                </c:pt>
                <c:pt idx="208">
                  <c:v>34705.5</c:v>
                </c:pt>
                <c:pt idx="209">
                  <c:v>35286.5</c:v>
                </c:pt>
                <c:pt idx="210">
                  <c:v>35288.5</c:v>
                </c:pt>
                <c:pt idx="211">
                  <c:v>35426.5</c:v>
                </c:pt>
                <c:pt idx="212">
                  <c:v>35433.5</c:v>
                </c:pt>
                <c:pt idx="213">
                  <c:v>35436</c:v>
                </c:pt>
                <c:pt idx="214">
                  <c:v>35436.5</c:v>
                </c:pt>
                <c:pt idx="215">
                  <c:v>35460.5</c:v>
                </c:pt>
                <c:pt idx="216">
                  <c:v>35460.5</c:v>
                </c:pt>
                <c:pt idx="217">
                  <c:v>35502.5</c:v>
                </c:pt>
                <c:pt idx="218">
                  <c:v>35514</c:v>
                </c:pt>
                <c:pt idx="219">
                  <c:v>35539</c:v>
                </c:pt>
                <c:pt idx="220">
                  <c:v>35574.5</c:v>
                </c:pt>
                <c:pt idx="221">
                  <c:v>35574.5</c:v>
                </c:pt>
                <c:pt idx="222">
                  <c:v>35592.5</c:v>
                </c:pt>
                <c:pt idx="223">
                  <c:v>36352.5</c:v>
                </c:pt>
                <c:pt idx="224">
                  <c:v>36496.5</c:v>
                </c:pt>
                <c:pt idx="225">
                  <c:v>36496.5</c:v>
                </c:pt>
                <c:pt idx="226">
                  <c:v>36512.5</c:v>
                </c:pt>
                <c:pt idx="227">
                  <c:v>36603</c:v>
                </c:pt>
                <c:pt idx="228">
                  <c:v>36641</c:v>
                </c:pt>
                <c:pt idx="229">
                  <c:v>36649</c:v>
                </c:pt>
                <c:pt idx="230">
                  <c:v>36684.5</c:v>
                </c:pt>
                <c:pt idx="231">
                  <c:v>36694.5</c:v>
                </c:pt>
                <c:pt idx="232">
                  <c:v>36735</c:v>
                </c:pt>
                <c:pt idx="233">
                  <c:v>36759</c:v>
                </c:pt>
                <c:pt idx="234">
                  <c:v>36766.5</c:v>
                </c:pt>
                <c:pt idx="235">
                  <c:v>36772.5</c:v>
                </c:pt>
                <c:pt idx="236">
                  <c:v>36784</c:v>
                </c:pt>
                <c:pt idx="237">
                  <c:v>36784.5</c:v>
                </c:pt>
                <c:pt idx="238">
                  <c:v>36823</c:v>
                </c:pt>
                <c:pt idx="239">
                  <c:v>37572</c:v>
                </c:pt>
                <c:pt idx="240">
                  <c:v>37587</c:v>
                </c:pt>
                <c:pt idx="241">
                  <c:v>37697</c:v>
                </c:pt>
                <c:pt idx="242">
                  <c:v>37700</c:v>
                </c:pt>
                <c:pt idx="243">
                  <c:v>37722</c:v>
                </c:pt>
                <c:pt idx="244">
                  <c:v>37722.5</c:v>
                </c:pt>
                <c:pt idx="245">
                  <c:v>37723</c:v>
                </c:pt>
                <c:pt idx="246">
                  <c:v>37758</c:v>
                </c:pt>
                <c:pt idx="247">
                  <c:v>37769</c:v>
                </c:pt>
                <c:pt idx="248">
                  <c:v>37770</c:v>
                </c:pt>
                <c:pt idx="249">
                  <c:v>37770</c:v>
                </c:pt>
                <c:pt idx="250">
                  <c:v>37770</c:v>
                </c:pt>
                <c:pt idx="251">
                  <c:v>37814</c:v>
                </c:pt>
                <c:pt idx="252">
                  <c:v>38048</c:v>
                </c:pt>
                <c:pt idx="253">
                  <c:v>38331</c:v>
                </c:pt>
                <c:pt idx="254">
                  <c:v>38541</c:v>
                </c:pt>
                <c:pt idx="255">
                  <c:v>38556.5</c:v>
                </c:pt>
                <c:pt idx="256">
                  <c:v>38569</c:v>
                </c:pt>
                <c:pt idx="257">
                  <c:v>38606.5</c:v>
                </c:pt>
                <c:pt idx="258">
                  <c:v>38607</c:v>
                </c:pt>
                <c:pt idx="259">
                  <c:v>38613</c:v>
                </c:pt>
                <c:pt idx="260">
                  <c:v>38754</c:v>
                </c:pt>
                <c:pt idx="261">
                  <c:v>38782</c:v>
                </c:pt>
                <c:pt idx="262">
                  <c:v>38842</c:v>
                </c:pt>
                <c:pt idx="263">
                  <c:v>38867</c:v>
                </c:pt>
                <c:pt idx="264">
                  <c:v>38873</c:v>
                </c:pt>
                <c:pt idx="265">
                  <c:v>38895</c:v>
                </c:pt>
                <c:pt idx="266">
                  <c:v>38939.5</c:v>
                </c:pt>
                <c:pt idx="267">
                  <c:v>38971</c:v>
                </c:pt>
                <c:pt idx="268">
                  <c:v>38974</c:v>
                </c:pt>
                <c:pt idx="269">
                  <c:v>38983.5</c:v>
                </c:pt>
                <c:pt idx="270">
                  <c:v>39456.5</c:v>
                </c:pt>
                <c:pt idx="271">
                  <c:v>39613</c:v>
                </c:pt>
                <c:pt idx="272">
                  <c:v>39616.5</c:v>
                </c:pt>
                <c:pt idx="273">
                  <c:v>39638.5</c:v>
                </c:pt>
                <c:pt idx="274">
                  <c:v>39663.5</c:v>
                </c:pt>
                <c:pt idx="275">
                  <c:v>39718</c:v>
                </c:pt>
                <c:pt idx="276">
                  <c:v>39776.5</c:v>
                </c:pt>
                <c:pt idx="277">
                  <c:v>39878</c:v>
                </c:pt>
                <c:pt idx="278">
                  <c:v>39878.5</c:v>
                </c:pt>
                <c:pt idx="279">
                  <c:v>39885.5</c:v>
                </c:pt>
                <c:pt idx="280">
                  <c:v>39937.5</c:v>
                </c:pt>
                <c:pt idx="281">
                  <c:v>39980</c:v>
                </c:pt>
                <c:pt idx="282">
                  <c:v>40067</c:v>
                </c:pt>
                <c:pt idx="283">
                  <c:v>40859.5</c:v>
                </c:pt>
                <c:pt idx="284">
                  <c:v>40925.5</c:v>
                </c:pt>
                <c:pt idx="285">
                  <c:v>40956</c:v>
                </c:pt>
                <c:pt idx="286">
                  <c:v>41000.5</c:v>
                </c:pt>
                <c:pt idx="287">
                  <c:v>41063.5</c:v>
                </c:pt>
                <c:pt idx="288">
                  <c:v>41121</c:v>
                </c:pt>
                <c:pt idx="289">
                  <c:v>41160.5</c:v>
                </c:pt>
                <c:pt idx="290">
                  <c:v>41295</c:v>
                </c:pt>
                <c:pt idx="291">
                  <c:v>41444.5</c:v>
                </c:pt>
                <c:pt idx="292">
                  <c:v>41445</c:v>
                </c:pt>
                <c:pt idx="293">
                  <c:v>41477</c:v>
                </c:pt>
                <c:pt idx="294">
                  <c:v>41495.5</c:v>
                </c:pt>
                <c:pt idx="295">
                  <c:v>41997</c:v>
                </c:pt>
                <c:pt idx="296">
                  <c:v>42016</c:v>
                </c:pt>
                <c:pt idx="297">
                  <c:v>42085</c:v>
                </c:pt>
                <c:pt idx="298">
                  <c:v>42101</c:v>
                </c:pt>
                <c:pt idx="299">
                  <c:v>42132.5</c:v>
                </c:pt>
                <c:pt idx="300">
                  <c:v>42195</c:v>
                </c:pt>
                <c:pt idx="301">
                  <c:v>42219.5</c:v>
                </c:pt>
                <c:pt idx="302">
                  <c:v>42238</c:v>
                </c:pt>
                <c:pt idx="303">
                  <c:v>42265</c:v>
                </c:pt>
                <c:pt idx="304">
                  <c:v>42278</c:v>
                </c:pt>
                <c:pt idx="305">
                  <c:v>42421</c:v>
                </c:pt>
                <c:pt idx="306">
                  <c:v>42439</c:v>
                </c:pt>
                <c:pt idx="307">
                  <c:v>42489</c:v>
                </c:pt>
                <c:pt idx="308">
                  <c:v>42649.5</c:v>
                </c:pt>
                <c:pt idx="309">
                  <c:v>42681</c:v>
                </c:pt>
                <c:pt idx="310">
                  <c:v>43114.5</c:v>
                </c:pt>
                <c:pt idx="311">
                  <c:v>43338.5</c:v>
                </c:pt>
                <c:pt idx="312">
                  <c:v>43357.5</c:v>
                </c:pt>
                <c:pt idx="313">
                  <c:v>43427</c:v>
                </c:pt>
                <c:pt idx="314">
                  <c:v>43427.5</c:v>
                </c:pt>
                <c:pt idx="315">
                  <c:v>43436.5</c:v>
                </c:pt>
                <c:pt idx="316">
                  <c:v>43468.5</c:v>
                </c:pt>
                <c:pt idx="317">
                  <c:v>43483</c:v>
                </c:pt>
                <c:pt idx="318">
                  <c:v>43503</c:v>
                </c:pt>
                <c:pt idx="319">
                  <c:v>43550</c:v>
                </c:pt>
                <c:pt idx="320">
                  <c:v>44324</c:v>
                </c:pt>
                <c:pt idx="321">
                  <c:v>44358.5</c:v>
                </c:pt>
                <c:pt idx="322">
                  <c:v>44431</c:v>
                </c:pt>
                <c:pt idx="323">
                  <c:v>44481</c:v>
                </c:pt>
                <c:pt idx="324">
                  <c:v>44481</c:v>
                </c:pt>
                <c:pt idx="325">
                  <c:v>44481</c:v>
                </c:pt>
                <c:pt idx="326">
                  <c:v>44481</c:v>
                </c:pt>
                <c:pt idx="327">
                  <c:v>44546.5</c:v>
                </c:pt>
                <c:pt idx="328">
                  <c:v>44560</c:v>
                </c:pt>
                <c:pt idx="329">
                  <c:v>44696.5</c:v>
                </c:pt>
                <c:pt idx="330">
                  <c:v>44697</c:v>
                </c:pt>
                <c:pt idx="331">
                  <c:v>44791.5</c:v>
                </c:pt>
                <c:pt idx="332">
                  <c:v>44860.5</c:v>
                </c:pt>
                <c:pt idx="333">
                  <c:v>45600</c:v>
                </c:pt>
                <c:pt idx="334">
                  <c:v>45629</c:v>
                </c:pt>
                <c:pt idx="335">
                  <c:v>45631.5</c:v>
                </c:pt>
                <c:pt idx="336">
                  <c:v>45669</c:v>
                </c:pt>
                <c:pt idx="337">
                  <c:v>45669.5</c:v>
                </c:pt>
                <c:pt idx="338">
                  <c:v>45740.5</c:v>
                </c:pt>
                <c:pt idx="339">
                  <c:v>45874</c:v>
                </c:pt>
                <c:pt idx="340">
                  <c:v>45880</c:v>
                </c:pt>
                <c:pt idx="341">
                  <c:v>45939</c:v>
                </c:pt>
                <c:pt idx="342">
                  <c:v>46717.5</c:v>
                </c:pt>
                <c:pt idx="343">
                  <c:v>46718</c:v>
                </c:pt>
                <c:pt idx="344">
                  <c:v>46749</c:v>
                </c:pt>
                <c:pt idx="345">
                  <c:v>46768</c:v>
                </c:pt>
                <c:pt idx="346">
                  <c:v>46808.5</c:v>
                </c:pt>
                <c:pt idx="347">
                  <c:v>46811.5</c:v>
                </c:pt>
                <c:pt idx="348">
                  <c:v>46812</c:v>
                </c:pt>
                <c:pt idx="349">
                  <c:v>46974.5</c:v>
                </c:pt>
                <c:pt idx="350">
                  <c:v>47706</c:v>
                </c:pt>
                <c:pt idx="351">
                  <c:v>47739.5</c:v>
                </c:pt>
                <c:pt idx="352">
                  <c:v>47822</c:v>
                </c:pt>
                <c:pt idx="353">
                  <c:v>47974</c:v>
                </c:pt>
                <c:pt idx="354">
                  <c:v>48207</c:v>
                </c:pt>
                <c:pt idx="355">
                  <c:v>48868.5</c:v>
                </c:pt>
                <c:pt idx="356">
                  <c:v>48935.5</c:v>
                </c:pt>
                <c:pt idx="357">
                  <c:v>48969</c:v>
                </c:pt>
                <c:pt idx="358">
                  <c:v>49025</c:v>
                </c:pt>
                <c:pt idx="359">
                  <c:v>49025</c:v>
                </c:pt>
                <c:pt idx="360">
                  <c:v>49025</c:v>
                </c:pt>
                <c:pt idx="361">
                  <c:v>49025</c:v>
                </c:pt>
                <c:pt idx="362">
                  <c:v>49170</c:v>
                </c:pt>
                <c:pt idx="363">
                  <c:v>49179.5</c:v>
                </c:pt>
                <c:pt idx="364">
                  <c:v>49182.5</c:v>
                </c:pt>
                <c:pt idx="365">
                  <c:v>49183</c:v>
                </c:pt>
                <c:pt idx="366">
                  <c:v>49232</c:v>
                </c:pt>
                <c:pt idx="367">
                  <c:v>49248.5</c:v>
                </c:pt>
                <c:pt idx="368">
                  <c:v>49298.5</c:v>
                </c:pt>
                <c:pt idx="369">
                  <c:v>50067</c:v>
                </c:pt>
                <c:pt idx="370">
                  <c:v>50067.5</c:v>
                </c:pt>
                <c:pt idx="371">
                  <c:v>50101.5</c:v>
                </c:pt>
                <c:pt idx="372">
                  <c:v>50119.5</c:v>
                </c:pt>
                <c:pt idx="373">
                  <c:v>50119.5</c:v>
                </c:pt>
                <c:pt idx="374">
                  <c:v>50119.5</c:v>
                </c:pt>
                <c:pt idx="375">
                  <c:v>50211.5</c:v>
                </c:pt>
                <c:pt idx="376">
                  <c:v>51249.5</c:v>
                </c:pt>
                <c:pt idx="377">
                  <c:v>51250</c:v>
                </c:pt>
                <c:pt idx="378">
                  <c:v>51356.5</c:v>
                </c:pt>
                <c:pt idx="379">
                  <c:v>51422.5</c:v>
                </c:pt>
                <c:pt idx="380">
                  <c:v>51494</c:v>
                </c:pt>
                <c:pt idx="381">
                  <c:v>51503</c:v>
                </c:pt>
                <c:pt idx="382">
                  <c:v>51585</c:v>
                </c:pt>
                <c:pt idx="383">
                  <c:v>51594</c:v>
                </c:pt>
                <c:pt idx="384">
                  <c:v>51597.5</c:v>
                </c:pt>
                <c:pt idx="385">
                  <c:v>51759.5</c:v>
                </c:pt>
                <c:pt idx="386">
                  <c:v>51769</c:v>
                </c:pt>
                <c:pt idx="387">
                  <c:v>51794</c:v>
                </c:pt>
                <c:pt idx="388">
                  <c:v>52403.5</c:v>
                </c:pt>
                <c:pt idx="389">
                  <c:v>52532</c:v>
                </c:pt>
                <c:pt idx="390">
                  <c:v>52540.5</c:v>
                </c:pt>
                <c:pt idx="391">
                  <c:v>52616.5</c:v>
                </c:pt>
                <c:pt idx="392">
                  <c:v>52616.5</c:v>
                </c:pt>
                <c:pt idx="393">
                  <c:v>52616.5</c:v>
                </c:pt>
                <c:pt idx="394">
                  <c:v>52657.5</c:v>
                </c:pt>
                <c:pt idx="395">
                  <c:v>52764</c:v>
                </c:pt>
                <c:pt idx="396">
                  <c:v>53517.5</c:v>
                </c:pt>
                <c:pt idx="397">
                  <c:v>53677.5</c:v>
                </c:pt>
                <c:pt idx="398">
                  <c:v>53680</c:v>
                </c:pt>
                <c:pt idx="399">
                  <c:v>53726</c:v>
                </c:pt>
                <c:pt idx="400">
                  <c:v>53726.5</c:v>
                </c:pt>
                <c:pt idx="401">
                  <c:v>53727</c:v>
                </c:pt>
                <c:pt idx="402">
                  <c:v>53738.5</c:v>
                </c:pt>
                <c:pt idx="403">
                  <c:v>53739</c:v>
                </c:pt>
                <c:pt idx="404">
                  <c:v>53739.5</c:v>
                </c:pt>
                <c:pt idx="405">
                  <c:v>53827.5</c:v>
                </c:pt>
                <c:pt idx="406">
                  <c:v>53999</c:v>
                </c:pt>
                <c:pt idx="407">
                  <c:v>54626.5</c:v>
                </c:pt>
                <c:pt idx="408">
                  <c:v>54679</c:v>
                </c:pt>
                <c:pt idx="409">
                  <c:v>54777.5</c:v>
                </c:pt>
                <c:pt idx="410">
                  <c:v>54943.5</c:v>
                </c:pt>
                <c:pt idx="411">
                  <c:v>54953</c:v>
                </c:pt>
                <c:pt idx="412">
                  <c:v>54953.5</c:v>
                </c:pt>
                <c:pt idx="413">
                  <c:v>55041</c:v>
                </c:pt>
                <c:pt idx="414">
                  <c:v>55165.5</c:v>
                </c:pt>
                <c:pt idx="415">
                  <c:v>55165.5</c:v>
                </c:pt>
                <c:pt idx="416">
                  <c:v>55771</c:v>
                </c:pt>
                <c:pt idx="417">
                  <c:v>55828.5</c:v>
                </c:pt>
                <c:pt idx="418">
                  <c:v>55909</c:v>
                </c:pt>
                <c:pt idx="419">
                  <c:v>55909.5</c:v>
                </c:pt>
                <c:pt idx="420">
                  <c:v>55963</c:v>
                </c:pt>
                <c:pt idx="421">
                  <c:v>56072.5</c:v>
                </c:pt>
                <c:pt idx="422">
                  <c:v>56073</c:v>
                </c:pt>
                <c:pt idx="423">
                  <c:v>56087.5</c:v>
                </c:pt>
                <c:pt idx="424">
                  <c:v>56153.5</c:v>
                </c:pt>
                <c:pt idx="425">
                  <c:v>57270</c:v>
                </c:pt>
                <c:pt idx="426">
                  <c:v>57092</c:v>
                </c:pt>
                <c:pt idx="427">
                  <c:v>57092.5</c:v>
                </c:pt>
                <c:pt idx="428">
                  <c:v>57243</c:v>
                </c:pt>
                <c:pt idx="429">
                  <c:v>57455.5</c:v>
                </c:pt>
                <c:pt idx="430">
                  <c:v>57508</c:v>
                </c:pt>
                <c:pt idx="431">
                  <c:v>57508.5</c:v>
                </c:pt>
                <c:pt idx="432">
                  <c:v>58126.5</c:v>
                </c:pt>
                <c:pt idx="433">
                  <c:v>58126.5</c:v>
                </c:pt>
                <c:pt idx="434">
                  <c:v>55009.5</c:v>
                </c:pt>
                <c:pt idx="435">
                  <c:v>55160</c:v>
                </c:pt>
                <c:pt idx="436">
                  <c:v>58199</c:v>
                </c:pt>
                <c:pt idx="437">
                  <c:v>58199.5</c:v>
                </c:pt>
                <c:pt idx="438">
                  <c:v>58262.5</c:v>
                </c:pt>
                <c:pt idx="439">
                  <c:v>58384</c:v>
                </c:pt>
                <c:pt idx="440">
                  <c:v>58462</c:v>
                </c:pt>
                <c:pt idx="441">
                  <c:v>58643.5</c:v>
                </c:pt>
              </c:numCache>
            </c:numRef>
          </c:xVal>
          <c:yVal>
            <c:numRef>
              <c:f>'Active 1'!$J$21:$J$819</c:f>
              <c:numCache>
                <c:formatCode>General</c:formatCode>
                <c:ptCount val="799"/>
                <c:pt idx="9">
                  <c:v>-7.9723764625668991E-2</c:v>
                </c:pt>
                <c:pt idx="11">
                  <c:v>-8.0254162385244854E-2</c:v>
                </c:pt>
                <c:pt idx="12">
                  <c:v>-7.8488537670637015E-2</c:v>
                </c:pt>
                <c:pt idx="13">
                  <c:v>-8.1018935423344374E-2</c:v>
                </c:pt>
                <c:pt idx="14">
                  <c:v>-8.1038823074777611E-2</c:v>
                </c:pt>
                <c:pt idx="15">
                  <c:v>-7.9103596115601249E-2</c:v>
                </c:pt>
                <c:pt idx="16">
                  <c:v>-7.9533993855875451E-2</c:v>
                </c:pt>
                <c:pt idx="17">
                  <c:v>-7.6760423151426949E-2</c:v>
                </c:pt>
                <c:pt idx="18">
                  <c:v>-7.7785991699784063E-2</c:v>
                </c:pt>
                <c:pt idx="19">
                  <c:v>-7.5737699589808472E-2</c:v>
                </c:pt>
                <c:pt idx="21">
                  <c:v>-7.5607066311931703E-2</c:v>
                </c:pt>
                <c:pt idx="22">
                  <c:v>-7.4189452832797542E-2</c:v>
                </c:pt>
                <c:pt idx="23">
                  <c:v>-7.4541441594192293E-2</c:v>
                </c:pt>
                <c:pt idx="24">
                  <c:v>-6.8146905090543441E-2</c:v>
                </c:pt>
                <c:pt idx="25">
                  <c:v>-6.8666792751173489E-2</c:v>
                </c:pt>
                <c:pt idx="26">
                  <c:v>-6.8397190501855221E-2</c:v>
                </c:pt>
                <c:pt idx="27">
                  <c:v>-6.8379296149942093E-2</c:v>
                </c:pt>
                <c:pt idx="28">
                  <c:v>-6.8161682669597212E-2</c:v>
                </c:pt>
                <c:pt idx="29">
                  <c:v>-6.6921626494149677E-2</c:v>
                </c:pt>
                <c:pt idx="32">
                  <c:v>-6.0480827458377462E-2</c:v>
                </c:pt>
                <c:pt idx="33">
                  <c:v>-5.9110382608196232E-2</c:v>
                </c:pt>
                <c:pt idx="34">
                  <c:v>-5.9272600599797443E-2</c:v>
                </c:pt>
                <c:pt idx="35">
                  <c:v>-5.9870045559364371E-2</c:v>
                </c:pt>
                <c:pt idx="36">
                  <c:v>-5.9870045559364371E-2</c:v>
                </c:pt>
                <c:pt idx="49">
                  <c:v>5.6960224901558831E-4</c:v>
                </c:pt>
                <c:pt idx="50">
                  <c:v>5.6960224901558831E-4</c:v>
                </c:pt>
                <c:pt idx="51">
                  <c:v>-2.3255685373442248E-3</c:v>
                </c:pt>
                <c:pt idx="52">
                  <c:v>5.7443146215518937E-4</c:v>
                </c:pt>
                <c:pt idx="53">
                  <c:v>6.1443146114470437E-4</c:v>
                </c:pt>
                <c:pt idx="55">
                  <c:v>-8.2957325503230095E-5</c:v>
                </c:pt>
                <c:pt idx="56">
                  <c:v>-5.6534384202677757E-4</c:v>
                </c:pt>
                <c:pt idx="57">
                  <c:v>-5.2534384303726256E-4</c:v>
                </c:pt>
                <c:pt idx="58">
                  <c:v>-6.0574159579118714E-4</c:v>
                </c:pt>
                <c:pt idx="59">
                  <c:v>-5.9574159240582958E-4</c:v>
                </c:pt>
                <c:pt idx="60">
                  <c:v>-7.8523149568354711E-4</c:v>
                </c:pt>
                <c:pt idx="61">
                  <c:v>-7.5523150007938966E-4</c:v>
                </c:pt>
                <c:pt idx="62">
                  <c:v>-4.2562924500089139E-4</c:v>
                </c:pt>
                <c:pt idx="63">
                  <c:v>-4.1562924889149144E-4</c:v>
                </c:pt>
                <c:pt idx="95">
                  <c:v>6.9330007267126348E-2</c:v>
                </c:pt>
                <c:pt idx="112">
                  <c:v>6.3463431113632396E-2</c:v>
                </c:pt>
                <c:pt idx="113">
                  <c:v>6.4863431114645209E-2</c:v>
                </c:pt>
                <c:pt idx="114">
                  <c:v>6.0933033360925037E-2</c:v>
                </c:pt>
                <c:pt idx="115">
                  <c:v>6.5333033358911052E-2</c:v>
                </c:pt>
                <c:pt idx="129">
                  <c:v>7.7305815611907747E-2</c:v>
                </c:pt>
                <c:pt idx="131">
                  <c:v>7.7805815613828599E-2</c:v>
                </c:pt>
                <c:pt idx="132">
                  <c:v>7.7905815611302387E-2</c:v>
                </c:pt>
                <c:pt idx="140">
                  <c:v>8.246341271296842E-2</c:v>
                </c:pt>
                <c:pt idx="165">
                  <c:v>8.7046125176129863E-2</c:v>
                </c:pt>
                <c:pt idx="191">
                  <c:v>8.9354542222281452E-2</c:v>
                </c:pt>
                <c:pt idx="195">
                  <c:v>8.9897706115152687E-2</c:v>
                </c:pt>
                <c:pt idx="198">
                  <c:v>9.0473242911684792E-2</c:v>
                </c:pt>
                <c:pt idx="200">
                  <c:v>9.0378352993866429E-2</c:v>
                </c:pt>
                <c:pt idx="207">
                  <c:v>9.0391961741261184E-2</c:v>
                </c:pt>
                <c:pt idx="208">
                  <c:v>9.1161563985224348E-2</c:v>
                </c:pt>
                <c:pt idx="241">
                  <c:v>9.069180756341666E-2</c:v>
                </c:pt>
                <c:pt idx="243">
                  <c:v>9.1571919918351341E-2</c:v>
                </c:pt>
                <c:pt idx="244">
                  <c:v>9.1441522163222544E-2</c:v>
                </c:pt>
                <c:pt idx="245">
                  <c:v>9.1211124410619959E-2</c:v>
                </c:pt>
                <c:pt idx="247">
                  <c:v>9.0814531133219134E-2</c:v>
                </c:pt>
                <c:pt idx="258">
                  <c:v>9.1267897048965096E-2</c:v>
                </c:pt>
                <c:pt idx="291">
                  <c:v>8.9160648560209665E-2</c:v>
                </c:pt>
                <c:pt idx="292">
                  <c:v>9.0130250806396361E-2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14-462E-82BE-7F2EC9369772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1'!$D$21:$D$173</c:f>
                <c:numCache>
                  <c:formatCode>General</c:formatCode>
                  <c:ptCount val="153"/>
                  <c:pt idx="9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20">
                    <c:v>0</c:v>
                  </c:pt>
                  <c:pt idx="26">
                    <c:v>0</c:v>
                  </c:pt>
                  <c:pt idx="49">
                    <c:v>4.8999999999999998E-4</c:v>
                  </c:pt>
                  <c:pt idx="50">
                    <c:v>4.8999999999999998E-4</c:v>
                  </c:pt>
                  <c:pt idx="52">
                    <c:v>0</c:v>
                  </c:pt>
                  <c:pt idx="53">
                    <c:v>1.1E-4</c:v>
                  </c:pt>
                  <c:pt idx="54">
                    <c:v>8.0000000000000007E-5</c:v>
                  </c:pt>
                  <c:pt idx="55">
                    <c:v>0</c:v>
                  </c:pt>
                  <c:pt idx="57">
                    <c:v>2.7E-4</c:v>
                  </c:pt>
                  <c:pt idx="58">
                    <c:v>1.4999999999999999E-4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8.0000000000000007E-5</c:v>
                  </c:pt>
                  <c:pt idx="62">
                    <c:v>2.5999999999999998E-4</c:v>
                  </c:pt>
                  <c:pt idx="63">
                    <c:v>0</c:v>
                  </c:pt>
                  <c:pt idx="68">
                    <c:v>0</c:v>
                  </c:pt>
                  <c:pt idx="95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7.0000000000000001E-3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6.0000000000000001E-3</c:v>
                  </c:pt>
                  <c:pt idx="123">
                    <c:v>5.0000000000000001E-3</c:v>
                  </c:pt>
                  <c:pt idx="124">
                    <c:v>5.0000000000000001E-3</c:v>
                  </c:pt>
                  <c:pt idx="125">
                    <c:v>6.0000000000000001E-3</c:v>
                  </c:pt>
                  <c:pt idx="126">
                    <c:v>5.0000000000000001E-3</c:v>
                  </c:pt>
                  <c:pt idx="129">
                    <c:v>0</c:v>
                  </c:pt>
                  <c:pt idx="131">
                    <c:v>8.0000000000000004E-4</c:v>
                  </c:pt>
                  <c:pt idx="132">
                    <c:v>0</c:v>
                  </c:pt>
                  <c:pt idx="136">
                    <c:v>7.0000000000000001E-3</c:v>
                  </c:pt>
                  <c:pt idx="137">
                    <c:v>4.0000000000000001E-3</c:v>
                  </c:pt>
                  <c:pt idx="139">
                    <c:v>5.0000000000000001E-3</c:v>
                  </c:pt>
                  <c:pt idx="140">
                    <c:v>5.9999999999999995E-4</c:v>
                  </c:pt>
                  <c:pt idx="141">
                    <c:v>5.0000000000000001E-3</c:v>
                  </c:pt>
                  <c:pt idx="143">
                    <c:v>5.0000000000000001E-3</c:v>
                  </c:pt>
                  <c:pt idx="144">
                    <c:v>5.0000000000000001E-3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48">
                    <c:v>5.0000000000000001E-3</c:v>
                  </c:pt>
                  <c:pt idx="150">
                    <c:v>4.0000000000000001E-3</c:v>
                  </c:pt>
                  <c:pt idx="151">
                    <c:v>4.0000000000000001E-3</c:v>
                  </c:pt>
                  <c:pt idx="152">
                    <c:v>5.0000000000000001E-3</c:v>
                  </c:pt>
                </c:numCache>
              </c:numRef>
            </c:plus>
            <c:minus>
              <c:numRef>
                <c:f>'Active 1'!$D$21:$D$173</c:f>
                <c:numCache>
                  <c:formatCode>General</c:formatCode>
                  <c:ptCount val="153"/>
                  <c:pt idx="9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20">
                    <c:v>0</c:v>
                  </c:pt>
                  <c:pt idx="26">
                    <c:v>0</c:v>
                  </c:pt>
                  <c:pt idx="49">
                    <c:v>4.8999999999999998E-4</c:v>
                  </c:pt>
                  <c:pt idx="50">
                    <c:v>4.8999999999999998E-4</c:v>
                  </c:pt>
                  <c:pt idx="52">
                    <c:v>0</c:v>
                  </c:pt>
                  <c:pt idx="53">
                    <c:v>1.1E-4</c:v>
                  </c:pt>
                  <c:pt idx="54">
                    <c:v>8.0000000000000007E-5</c:v>
                  </c:pt>
                  <c:pt idx="55">
                    <c:v>0</c:v>
                  </c:pt>
                  <c:pt idx="57">
                    <c:v>2.7E-4</c:v>
                  </c:pt>
                  <c:pt idx="58">
                    <c:v>1.4999999999999999E-4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8.0000000000000007E-5</c:v>
                  </c:pt>
                  <c:pt idx="62">
                    <c:v>2.5999999999999998E-4</c:v>
                  </c:pt>
                  <c:pt idx="63">
                    <c:v>0</c:v>
                  </c:pt>
                  <c:pt idx="68">
                    <c:v>0</c:v>
                  </c:pt>
                  <c:pt idx="95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7.0000000000000001E-3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6.0000000000000001E-3</c:v>
                  </c:pt>
                  <c:pt idx="123">
                    <c:v>5.0000000000000001E-3</c:v>
                  </c:pt>
                  <c:pt idx="124">
                    <c:v>5.0000000000000001E-3</c:v>
                  </c:pt>
                  <c:pt idx="125">
                    <c:v>6.0000000000000001E-3</c:v>
                  </c:pt>
                  <c:pt idx="126">
                    <c:v>5.0000000000000001E-3</c:v>
                  </c:pt>
                  <c:pt idx="129">
                    <c:v>0</c:v>
                  </c:pt>
                  <c:pt idx="131">
                    <c:v>8.0000000000000004E-4</c:v>
                  </c:pt>
                  <c:pt idx="132">
                    <c:v>0</c:v>
                  </c:pt>
                  <c:pt idx="136">
                    <c:v>7.0000000000000001E-3</c:v>
                  </c:pt>
                  <c:pt idx="137">
                    <c:v>4.0000000000000001E-3</c:v>
                  </c:pt>
                  <c:pt idx="139">
                    <c:v>5.0000000000000001E-3</c:v>
                  </c:pt>
                  <c:pt idx="140">
                    <c:v>5.9999999999999995E-4</c:v>
                  </c:pt>
                  <c:pt idx="141">
                    <c:v>5.0000000000000001E-3</c:v>
                  </c:pt>
                  <c:pt idx="143">
                    <c:v>5.0000000000000001E-3</c:v>
                  </c:pt>
                  <c:pt idx="144">
                    <c:v>5.0000000000000001E-3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48">
                    <c:v>5.0000000000000001E-3</c:v>
                  </c:pt>
                  <c:pt idx="150">
                    <c:v>4.0000000000000001E-3</c:v>
                  </c:pt>
                  <c:pt idx="151">
                    <c:v>4.0000000000000001E-3</c:v>
                  </c:pt>
                  <c:pt idx="15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1'!$F$21:$F$819</c:f>
              <c:numCache>
                <c:formatCode>General</c:formatCode>
                <c:ptCount val="799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24970.5</c:v>
                </c:pt>
                <c:pt idx="133">
                  <c:v>25106</c:v>
                </c:pt>
                <c:pt idx="134">
                  <c:v>26094</c:v>
                </c:pt>
                <c:pt idx="135">
                  <c:v>26175.5</c:v>
                </c:pt>
                <c:pt idx="136">
                  <c:v>26213</c:v>
                </c:pt>
                <c:pt idx="137">
                  <c:v>26278</c:v>
                </c:pt>
                <c:pt idx="138">
                  <c:v>26294.5</c:v>
                </c:pt>
                <c:pt idx="139">
                  <c:v>26347</c:v>
                </c:pt>
                <c:pt idx="140">
                  <c:v>26394</c:v>
                </c:pt>
                <c:pt idx="141">
                  <c:v>27222.5</c:v>
                </c:pt>
                <c:pt idx="142">
                  <c:v>27226.5</c:v>
                </c:pt>
                <c:pt idx="143">
                  <c:v>27263</c:v>
                </c:pt>
                <c:pt idx="144">
                  <c:v>27419.5</c:v>
                </c:pt>
                <c:pt idx="145">
                  <c:v>27424</c:v>
                </c:pt>
                <c:pt idx="146">
                  <c:v>27567</c:v>
                </c:pt>
                <c:pt idx="147">
                  <c:v>27611</c:v>
                </c:pt>
                <c:pt idx="148">
                  <c:v>27771</c:v>
                </c:pt>
                <c:pt idx="149">
                  <c:v>27775</c:v>
                </c:pt>
                <c:pt idx="150">
                  <c:v>27818</c:v>
                </c:pt>
                <c:pt idx="151">
                  <c:v>27865</c:v>
                </c:pt>
                <c:pt idx="152">
                  <c:v>28248</c:v>
                </c:pt>
                <c:pt idx="153">
                  <c:v>28414</c:v>
                </c:pt>
                <c:pt idx="154">
                  <c:v>28464</c:v>
                </c:pt>
                <c:pt idx="155">
                  <c:v>28605</c:v>
                </c:pt>
                <c:pt idx="156">
                  <c:v>28747</c:v>
                </c:pt>
                <c:pt idx="157">
                  <c:v>28790</c:v>
                </c:pt>
                <c:pt idx="158">
                  <c:v>28792.5</c:v>
                </c:pt>
                <c:pt idx="159">
                  <c:v>28925</c:v>
                </c:pt>
                <c:pt idx="160">
                  <c:v>28947</c:v>
                </c:pt>
                <c:pt idx="161">
                  <c:v>29606.5</c:v>
                </c:pt>
                <c:pt idx="162">
                  <c:v>29678.5</c:v>
                </c:pt>
                <c:pt idx="163">
                  <c:v>29882.5</c:v>
                </c:pt>
                <c:pt idx="164">
                  <c:v>30770</c:v>
                </c:pt>
                <c:pt idx="165">
                  <c:v>31092</c:v>
                </c:pt>
                <c:pt idx="166">
                  <c:v>31187</c:v>
                </c:pt>
                <c:pt idx="167">
                  <c:v>31252</c:v>
                </c:pt>
                <c:pt idx="168">
                  <c:v>31252.5</c:v>
                </c:pt>
                <c:pt idx="169">
                  <c:v>31256</c:v>
                </c:pt>
                <c:pt idx="170">
                  <c:v>31846.5</c:v>
                </c:pt>
                <c:pt idx="171">
                  <c:v>31908</c:v>
                </c:pt>
                <c:pt idx="172">
                  <c:v>31908</c:v>
                </c:pt>
                <c:pt idx="173">
                  <c:v>31908</c:v>
                </c:pt>
                <c:pt idx="174">
                  <c:v>31936.5</c:v>
                </c:pt>
                <c:pt idx="175">
                  <c:v>31936.5</c:v>
                </c:pt>
                <c:pt idx="176">
                  <c:v>31936.5</c:v>
                </c:pt>
                <c:pt idx="177">
                  <c:v>32033</c:v>
                </c:pt>
                <c:pt idx="178">
                  <c:v>32033</c:v>
                </c:pt>
                <c:pt idx="179">
                  <c:v>32109</c:v>
                </c:pt>
                <c:pt idx="180">
                  <c:v>32142.5</c:v>
                </c:pt>
                <c:pt idx="181">
                  <c:v>32142.5</c:v>
                </c:pt>
                <c:pt idx="182">
                  <c:v>32262.5</c:v>
                </c:pt>
                <c:pt idx="183">
                  <c:v>32306.5</c:v>
                </c:pt>
                <c:pt idx="184">
                  <c:v>32353.5</c:v>
                </c:pt>
                <c:pt idx="185">
                  <c:v>32597.5</c:v>
                </c:pt>
                <c:pt idx="186">
                  <c:v>32720</c:v>
                </c:pt>
                <c:pt idx="187">
                  <c:v>32720.5</c:v>
                </c:pt>
                <c:pt idx="188">
                  <c:v>32909.5</c:v>
                </c:pt>
                <c:pt idx="189">
                  <c:v>33097.5</c:v>
                </c:pt>
                <c:pt idx="190">
                  <c:v>33103</c:v>
                </c:pt>
                <c:pt idx="191">
                  <c:v>33143</c:v>
                </c:pt>
                <c:pt idx="192">
                  <c:v>33191</c:v>
                </c:pt>
                <c:pt idx="193">
                  <c:v>33238</c:v>
                </c:pt>
                <c:pt idx="194">
                  <c:v>33322.5</c:v>
                </c:pt>
                <c:pt idx="195">
                  <c:v>33491</c:v>
                </c:pt>
                <c:pt idx="196">
                  <c:v>34051</c:v>
                </c:pt>
                <c:pt idx="197">
                  <c:v>34073</c:v>
                </c:pt>
                <c:pt idx="198">
                  <c:v>34100</c:v>
                </c:pt>
                <c:pt idx="199">
                  <c:v>34141.5</c:v>
                </c:pt>
                <c:pt idx="200">
                  <c:v>34169</c:v>
                </c:pt>
                <c:pt idx="201">
                  <c:v>34170.5</c:v>
                </c:pt>
                <c:pt idx="202">
                  <c:v>34316</c:v>
                </c:pt>
                <c:pt idx="203">
                  <c:v>34520.5</c:v>
                </c:pt>
                <c:pt idx="204">
                  <c:v>34580.5</c:v>
                </c:pt>
                <c:pt idx="205">
                  <c:v>34596</c:v>
                </c:pt>
                <c:pt idx="206">
                  <c:v>34643</c:v>
                </c:pt>
                <c:pt idx="207">
                  <c:v>34705</c:v>
                </c:pt>
                <c:pt idx="208">
                  <c:v>34705.5</c:v>
                </c:pt>
                <c:pt idx="209">
                  <c:v>35286.5</c:v>
                </c:pt>
                <c:pt idx="210">
                  <c:v>35288.5</c:v>
                </c:pt>
                <c:pt idx="211">
                  <c:v>35426.5</c:v>
                </c:pt>
                <c:pt idx="212">
                  <c:v>35433.5</c:v>
                </c:pt>
                <c:pt idx="213">
                  <c:v>35436</c:v>
                </c:pt>
                <c:pt idx="214">
                  <c:v>35436.5</c:v>
                </c:pt>
                <c:pt idx="215">
                  <c:v>35460.5</c:v>
                </c:pt>
                <c:pt idx="216">
                  <c:v>35460.5</c:v>
                </c:pt>
                <c:pt idx="217">
                  <c:v>35502.5</c:v>
                </c:pt>
                <c:pt idx="218">
                  <c:v>35514</c:v>
                </c:pt>
                <c:pt idx="219">
                  <c:v>35539</c:v>
                </c:pt>
                <c:pt idx="220">
                  <c:v>35574.5</c:v>
                </c:pt>
                <c:pt idx="221">
                  <c:v>35574.5</c:v>
                </c:pt>
                <c:pt idx="222">
                  <c:v>35592.5</c:v>
                </c:pt>
                <c:pt idx="223">
                  <c:v>36352.5</c:v>
                </c:pt>
                <c:pt idx="224">
                  <c:v>36496.5</c:v>
                </c:pt>
                <c:pt idx="225">
                  <c:v>36496.5</c:v>
                </c:pt>
                <c:pt idx="226">
                  <c:v>36512.5</c:v>
                </c:pt>
                <c:pt idx="227">
                  <c:v>36603</c:v>
                </c:pt>
                <c:pt idx="228">
                  <c:v>36641</c:v>
                </c:pt>
                <c:pt idx="229">
                  <c:v>36649</c:v>
                </c:pt>
                <c:pt idx="230">
                  <c:v>36684.5</c:v>
                </c:pt>
                <c:pt idx="231">
                  <c:v>36694.5</c:v>
                </c:pt>
                <c:pt idx="232">
                  <c:v>36735</c:v>
                </c:pt>
                <c:pt idx="233">
                  <c:v>36759</c:v>
                </c:pt>
                <c:pt idx="234">
                  <c:v>36766.5</c:v>
                </c:pt>
                <c:pt idx="235">
                  <c:v>36772.5</c:v>
                </c:pt>
                <c:pt idx="236">
                  <c:v>36784</c:v>
                </c:pt>
                <c:pt idx="237">
                  <c:v>36784.5</c:v>
                </c:pt>
                <c:pt idx="238">
                  <c:v>36823</c:v>
                </c:pt>
                <c:pt idx="239">
                  <c:v>37572</c:v>
                </c:pt>
                <c:pt idx="240">
                  <c:v>37587</c:v>
                </c:pt>
                <c:pt idx="241">
                  <c:v>37697</c:v>
                </c:pt>
                <c:pt idx="242">
                  <c:v>37700</c:v>
                </c:pt>
                <c:pt idx="243">
                  <c:v>37722</c:v>
                </c:pt>
                <c:pt idx="244">
                  <c:v>37722.5</c:v>
                </c:pt>
                <c:pt idx="245">
                  <c:v>37723</c:v>
                </c:pt>
                <c:pt idx="246">
                  <c:v>37758</c:v>
                </c:pt>
                <c:pt idx="247">
                  <c:v>37769</c:v>
                </c:pt>
                <c:pt idx="248">
                  <c:v>37770</c:v>
                </c:pt>
                <c:pt idx="249">
                  <c:v>37770</c:v>
                </c:pt>
                <c:pt idx="250">
                  <c:v>37770</c:v>
                </c:pt>
                <c:pt idx="251">
                  <c:v>37814</c:v>
                </c:pt>
                <c:pt idx="252">
                  <c:v>38048</c:v>
                </c:pt>
                <c:pt idx="253">
                  <c:v>38331</c:v>
                </c:pt>
                <c:pt idx="254">
                  <c:v>38541</c:v>
                </c:pt>
                <c:pt idx="255">
                  <c:v>38556.5</c:v>
                </c:pt>
                <c:pt idx="256">
                  <c:v>38569</c:v>
                </c:pt>
                <c:pt idx="257">
                  <c:v>38606.5</c:v>
                </c:pt>
                <c:pt idx="258">
                  <c:v>38607</c:v>
                </c:pt>
                <c:pt idx="259">
                  <c:v>38613</c:v>
                </c:pt>
                <c:pt idx="260">
                  <c:v>38754</c:v>
                </c:pt>
                <c:pt idx="261">
                  <c:v>38782</c:v>
                </c:pt>
                <c:pt idx="262">
                  <c:v>38842</c:v>
                </c:pt>
                <c:pt idx="263">
                  <c:v>38867</c:v>
                </c:pt>
                <c:pt idx="264">
                  <c:v>38873</c:v>
                </c:pt>
                <c:pt idx="265">
                  <c:v>38895</c:v>
                </c:pt>
                <c:pt idx="266">
                  <c:v>38939.5</c:v>
                </c:pt>
                <c:pt idx="267">
                  <c:v>38971</c:v>
                </c:pt>
                <c:pt idx="268">
                  <c:v>38974</c:v>
                </c:pt>
                <c:pt idx="269">
                  <c:v>38983.5</c:v>
                </c:pt>
                <c:pt idx="270">
                  <c:v>39456.5</c:v>
                </c:pt>
                <c:pt idx="271">
                  <c:v>39613</c:v>
                </c:pt>
                <c:pt idx="272">
                  <c:v>39616.5</c:v>
                </c:pt>
                <c:pt idx="273">
                  <c:v>39638.5</c:v>
                </c:pt>
                <c:pt idx="274">
                  <c:v>39663.5</c:v>
                </c:pt>
                <c:pt idx="275">
                  <c:v>39718</c:v>
                </c:pt>
                <c:pt idx="276">
                  <c:v>39776.5</c:v>
                </c:pt>
                <c:pt idx="277">
                  <c:v>39878</c:v>
                </c:pt>
                <c:pt idx="278">
                  <c:v>39878.5</c:v>
                </c:pt>
                <c:pt idx="279">
                  <c:v>39885.5</c:v>
                </c:pt>
                <c:pt idx="280">
                  <c:v>39937.5</c:v>
                </c:pt>
                <c:pt idx="281">
                  <c:v>39980</c:v>
                </c:pt>
                <c:pt idx="282">
                  <c:v>40067</c:v>
                </c:pt>
                <c:pt idx="283">
                  <c:v>40859.5</c:v>
                </c:pt>
                <c:pt idx="284">
                  <c:v>40925.5</c:v>
                </c:pt>
                <c:pt idx="285">
                  <c:v>40956</c:v>
                </c:pt>
                <c:pt idx="286">
                  <c:v>41000.5</c:v>
                </c:pt>
                <c:pt idx="287">
                  <c:v>41063.5</c:v>
                </c:pt>
                <c:pt idx="288">
                  <c:v>41121</c:v>
                </c:pt>
                <c:pt idx="289">
                  <c:v>41160.5</c:v>
                </c:pt>
                <c:pt idx="290">
                  <c:v>41295</c:v>
                </c:pt>
                <c:pt idx="291">
                  <c:v>41444.5</c:v>
                </c:pt>
                <c:pt idx="292">
                  <c:v>41445</c:v>
                </c:pt>
                <c:pt idx="293">
                  <c:v>41477</c:v>
                </c:pt>
                <c:pt idx="294">
                  <c:v>41495.5</c:v>
                </c:pt>
                <c:pt idx="295">
                  <c:v>41997</c:v>
                </c:pt>
                <c:pt idx="296">
                  <c:v>42016</c:v>
                </c:pt>
                <c:pt idx="297">
                  <c:v>42085</c:v>
                </c:pt>
                <c:pt idx="298">
                  <c:v>42101</c:v>
                </c:pt>
                <c:pt idx="299">
                  <c:v>42132.5</c:v>
                </c:pt>
                <c:pt idx="300">
                  <c:v>42195</c:v>
                </c:pt>
                <c:pt idx="301">
                  <c:v>42219.5</c:v>
                </c:pt>
                <c:pt idx="302">
                  <c:v>42238</c:v>
                </c:pt>
                <c:pt idx="303">
                  <c:v>42265</c:v>
                </c:pt>
                <c:pt idx="304">
                  <c:v>42278</c:v>
                </c:pt>
                <c:pt idx="305">
                  <c:v>42421</c:v>
                </c:pt>
                <c:pt idx="306">
                  <c:v>42439</c:v>
                </c:pt>
                <c:pt idx="307">
                  <c:v>42489</c:v>
                </c:pt>
                <c:pt idx="308">
                  <c:v>42649.5</c:v>
                </c:pt>
                <c:pt idx="309">
                  <c:v>42681</c:v>
                </c:pt>
                <c:pt idx="310">
                  <c:v>43114.5</c:v>
                </c:pt>
                <c:pt idx="311">
                  <c:v>43338.5</c:v>
                </c:pt>
                <c:pt idx="312">
                  <c:v>43357.5</c:v>
                </c:pt>
                <c:pt idx="313">
                  <c:v>43427</c:v>
                </c:pt>
                <c:pt idx="314">
                  <c:v>43427.5</c:v>
                </c:pt>
                <c:pt idx="315">
                  <c:v>43436.5</c:v>
                </c:pt>
                <c:pt idx="316">
                  <c:v>43468.5</c:v>
                </c:pt>
                <c:pt idx="317">
                  <c:v>43483</c:v>
                </c:pt>
                <c:pt idx="318">
                  <c:v>43503</c:v>
                </c:pt>
                <c:pt idx="319">
                  <c:v>43550</c:v>
                </c:pt>
                <c:pt idx="320">
                  <c:v>44324</c:v>
                </c:pt>
                <c:pt idx="321">
                  <c:v>44358.5</c:v>
                </c:pt>
                <c:pt idx="322">
                  <c:v>44431</c:v>
                </c:pt>
                <c:pt idx="323">
                  <c:v>44481</c:v>
                </c:pt>
                <c:pt idx="324">
                  <c:v>44481</c:v>
                </c:pt>
                <c:pt idx="325">
                  <c:v>44481</c:v>
                </c:pt>
                <c:pt idx="326">
                  <c:v>44481</c:v>
                </c:pt>
                <c:pt idx="327">
                  <c:v>44546.5</c:v>
                </c:pt>
                <c:pt idx="328">
                  <c:v>44560</c:v>
                </c:pt>
                <c:pt idx="329">
                  <c:v>44696.5</c:v>
                </c:pt>
                <c:pt idx="330">
                  <c:v>44697</c:v>
                </c:pt>
                <c:pt idx="331">
                  <c:v>44791.5</c:v>
                </c:pt>
                <c:pt idx="332">
                  <c:v>44860.5</c:v>
                </c:pt>
                <c:pt idx="333">
                  <c:v>45600</c:v>
                </c:pt>
                <c:pt idx="334">
                  <c:v>45629</c:v>
                </c:pt>
                <c:pt idx="335">
                  <c:v>45631.5</c:v>
                </c:pt>
                <c:pt idx="336">
                  <c:v>45669</c:v>
                </c:pt>
                <c:pt idx="337">
                  <c:v>45669.5</c:v>
                </c:pt>
                <c:pt idx="338">
                  <c:v>45740.5</c:v>
                </c:pt>
                <c:pt idx="339">
                  <c:v>45874</c:v>
                </c:pt>
                <c:pt idx="340">
                  <c:v>45880</c:v>
                </c:pt>
                <c:pt idx="341">
                  <c:v>45939</c:v>
                </c:pt>
                <c:pt idx="342">
                  <c:v>46717.5</c:v>
                </c:pt>
                <c:pt idx="343">
                  <c:v>46718</c:v>
                </c:pt>
                <c:pt idx="344">
                  <c:v>46749</c:v>
                </c:pt>
                <c:pt idx="345">
                  <c:v>46768</c:v>
                </c:pt>
                <c:pt idx="346">
                  <c:v>46808.5</c:v>
                </c:pt>
                <c:pt idx="347">
                  <c:v>46811.5</c:v>
                </c:pt>
                <c:pt idx="348">
                  <c:v>46812</c:v>
                </c:pt>
                <c:pt idx="349">
                  <c:v>46974.5</c:v>
                </c:pt>
                <c:pt idx="350">
                  <c:v>47706</c:v>
                </c:pt>
                <c:pt idx="351">
                  <c:v>47739.5</c:v>
                </c:pt>
                <c:pt idx="352">
                  <c:v>47822</c:v>
                </c:pt>
                <c:pt idx="353">
                  <c:v>47974</c:v>
                </c:pt>
                <c:pt idx="354">
                  <c:v>48207</c:v>
                </c:pt>
                <c:pt idx="355">
                  <c:v>48868.5</c:v>
                </c:pt>
                <c:pt idx="356">
                  <c:v>48935.5</c:v>
                </c:pt>
                <c:pt idx="357">
                  <c:v>48969</c:v>
                </c:pt>
                <c:pt idx="358">
                  <c:v>49025</c:v>
                </c:pt>
                <c:pt idx="359">
                  <c:v>49025</c:v>
                </c:pt>
                <c:pt idx="360">
                  <c:v>49025</c:v>
                </c:pt>
                <c:pt idx="361">
                  <c:v>49025</c:v>
                </c:pt>
                <c:pt idx="362">
                  <c:v>49170</c:v>
                </c:pt>
                <c:pt idx="363">
                  <c:v>49179.5</c:v>
                </c:pt>
                <c:pt idx="364">
                  <c:v>49182.5</c:v>
                </c:pt>
                <c:pt idx="365">
                  <c:v>49183</c:v>
                </c:pt>
                <c:pt idx="366">
                  <c:v>49232</c:v>
                </c:pt>
                <c:pt idx="367">
                  <c:v>49248.5</c:v>
                </c:pt>
                <c:pt idx="368">
                  <c:v>49298.5</c:v>
                </c:pt>
                <c:pt idx="369">
                  <c:v>50067</c:v>
                </c:pt>
                <c:pt idx="370">
                  <c:v>50067.5</c:v>
                </c:pt>
                <c:pt idx="371">
                  <c:v>50101.5</c:v>
                </c:pt>
                <c:pt idx="372">
                  <c:v>50119.5</c:v>
                </c:pt>
                <c:pt idx="373">
                  <c:v>50119.5</c:v>
                </c:pt>
                <c:pt idx="374">
                  <c:v>50119.5</c:v>
                </c:pt>
                <c:pt idx="375">
                  <c:v>50211.5</c:v>
                </c:pt>
                <c:pt idx="376">
                  <c:v>51249.5</c:v>
                </c:pt>
                <c:pt idx="377">
                  <c:v>51250</c:v>
                </c:pt>
                <c:pt idx="378">
                  <c:v>51356.5</c:v>
                </c:pt>
                <c:pt idx="379">
                  <c:v>51422.5</c:v>
                </c:pt>
                <c:pt idx="380">
                  <c:v>51494</c:v>
                </c:pt>
                <c:pt idx="381">
                  <c:v>51503</c:v>
                </c:pt>
                <c:pt idx="382">
                  <c:v>51585</c:v>
                </c:pt>
                <c:pt idx="383">
                  <c:v>51594</c:v>
                </c:pt>
                <c:pt idx="384">
                  <c:v>51597.5</c:v>
                </c:pt>
                <c:pt idx="385">
                  <c:v>51759.5</c:v>
                </c:pt>
                <c:pt idx="386">
                  <c:v>51769</c:v>
                </c:pt>
                <c:pt idx="387">
                  <c:v>51794</c:v>
                </c:pt>
                <c:pt idx="388">
                  <c:v>52403.5</c:v>
                </c:pt>
                <c:pt idx="389">
                  <c:v>52532</c:v>
                </c:pt>
                <c:pt idx="390">
                  <c:v>52540.5</c:v>
                </c:pt>
                <c:pt idx="391">
                  <c:v>52616.5</c:v>
                </c:pt>
                <c:pt idx="392">
                  <c:v>52616.5</c:v>
                </c:pt>
                <c:pt idx="393">
                  <c:v>52616.5</c:v>
                </c:pt>
                <c:pt idx="394">
                  <c:v>52657.5</c:v>
                </c:pt>
                <c:pt idx="395">
                  <c:v>52764</c:v>
                </c:pt>
                <c:pt idx="396">
                  <c:v>53517.5</c:v>
                </c:pt>
                <c:pt idx="397">
                  <c:v>53677.5</c:v>
                </c:pt>
                <c:pt idx="398">
                  <c:v>53680</c:v>
                </c:pt>
                <c:pt idx="399">
                  <c:v>53726</c:v>
                </c:pt>
                <c:pt idx="400">
                  <c:v>53726.5</c:v>
                </c:pt>
                <c:pt idx="401">
                  <c:v>53727</c:v>
                </c:pt>
                <c:pt idx="402">
                  <c:v>53738.5</c:v>
                </c:pt>
                <c:pt idx="403">
                  <c:v>53739</c:v>
                </c:pt>
                <c:pt idx="404">
                  <c:v>53739.5</c:v>
                </c:pt>
                <c:pt idx="405">
                  <c:v>53827.5</c:v>
                </c:pt>
                <c:pt idx="406">
                  <c:v>53999</c:v>
                </c:pt>
                <c:pt idx="407">
                  <c:v>54626.5</c:v>
                </c:pt>
                <c:pt idx="408">
                  <c:v>54679</c:v>
                </c:pt>
                <c:pt idx="409">
                  <c:v>54777.5</c:v>
                </c:pt>
                <c:pt idx="410">
                  <c:v>54943.5</c:v>
                </c:pt>
                <c:pt idx="411">
                  <c:v>54953</c:v>
                </c:pt>
                <c:pt idx="412">
                  <c:v>54953.5</c:v>
                </c:pt>
                <c:pt idx="413">
                  <c:v>55041</c:v>
                </c:pt>
                <c:pt idx="414">
                  <c:v>55165.5</c:v>
                </c:pt>
                <c:pt idx="415">
                  <c:v>55165.5</c:v>
                </c:pt>
                <c:pt idx="416">
                  <c:v>55771</c:v>
                </c:pt>
                <c:pt idx="417">
                  <c:v>55828.5</c:v>
                </c:pt>
                <c:pt idx="418">
                  <c:v>55909</c:v>
                </c:pt>
                <c:pt idx="419">
                  <c:v>55909.5</c:v>
                </c:pt>
                <c:pt idx="420">
                  <c:v>55963</c:v>
                </c:pt>
                <c:pt idx="421">
                  <c:v>56072.5</c:v>
                </c:pt>
                <c:pt idx="422">
                  <c:v>56073</c:v>
                </c:pt>
                <c:pt idx="423">
                  <c:v>56087.5</c:v>
                </c:pt>
                <c:pt idx="424">
                  <c:v>56153.5</c:v>
                </c:pt>
                <c:pt idx="425">
                  <c:v>57270</c:v>
                </c:pt>
                <c:pt idx="426">
                  <c:v>57092</c:v>
                </c:pt>
                <c:pt idx="427">
                  <c:v>57092.5</c:v>
                </c:pt>
                <c:pt idx="428">
                  <c:v>57243</c:v>
                </c:pt>
                <c:pt idx="429">
                  <c:v>57455.5</c:v>
                </c:pt>
                <c:pt idx="430">
                  <c:v>57508</c:v>
                </c:pt>
                <c:pt idx="431">
                  <c:v>57508.5</c:v>
                </c:pt>
                <c:pt idx="432">
                  <c:v>58126.5</c:v>
                </c:pt>
                <c:pt idx="433">
                  <c:v>58126.5</c:v>
                </c:pt>
                <c:pt idx="434">
                  <c:v>55009.5</c:v>
                </c:pt>
                <c:pt idx="435">
                  <c:v>55160</c:v>
                </c:pt>
                <c:pt idx="436">
                  <c:v>58199</c:v>
                </c:pt>
                <c:pt idx="437">
                  <c:v>58199.5</c:v>
                </c:pt>
                <c:pt idx="438">
                  <c:v>58262.5</c:v>
                </c:pt>
                <c:pt idx="439">
                  <c:v>58384</c:v>
                </c:pt>
                <c:pt idx="440">
                  <c:v>58462</c:v>
                </c:pt>
                <c:pt idx="441">
                  <c:v>58643.5</c:v>
                </c:pt>
              </c:numCache>
            </c:numRef>
          </c:xVal>
          <c:yVal>
            <c:numRef>
              <c:f>'Active 1'!$K$21:$K$819</c:f>
              <c:numCache>
                <c:formatCode>General</c:formatCode>
                <c:ptCount val="799"/>
                <c:pt idx="10">
                  <c:v>-7.9423764625971671E-2</c:v>
                </c:pt>
                <c:pt idx="130">
                  <c:v>7.7605815611605067E-2</c:v>
                </c:pt>
                <c:pt idx="164">
                  <c:v>8.6922278140264098E-2</c:v>
                </c:pt>
                <c:pt idx="166">
                  <c:v>8.8670552104304079E-2</c:v>
                </c:pt>
                <c:pt idx="167">
                  <c:v>8.7518844215082936E-2</c:v>
                </c:pt>
                <c:pt idx="168">
                  <c:v>8.8588446458743419E-2</c:v>
                </c:pt>
                <c:pt idx="169">
                  <c:v>8.757566218264401E-2</c:v>
                </c:pt>
                <c:pt idx="170">
                  <c:v>8.930391584726749E-2</c:v>
                </c:pt>
                <c:pt idx="171">
                  <c:v>8.873699222021969E-2</c:v>
                </c:pt>
                <c:pt idx="172">
                  <c:v>8.9236992222140543E-2</c:v>
                </c:pt>
                <c:pt idx="173">
                  <c:v>9.0236992225982249E-2</c:v>
                </c:pt>
                <c:pt idx="174">
                  <c:v>8.9404320307949092E-2</c:v>
                </c:pt>
                <c:pt idx="175">
                  <c:v>9.0004320307343733E-2</c:v>
                </c:pt>
                <c:pt idx="176">
                  <c:v>9.0204320302291308E-2</c:v>
                </c:pt>
                <c:pt idx="177">
                  <c:v>8.8737553967803251E-2</c:v>
                </c:pt>
                <c:pt idx="178">
                  <c:v>8.9937553966592532E-2</c:v>
                </c:pt>
                <c:pt idx="179">
                  <c:v>8.8617095505469479E-2</c:v>
                </c:pt>
                <c:pt idx="180">
                  <c:v>8.9280446052725893E-2</c:v>
                </c:pt>
                <c:pt idx="181">
                  <c:v>9.0680446053738706E-2</c:v>
                </c:pt>
                <c:pt idx="182">
                  <c:v>8.9384985316428356E-2</c:v>
                </c:pt>
                <c:pt idx="183">
                  <c:v>8.8309983053477481E-2</c:v>
                </c:pt>
                <c:pt idx="184">
                  <c:v>8.9052594274107832E-2</c:v>
                </c:pt>
                <c:pt idx="185">
                  <c:v>8.8718490784231108E-2</c:v>
                </c:pt>
                <c:pt idx="186">
                  <c:v>8.8771041293512098E-2</c:v>
                </c:pt>
                <c:pt idx="187">
                  <c:v>8.9640643542225007E-2</c:v>
                </c:pt>
                <c:pt idx="188">
                  <c:v>9.0950292891648132E-2</c:v>
                </c:pt>
                <c:pt idx="189">
                  <c:v>9.1120737750316039E-2</c:v>
                </c:pt>
                <c:pt idx="190">
                  <c:v>8.9686362465727143E-2</c:v>
                </c:pt>
                <c:pt idx="192">
                  <c:v>8.7936357929720543E-2</c:v>
                </c:pt>
                <c:pt idx="193">
                  <c:v>8.9678969146916643E-2</c:v>
                </c:pt>
                <c:pt idx="194">
                  <c:v>9.1541748879535589E-2</c:v>
                </c:pt>
                <c:pt idx="196">
                  <c:v>9.145222271035891E-2</c:v>
                </c:pt>
                <c:pt idx="197">
                  <c:v>9.0514721574436408E-2</c:v>
                </c:pt>
                <c:pt idx="199">
                  <c:v>8.9650229405378923E-2</c:v>
                </c:pt>
                <c:pt idx="201">
                  <c:v>9.0387159732927103E-2</c:v>
                </c:pt>
                <c:pt idx="203">
                  <c:v>9.1608732604072429E-2</c:v>
                </c:pt>
                <c:pt idx="204">
                  <c:v>9.0973924707213882E-2</c:v>
                </c:pt>
                <c:pt idx="205">
                  <c:v>9.0318671907880343E-2</c:v>
                </c:pt>
                <c:pt idx="206">
                  <c:v>9.0261283112340607E-2</c:v>
                </c:pt>
                <c:pt idx="209">
                  <c:v>9.0839374955976382E-2</c:v>
                </c:pt>
                <c:pt idx="210">
                  <c:v>9.0817783944658004E-2</c:v>
                </c:pt>
                <c:pt idx="211">
                  <c:v>9.0328004102047998E-2</c:v>
                </c:pt>
                <c:pt idx="212">
                  <c:v>9.2302435565216001E-2</c:v>
                </c:pt>
                <c:pt idx="213">
                  <c:v>9.0650446800282225E-2</c:v>
                </c:pt>
                <c:pt idx="214">
                  <c:v>9.0720049047376961E-2</c:v>
                </c:pt>
                <c:pt idx="215">
                  <c:v>9.066095689922804E-2</c:v>
                </c:pt>
                <c:pt idx="216">
                  <c:v>9.066095689922804E-2</c:v>
                </c:pt>
                <c:pt idx="217">
                  <c:v>9.0567545652447734E-2</c:v>
                </c:pt>
                <c:pt idx="218">
                  <c:v>9.0708397328853607E-2</c:v>
                </c:pt>
                <c:pt idx="219">
                  <c:v>9.0288509672973305E-2</c:v>
                </c:pt>
                <c:pt idx="220">
                  <c:v>9.0830269211437553E-2</c:v>
                </c:pt>
                <c:pt idx="221">
                  <c:v>9.084270733728772E-2</c:v>
                </c:pt>
                <c:pt idx="222">
                  <c:v>8.9835950100678019E-2</c:v>
                </c:pt>
                <c:pt idx="223">
                  <c:v>9.143136548664188E-2</c:v>
                </c:pt>
                <c:pt idx="224">
                  <c:v>9.0676812607853208E-2</c:v>
                </c:pt>
                <c:pt idx="225">
                  <c:v>9.0776812612602953E-2</c:v>
                </c:pt>
                <c:pt idx="226">
                  <c:v>9.0904084507201333E-2</c:v>
                </c:pt>
                <c:pt idx="227">
                  <c:v>9.1702091209299397E-2</c:v>
                </c:pt>
                <c:pt idx="228">
                  <c:v>9.5391861977986991E-2</c:v>
                </c:pt>
                <c:pt idx="229">
                  <c:v>9.1605497931595892E-2</c:v>
                </c:pt>
                <c:pt idx="230">
                  <c:v>9.5547257471480407E-2</c:v>
                </c:pt>
                <c:pt idx="231">
                  <c:v>9.5239302405389026E-2</c:v>
                </c:pt>
                <c:pt idx="232">
                  <c:v>9.2577084411459509E-2</c:v>
                </c:pt>
                <c:pt idx="233">
                  <c:v>9.1017992264823988E-2</c:v>
                </c:pt>
                <c:pt idx="234">
                  <c:v>9.3162025972560514E-2</c:v>
                </c:pt>
                <c:pt idx="235">
                  <c:v>9.2597252929408569E-2</c:v>
                </c:pt>
                <c:pt idx="236">
                  <c:v>9.0298104616522323E-2</c:v>
                </c:pt>
                <c:pt idx="237">
                  <c:v>9.1567706862406339E-2</c:v>
                </c:pt>
                <c:pt idx="238">
                  <c:v>9.1927079876768403E-2</c:v>
                </c:pt>
                <c:pt idx="239">
                  <c:v>9.1491245832003187E-2</c:v>
                </c:pt>
                <c:pt idx="240">
                  <c:v>9.1179313239990734E-2</c:v>
                </c:pt>
                <c:pt idx="242">
                  <c:v>9.1139421048865188E-2</c:v>
                </c:pt>
                <c:pt idx="246">
                  <c:v>9.1092985145223793E-2</c:v>
                </c:pt>
                <c:pt idx="248">
                  <c:v>9.1463735625438858E-2</c:v>
                </c:pt>
                <c:pt idx="249">
                  <c:v>9.1463735625438858E-2</c:v>
                </c:pt>
                <c:pt idx="250">
                  <c:v>9.1463735625438858E-2</c:v>
                </c:pt>
                <c:pt idx="251">
                  <c:v>9.1478733360418119E-2</c:v>
                </c:pt>
                <c:pt idx="252">
                  <c:v>9.0862584933347534E-2</c:v>
                </c:pt>
                <c:pt idx="253">
                  <c:v>9.0247456719225738E-2</c:v>
                </c:pt>
                <c:pt idx="254">
                  <c:v>9.128040044743102E-2</c:v>
                </c:pt>
                <c:pt idx="255">
                  <c:v>9.1438070092408452E-2</c:v>
                </c:pt>
                <c:pt idx="256">
                  <c:v>9.1278126266843174E-2</c:v>
                </c:pt>
                <c:pt idx="259">
                  <c:v>9.0803124003286939E-2</c:v>
                </c:pt>
                <c:pt idx="260">
                  <c:v>8.8230957648192998E-2</c:v>
                </c:pt>
                <c:pt idx="261">
                  <c:v>9.0328683480038308E-2</c:v>
                </c:pt>
                <c:pt idx="262">
                  <c:v>9.0270953107392415E-2</c:v>
                </c:pt>
                <c:pt idx="263">
                  <c:v>9.1361065460660029E-2</c:v>
                </c:pt>
                <c:pt idx="264">
                  <c:v>9.1276292427210137E-2</c:v>
                </c:pt>
                <c:pt idx="265">
                  <c:v>9.035879129805835E-2</c:v>
                </c:pt>
                <c:pt idx="266">
                  <c:v>9.5053391269175336E-2</c:v>
                </c:pt>
                <c:pt idx="267">
                  <c:v>9.4938332833407912E-2</c:v>
                </c:pt>
                <c:pt idx="268">
                  <c:v>9.6355946312542073E-2</c:v>
                </c:pt>
                <c:pt idx="269">
                  <c:v>9.0878389011777472E-2</c:v>
                </c:pt>
                <c:pt idx="270">
                  <c:v>8.9122114637575578E-2</c:v>
                </c:pt>
                <c:pt idx="271">
                  <c:v>8.7107617931906134E-2</c:v>
                </c:pt>
                <c:pt idx="272">
                  <c:v>8.8194833660963923E-2</c:v>
                </c:pt>
                <c:pt idx="273">
                  <c:v>8.9457332527672406E-2</c:v>
                </c:pt>
                <c:pt idx="274">
                  <c:v>8.9637444878462702E-2</c:v>
                </c:pt>
                <c:pt idx="275">
                  <c:v>8.9624089800054207E-2</c:v>
                </c:pt>
                <c:pt idx="276">
                  <c:v>8.9567552691732999E-2</c:v>
                </c:pt>
                <c:pt idx="277">
                  <c:v>9.0396808824152686E-2</c:v>
                </c:pt>
                <c:pt idx="278">
                  <c:v>8.9766411067103036E-2</c:v>
                </c:pt>
                <c:pt idx="280">
                  <c:v>8.9379476208705455E-2</c:v>
                </c:pt>
                <c:pt idx="281">
                  <c:v>8.9995667200128082E-2</c:v>
                </c:pt>
                <c:pt idx="282">
                  <c:v>8.9506458178220782E-2</c:v>
                </c:pt>
                <c:pt idx="283">
                  <c:v>8.9826019611791708E-2</c:v>
                </c:pt>
                <c:pt idx="284">
                  <c:v>8.8913516206957866E-2</c:v>
                </c:pt>
                <c:pt idx="285">
                  <c:v>8.9659253280842677E-2</c:v>
                </c:pt>
                <c:pt idx="286">
                  <c:v>8.9653853254276328E-2</c:v>
                </c:pt>
                <c:pt idx="287">
                  <c:v>9.0223736369807739E-2</c:v>
                </c:pt>
                <c:pt idx="288">
                  <c:v>8.9827994772349484E-2</c:v>
                </c:pt>
                <c:pt idx="289">
                  <c:v>8.9226572286861483E-2</c:v>
                </c:pt>
                <c:pt idx="290">
                  <c:v>8.9449576720653567E-2</c:v>
                </c:pt>
                <c:pt idx="293">
                  <c:v>8.9184794611355755E-2</c:v>
                </c:pt>
                <c:pt idx="294">
                  <c:v>8.8960077751835342E-2</c:v>
                </c:pt>
                <c:pt idx="295">
                  <c:v>8.8071131453034468E-2</c:v>
                </c:pt>
                <c:pt idx="296">
                  <c:v>8.8916016837174539E-2</c:v>
                </c:pt>
                <c:pt idx="297">
                  <c:v>8.8221126912685577E-2</c:v>
                </c:pt>
                <c:pt idx="298">
                  <c:v>8.7948398824664764E-2</c:v>
                </c:pt>
                <c:pt idx="299">
                  <c:v>8.8033340376568958E-2</c:v>
                </c:pt>
                <c:pt idx="300">
                  <c:v>8.7833621248137206E-2</c:v>
                </c:pt>
                <c:pt idx="301">
                  <c:v>8.8144131354056299E-2</c:v>
                </c:pt>
                <c:pt idx="302">
                  <c:v>8.8219414486957248E-2</c:v>
                </c:pt>
                <c:pt idx="303">
                  <c:v>8.5477935826929752E-2</c:v>
                </c:pt>
                <c:pt idx="304">
                  <c:v>8.778759424603777E-2</c:v>
                </c:pt>
                <c:pt idx="305">
                  <c:v>9.0493836883979384E-2</c:v>
                </c:pt>
                <c:pt idx="306">
                  <c:v>8.7899517769983504E-2</c:v>
                </c:pt>
                <c:pt idx="307">
                  <c:v>8.8359742461761925E-2</c:v>
                </c:pt>
                <c:pt idx="308">
                  <c:v>8.5902063743560575E-2</c:v>
                </c:pt>
                <c:pt idx="309">
                  <c:v>8.6787005297082942E-2</c:v>
                </c:pt>
                <c:pt idx="310">
                  <c:v>8.5632153415645007E-2</c:v>
                </c:pt>
                <c:pt idx="311">
                  <c:v>8.6413960059871897E-2</c:v>
                </c:pt>
                <c:pt idx="312">
                  <c:v>8.4558845446736086E-2</c:v>
                </c:pt>
                <c:pt idx="313">
                  <c:v>8.5433557767828461E-2</c:v>
                </c:pt>
                <c:pt idx="314">
                  <c:v>8.5503160014923196E-2</c:v>
                </c:pt>
                <c:pt idx="315">
                  <c:v>8.4756000462220982E-2</c:v>
                </c:pt>
                <c:pt idx="316">
                  <c:v>8.5910544265061617E-2</c:v>
                </c:pt>
                <c:pt idx="317">
                  <c:v>8.452900942938868E-2</c:v>
                </c:pt>
                <c:pt idx="318">
                  <c:v>8.4213099311455153E-2</c:v>
                </c:pt>
                <c:pt idx="319">
                  <c:v>8.5155710527033079E-2</c:v>
                </c:pt>
                <c:pt idx="320">
                  <c:v>8.4399988823861349E-2</c:v>
                </c:pt>
                <c:pt idx="321">
                  <c:v>8.5402543867530767E-2</c:v>
                </c:pt>
                <c:pt idx="322">
                  <c:v>8.3424869677401148E-2</c:v>
                </c:pt>
                <c:pt idx="323">
                  <c:v>8.3055094364681281E-2</c:v>
                </c:pt>
                <c:pt idx="324">
                  <c:v>8.3055094364681281E-2</c:v>
                </c:pt>
                <c:pt idx="325">
                  <c:v>8.3055094364681281E-2</c:v>
                </c:pt>
                <c:pt idx="326">
                  <c:v>8.3055094364681281E-2</c:v>
                </c:pt>
                <c:pt idx="327">
                  <c:v>8.4122988722810987E-2</c:v>
                </c:pt>
                <c:pt idx="328">
                  <c:v>8.2652249388047494E-2</c:v>
                </c:pt>
                <c:pt idx="329">
                  <c:v>8.4153662814060226E-2</c:v>
                </c:pt>
                <c:pt idx="330">
                  <c:v>8.3323265062063001E-2</c:v>
                </c:pt>
                <c:pt idx="331">
                  <c:v>8.3778089734551031E-2</c:v>
                </c:pt>
                <c:pt idx="332">
                  <c:v>8.3083199810062069E-2</c:v>
                </c:pt>
                <c:pt idx="333">
                  <c:v>8.0624923073628452E-2</c:v>
                </c:pt>
                <c:pt idx="334">
                  <c:v>7.956185340299271E-2</c:v>
                </c:pt>
                <c:pt idx="335">
                  <c:v>8.0709864632808603E-2</c:v>
                </c:pt>
                <c:pt idx="336">
                  <c:v>7.9130033154797275E-2</c:v>
                </c:pt>
                <c:pt idx="337">
                  <c:v>8.0699635400378611E-2</c:v>
                </c:pt>
                <c:pt idx="338">
                  <c:v>8.0983154468412977E-2</c:v>
                </c:pt>
                <c:pt idx="339">
                  <c:v>8.046695440862095E-2</c:v>
                </c:pt>
                <c:pt idx="340">
                  <c:v>7.8502181371732149E-2</c:v>
                </c:pt>
                <c:pt idx="341">
                  <c:v>8.2175246512633748E-2</c:v>
                </c:pt>
                <c:pt idx="342">
                  <c:v>7.6785945042502135E-2</c:v>
                </c:pt>
                <c:pt idx="343">
                  <c:v>7.4855547281913459E-2</c:v>
                </c:pt>
                <c:pt idx="344">
                  <c:v>7.5270886591169983E-2</c:v>
                </c:pt>
                <c:pt idx="345">
                  <c:v>7.5715771985414904E-2</c:v>
                </c:pt>
                <c:pt idx="346">
                  <c:v>7.5553553986537736E-2</c:v>
                </c:pt>
                <c:pt idx="347">
                  <c:v>7.6671167465974577E-2</c:v>
                </c:pt>
                <c:pt idx="348">
                  <c:v>7.5140769709832966E-2</c:v>
                </c:pt>
                <c:pt idx="349">
                  <c:v>7.6361499981430825E-2</c:v>
                </c:pt>
                <c:pt idx="350">
                  <c:v>7.3589587285823654E-2</c:v>
                </c:pt>
                <c:pt idx="351">
                  <c:v>7.1562937824637629E-2</c:v>
                </c:pt>
                <c:pt idx="352">
                  <c:v>7.3537308577215299E-2</c:v>
                </c:pt>
                <c:pt idx="353">
                  <c:v>7.3096391657600179E-2</c:v>
                </c:pt>
                <c:pt idx="354">
                  <c:v>7.4921038736647461E-2</c:v>
                </c:pt>
                <c:pt idx="355">
                  <c:v>7.141481147846207E-2</c:v>
                </c:pt>
                <c:pt idx="356">
                  <c:v>7.1641512571659405E-2</c:v>
                </c:pt>
                <c:pt idx="357">
                  <c:v>7.0104863116284832E-2</c:v>
                </c:pt>
                <c:pt idx="358">
                  <c:v>6.9730314768094104E-2</c:v>
                </c:pt>
                <c:pt idx="359">
                  <c:v>6.9990314768801909E-2</c:v>
                </c:pt>
                <c:pt idx="360">
                  <c:v>7.0130314772541169E-2</c:v>
                </c:pt>
                <c:pt idx="361">
                  <c:v>7.0860314772289712E-2</c:v>
                </c:pt>
                <c:pt idx="362">
                  <c:v>6.888496639294317E-2</c:v>
                </c:pt>
                <c:pt idx="363">
                  <c:v>6.9707409078546334E-2</c:v>
                </c:pt>
                <c:pt idx="364">
                  <c:v>6.9325022566772532E-2</c:v>
                </c:pt>
                <c:pt idx="365">
                  <c:v>6.9994624813261908E-2</c:v>
                </c:pt>
                <c:pt idx="366">
                  <c:v>6.8515645012666937E-2</c:v>
                </c:pt>
                <c:pt idx="367">
                  <c:v>6.921251917083282E-2</c:v>
                </c:pt>
                <c:pt idx="368">
                  <c:v>6.9172743867966346E-2</c:v>
                </c:pt>
                <c:pt idx="369">
                  <c:v>6.63513974432135E-2</c:v>
                </c:pt>
                <c:pt idx="370">
                  <c:v>6.6420999690308236E-2</c:v>
                </c:pt>
                <c:pt idx="371">
                  <c:v>6.5953952493146062E-2</c:v>
                </c:pt>
                <c:pt idx="372">
                  <c:v>6.5339633380062878E-2</c:v>
                </c:pt>
                <c:pt idx="373">
                  <c:v>6.5669633382640313E-2</c:v>
                </c:pt>
                <c:pt idx="374">
                  <c:v>6.6169633377285209E-2</c:v>
                </c:pt>
                <c:pt idx="375">
                  <c:v>6.5966446818492841E-2</c:v>
                </c:pt>
                <c:pt idx="376">
                  <c:v>6.1360711515590083E-2</c:v>
                </c:pt>
                <c:pt idx="377">
                  <c:v>6.0730313758540433E-2</c:v>
                </c:pt>
                <c:pt idx="378">
                  <c:v>6.1455592360289302E-2</c:v>
                </c:pt>
                <c:pt idx="379">
                  <c:v>6.0343088960507885E-2</c:v>
                </c:pt>
                <c:pt idx="380">
                  <c:v>5.9617210281430744E-2</c:v>
                </c:pt>
                <c:pt idx="381">
                  <c:v>5.9039050524006598E-2</c:v>
                </c:pt>
                <c:pt idx="382">
                  <c:v>5.8940819224517327E-2</c:v>
                </c:pt>
                <c:pt idx="383">
                  <c:v>5.931665967364097E-2</c:v>
                </c:pt>
                <c:pt idx="384">
                  <c:v>6.0403875402698759E-2</c:v>
                </c:pt>
                <c:pt idx="385">
                  <c:v>5.7755003414058592E-2</c:v>
                </c:pt>
                <c:pt idx="386">
                  <c:v>5.8677446111687459E-2</c:v>
                </c:pt>
                <c:pt idx="387">
                  <c:v>5.8257558455807157E-2</c:v>
                </c:pt>
                <c:pt idx="388">
                  <c:v>5.5002697503368836E-2</c:v>
                </c:pt>
                <c:pt idx="389">
                  <c:v>5.2790474976063706E-2</c:v>
                </c:pt>
                <c:pt idx="390">
                  <c:v>5.547371317516081E-2</c:v>
                </c:pt>
                <c:pt idx="391">
                  <c:v>5.5353254720102996E-2</c:v>
                </c:pt>
                <c:pt idx="392">
                  <c:v>5.5853254714747891E-2</c:v>
                </c:pt>
                <c:pt idx="393">
                  <c:v>5.5953254719497636E-2</c:v>
                </c:pt>
                <c:pt idx="394">
                  <c:v>5.4560638964176178E-2</c:v>
                </c:pt>
                <c:pt idx="395">
                  <c:v>5.3485917560465168E-2</c:v>
                </c:pt>
                <c:pt idx="396">
                  <c:v>5.0276503738132305E-2</c:v>
                </c:pt>
                <c:pt idx="397">
                  <c:v>5.0849222774559166E-2</c:v>
                </c:pt>
                <c:pt idx="398">
                  <c:v>4.9997234011243563E-2</c:v>
                </c:pt>
                <c:pt idx="399">
                  <c:v>4.9400640724343248E-2</c:v>
                </c:pt>
                <c:pt idx="400">
                  <c:v>5.0370242970529944E-2</c:v>
                </c:pt>
                <c:pt idx="401">
                  <c:v>4.9739845220756251E-2</c:v>
                </c:pt>
                <c:pt idx="402">
                  <c:v>4.9640696903225034E-2</c:v>
                </c:pt>
                <c:pt idx="403">
                  <c:v>4.9310299138596747E-2</c:v>
                </c:pt>
                <c:pt idx="404">
                  <c:v>4.967990139266476E-2</c:v>
                </c:pt>
                <c:pt idx="405">
                  <c:v>5.0429896858986467E-2</c:v>
                </c:pt>
                <c:pt idx="406">
                  <c:v>4.9603467567067128E-2</c:v>
                </c:pt>
                <c:pt idx="407">
                  <c:v>4.7054287606442813E-2</c:v>
                </c:pt>
                <c:pt idx="408">
                  <c:v>4.8562523435975891E-2</c:v>
                </c:pt>
                <c:pt idx="409">
                  <c:v>4.6874166087945923E-2</c:v>
                </c:pt>
                <c:pt idx="410">
                  <c:v>4.7482112073339522E-2</c:v>
                </c:pt>
                <c:pt idx="411">
                  <c:v>4.5204554779047612E-2</c:v>
                </c:pt>
                <c:pt idx="412">
                  <c:v>4.617415701795835E-2</c:v>
                </c:pt>
                <c:pt idx="413">
                  <c:v>4.4754550239304081E-2</c:v>
                </c:pt>
                <c:pt idx="414">
                  <c:v>4.438550972554367E-2</c:v>
                </c:pt>
                <c:pt idx="415">
                  <c:v>4.438550972554367E-2</c:v>
                </c:pt>
                <c:pt idx="416">
                  <c:v>3.7373830811702646E-2</c:v>
                </c:pt>
                <c:pt idx="417">
                  <c:v>4.2178089206572622E-2</c:v>
                </c:pt>
                <c:pt idx="418">
                  <c:v>4.0584050970210228E-2</c:v>
                </c:pt>
                <c:pt idx="419">
                  <c:v>4.0453653215081431E-2</c:v>
                </c:pt>
                <c:pt idx="420">
                  <c:v>3.9901093645312358E-2</c:v>
                </c:pt>
                <c:pt idx="421">
                  <c:v>4.0143985730537679E-2</c:v>
                </c:pt>
                <c:pt idx="422">
                  <c:v>3.9413587976014242E-2</c:v>
                </c:pt>
                <c:pt idx="423">
                  <c:v>4.0212053354480304E-2</c:v>
                </c:pt>
                <c:pt idx="424">
                  <c:v>3.9919549737533089E-2</c:v>
                </c:pt>
                <c:pt idx="425">
                  <c:v>3.5831367065839004E-2</c:v>
                </c:pt>
                <c:pt idx="426">
                  <c:v>3.5662967282405589E-2</c:v>
                </c:pt>
                <c:pt idx="427">
                  <c:v>3.7432569530210458E-2</c:v>
                </c:pt>
                <c:pt idx="428">
                  <c:v>3.5682845867995638E-2</c:v>
                </c:pt>
                <c:pt idx="429">
                  <c:v>3.6963800826924853E-2</c:v>
                </c:pt>
                <c:pt idx="430">
                  <c:v>3.5272036759124603E-2</c:v>
                </c:pt>
                <c:pt idx="431">
                  <c:v>3.7641638999048155E-2</c:v>
                </c:pt>
                <c:pt idx="432">
                  <c:v>3.4390016247925814E-2</c:v>
                </c:pt>
                <c:pt idx="433">
                  <c:v>3.4390016335237306E-2</c:v>
                </c:pt>
                <c:pt idx="434">
                  <c:v>4.6669608680531383E-2</c:v>
                </c:pt>
                <c:pt idx="435">
                  <c:v>4.4319885018921923E-2</c:v>
                </c:pt>
                <c:pt idx="436">
                  <c:v>3.2562342057644855E-2</c:v>
                </c:pt>
                <c:pt idx="437">
                  <c:v>3.4531944307673257E-2</c:v>
                </c:pt>
                <c:pt idx="438">
                  <c:v>3.4401827419060282E-2</c:v>
                </c:pt>
                <c:pt idx="439">
                  <c:v>3.1915173436573241E-2</c:v>
                </c:pt>
                <c:pt idx="440">
                  <c:v>3.1173123956250492E-2</c:v>
                </c:pt>
                <c:pt idx="441">
                  <c:v>3.2138739610672928E-2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14-462E-82BE-7F2EC9369772}"/>
            </c:ext>
          </c:extLst>
        </c:ser>
        <c:ser>
          <c:idx val="5"/>
          <c:order val="4"/>
          <c:tx>
            <c:strRef>
              <c:f>'Active 1'!$M$20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1'!$F$21:$F$819</c:f>
              <c:numCache>
                <c:formatCode>General</c:formatCode>
                <c:ptCount val="799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24970.5</c:v>
                </c:pt>
                <c:pt idx="133">
                  <c:v>25106</c:v>
                </c:pt>
                <c:pt idx="134">
                  <c:v>26094</c:v>
                </c:pt>
                <c:pt idx="135">
                  <c:v>26175.5</c:v>
                </c:pt>
                <c:pt idx="136">
                  <c:v>26213</c:v>
                </c:pt>
                <c:pt idx="137">
                  <c:v>26278</c:v>
                </c:pt>
                <c:pt idx="138">
                  <c:v>26294.5</c:v>
                </c:pt>
                <c:pt idx="139">
                  <c:v>26347</c:v>
                </c:pt>
                <c:pt idx="140">
                  <c:v>26394</c:v>
                </c:pt>
                <c:pt idx="141">
                  <c:v>27222.5</c:v>
                </c:pt>
                <c:pt idx="142">
                  <c:v>27226.5</c:v>
                </c:pt>
                <c:pt idx="143">
                  <c:v>27263</c:v>
                </c:pt>
                <c:pt idx="144">
                  <c:v>27419.5</c:v>
                </c:pt>
                <c:pt idx="145">
                  <c:v>27424</c:v>
                </c:pt>
                <c:pt idx="146">
                  <c:v>27567</c:v>
                </c:pt>
                <c:pt idx="147">
                  <c:v>27611</c:v>
                </c:pt>
                <c:pt idx="148">
                  <c:v>27771</c:v>
                </c:pt>
                <c:pt idx="149">
                  <c:v>27775</c:v>
                </c:pt>
                <c:pt idx="150">
                  <c:v>27818</c:v>
                </c:pt>
                <c:pt idx="151">
                  <c:v>27865</c:v>
                </c:pt>
                <c:pt idx="152">
                  <c:v>28248</c:v>
                </c:pt>
                <c:pt idx="153">
                  <c:v>28414</c:v>
                </c:pt>
                <c:pt idx="154">
                  <c:v>28464</c:v>
                </c:pt>
                <c:pt idx="155">
                  <c:v>28605</c:v>
                </c:pt>
                <c:pt idx="156">
                  <c:v>28747</c:v>
                </c:pt>
                <c:pt idx="157">
                  <c:v>28790</c:v>
                </c:pt>
                <c:pt idx="158">
                  <c:v>28792.5</c:v>
                </c:pt>
                <c:pt idx="159">
                  <c:v>28925</c:v>
                </c:pt>
                <c:pt idx="160">
                  <c:v>28947</c:v>
                </c:pt>
                <c:pt idx="161">
                  <c:v>29606.5</c:v>
                </c:pt>
                <c:pt idx="162">
                  <c:v>29678.5</c:v>
                </c:pt>
                <c:pt idx="163">
                  <c:v>29882.5</c:v>
                </c:pt>
                <c:pt idx="164">
                  <c:v>30770</c:v>
                </c:pt>
                <c:pt idx="165">
                  <c:v>31092</c:v>
                </c:pt>
                <c:pt idx="166">
                  <c:v>31187</c:v>
                </c:pt>
                <c:pt idx="167">
                  <c:v>31252</c:v>
                </c:pt>
                <c:pt idx="168">
                  <c:v>31252.5</c:v>
                </c:pt>
                <c:pt idx="169">
                  <c:v>31256</c:v>
                </c:pt>
                <c:pt idx="170">
                  <c:v>31846.5</c:v>
                </c:pt>
                <c:pt idx="171">
                  <c:v>31908</c:v>
                </c:pt>
                <c:pt idx="172">
                  <c:v>31908</c:v>
                </c:pt>
                <c:pt idx="173">
                  <c:v>31908</c:v>
                </c:pt>
                <c:pt idx="174">
                  <c:v>31936.5</c:v>
                </c:pt>
                <c:pt idx="175">
                  <c:v>31936.5</c:v>
                </c:pt>
                <c:pt idx="176">
                  <c:v>31936.5</c:v>
                </c:pt>
                <c:pt idx="177">
                  <c:v>32033</c:v>
                </c:pt>
                <c:pt idx="178">
                  <c:v>32033</c:v>
                </c:pt>
                <c:pt idx="179">
                  <c:v>32109</c:v>
                </c:pt>
                <c:pt idx="180">
                  <c:v>32142.5</c:v>
                </c:pt>
                <c:pt idx="181">
                  <c:v>32142.5</c:v>
                </c:pt>
                <c:pt idx="182">
                  <c:v>32262.5</c:v>
                </c:pt>
                <c:pt idx="183">
                  <c:v>32306.5</c:v>
                </c:pt>
                <c:pt idx="184">
                  <c:v>32353.5</c:v>
                </c:pt>
                <c:pt idx="185">
                  <c:v>32597.5</c:v>
                </c:pt>
                <c:pt idx="186">
                  <c:v>32720</c:v>
                </c:pt>
                <c:pt idx="187">
                  <c:v>32720.5</c:v>
                </c:pt>
                <c:pt idx="188">
                  <c:v>32909.5</c:v>
                </c:pt>
                <c:pt idx="189">
                  <c:v>33097.5</c:v>
                </c:pt>
                <c:pt idx="190">
                  <c:v>33103</c:v>
                </c:pt>
                <c:pt idx="191">
                  <c:v>33143</c:v>
                </c:pt>
                <c:pt idx="192">
                  <c:v>33191</c:v>
                </c:pt>
                <c:pt idx="193">
                  <c:v>33238</c:v>
                </c:pt>
                <c:pt idx="194">
                  <c:v>33322.5</c:v>
                </c:pt>
                <c:pt idx="195">
                  <c:v>33491</c:v>
                </c:pt>
                <c:pt idx="196">
                  <c:v>34051</c:v>
                </c:pt>
                <c:pt idx="197">
                  <c:v>34073</c:v>
                </c:pt>
                <c:pt idx="198">
                  <c:v>34100</c:v>
                </c:pt>
                <c:pt idx="199">
                  <c:v>34141.5</c:v>
                </c:pt>
                <c:pt idx="200">
                  <c:v>34169</c:v>
                </c:pt>
                <c:pt idx="201">
                  <c:v>34170.5</c:v>
                </c:pt>
                <c:pt idx="202">
                  <c:v>34316</c:v>
                </c:pt>
                <c:pt idx="203">
                  <c:v>34520.5</c:v>
                </c:pt>
                <c:pt idx="204">
                  <c:v>34580.5</c:v>
                </c:pt>
                <c:pt idx="205">
                  <c:v>34596</c:v>
                </c:pt>
                <c:pt idx="206">
                  <c:v>34643</c:v>
                </c:pt>
                <c:pt idx="207">
                  <c:v>34705</c:v>
                </c:pt>
                <c:pt idx="208">
                  <c:v>34705.5</c:v>
                </c:pt>
                <c:pt idx="209">
                  <c:v>35286.5</c:v>
                </c:pt>
                <c:pt idx="210">
                  <c:v>35288.5</c:v>
                </c:pt>
                <c:pt idx="211">
                  <c:v>35426.5</c:v>
                </c:pt>
                <c:pt idx="212">
                  <c:v>35433.5</c:v>
                </c:pt>
                <c:pt idx="213">
                  <c:v>35436</c:v>
                </c:pt>
                <c:pt idx="214">
                  <c:v>35436.5</c:v>
                </c:pt>
                <c:pt idx="215">
                  <c:v>35460.5</c:v>
                </c:pt>
                <c:pt idx="216">
                  <c:v>35460.5</c:v>
                </c:pt>
                <c:pt idx="217">
                  <c:v>35502.5</c:v>
                </c:pt>
                <c:pt idx="218">
                  <c:v>35514</c:v>
                </c:pt>
                <c:pt idx="219">
                  <c:v>35539</c:v>
                </c:pt>
                <c:pt idx="220">
                  <c:v>35574.5</c:v>
                </c:pt>
                <c:pt idx="221">
                  <c:v>35574.5</c:v>
                </c:pt>
                <c:pt idx="222">
                  <c:v>35592.5</c:v>
                </c:pt>
                <c:pt idx="223">
                  <c:v>36352.5</c:v>
                </c:pt>
                <c:pt idx="224">
                  <c:v>36496.5</c:v>
                </c:pt>
                <c:pt idx="225">
                  <c:v>36496.5</c:v>
                </c:pt>
                <c:pt idx="226">
                  <c:v>36512.5</c:v>
                </c:pt>
                <c:pt idx="227">
                  <c:v>36603</c:v>
                </c:pt>
                <c:pt idx="228">
                  <c:v>36641</c:v>
                </c:pt>
                <c:pt idx="229">
                  <c:v>36649</c:v>
                </c:pt>
                <c:pt idx="230">
                  <c:v>36684.5</c:v>
                </c:pt>
                <c:pt idx="231">
                  <c:v>36694.5</c:v>
                </c:pt>
                <c:pt idx="232">
                  <c:v>36735</c:v>
                </c:pt>
                <c:pt idx="233">
                  <c:v>36759</c:v>
                </c:pt>
                <c:pt idx="234">
                  <c:v>36766.5</c:v>
                </c:pt>
                <c:pt idx="235">
                  <c:v>36772.5</c:v>
                </c:pt>
                <c:pt idx="236">
                  <c:v>36784</c:v>
                </c:pt>
                <c:pt idx="237">
                  <c:v>36784.5</c:v>
                </c:pt>
                <c:pt idx="238">
                  <c:v>36823</c:v>
                </c:pt>
                <c:pt idx="239">
                  <c:v>37572</c:v>
                </c:pt>
                <c:pt idx="240">
                  <c:v>37587</c:v>
                </c:pt>
                <c:pt idx="241">
                  <c:v>37697</c:v>
                </c:pt>
                <c:pt idx="242">
                  <c:v>37700</c:v>
                </c:pt>
                <c:pt idx="243">
                  <c:v>37722</c:v>
                </c:pt>
                <c:pt idx="244">
                  <c:v>37722.5</c:v>
                </c:pt>
                <c:pt idx="245">
                  <c:v>37723</c:v>
                </c:pt>
                <c:pt idx="246">
                  <c:v>37758</c:v>
                </c:pt>
                <c:pt idx="247">
                  <c:v>37769</c:v>
                </c:pt>
                <c:pt idx="248">
                  <c:v>37770</c:v>
                </c:pt>
                <c:pt idx="249">
                  <c:v>37770</c:v>
                </c:pt>
                <c:pt idx="250">
                  <c:v>37770</c:v>
                </c:pt>
                <c:pt idx="251">
                  <c:v>37814</c:v>
                </c:pt>
                <c:pt idx="252">
                  <c:v>38048</c:v>
                </c:pt>
                <c:pt idx="253">
                  <c:v>38331</c:v>
                </c:pt>
                <c:pt idx="254">
                  <c:v>38541</c:v>
                </c:pt>
                <c:pt idx="255">
                  <c:v>38556.5</c:v>
                </c:pt>
                <c:pt idx="256">
                  <c:v>38569</c:v>
                </c:pt>
                <c:pt idx="257">
                  <c:v>38606.5</c:v>
                </c:pt>
                <c:pt idx="258">
                  <c:v>38607</c:v>
                </c:pt>
                <c:pt idx="259">
                  <c:v>38613</c:v>
                </c:pt>
                <c:pt idx="260">
                  <c:v>38754</c:v>
                </c:pt>
                <c:pt idx="261">
                  <c:v>38782</c:v>
                </c:pt>
                <c:pt idx="262">
                  <c:v>38842</c:v>
                </c:pt>
                <c:pt idx="263">
                  <c:v>38867</c:v>
                </c:pt>
                <c:pt idx="264">
                  <c:v>38873</c:v>
                </c:pt>
                <c:pt idx="265">
                  <c:v>38895</c:v>
                </c:pt>
                <c:pt idx="266">
                  <c:v>38939.5</c:v>
                </c:pt>
                <c:pt idx="267">
                  <c:v>38971</c:v>
                </c:pt>
                <c:pt idx="268">
                  <c:v>38974</c:v>
                </c:pt>
                <c:pt idx="269">
                  <c:v>38983.5</c:v>
                </c:pt>
                <c:pt idx="270">
                  <c:v>39456.5</c:v>
                </c:pt>
                <c:pt idx="271">
                  <c:v>39613</c:v>
                </c:pt>
                <c:pt idx="272">
                  <c:v>39616.5</c:v>
                </c:pt>
                <c:pt idx="273">
                  <c:v>39638.5</c:v>
                </c:pt>
                <c:pt idx="274">
                  <c:v>39663.5</c:v>
                </c:pt>
                <c:pt idx="275">
                  <c:v>39718</c:v>
                </c:pt>
                <c:pt idx="276">
                  <c:v>39776.5</c:v>
                </c:pt>
                <c:pt idx="277">
                  <c:v>39878</c:v>
                </c:pt>
                <c:pt idx="278">
                  <c:v>39878.5</c:v>
                </c:pt>
                <c:pt idx="279">
                  <c:v>39885.5</c:v>
                </c:pt>
                <c:pt idx="280">
                  <c:v>39937.5</c:v>
                </c:pt>
                <c:pt idx="281">
                  <c:v>39980</c:v>
                </c:pt>
                <c:pt idx="282">
                  <c:v>40067</c:v>
                </c:pt>
                <c:pt idx="283">
                  <c:v>40859.5</c:v>
                </c:pt>
                <c:pt idx="284">
                  <c:v>40925.5</c:v>
                </c:pt>
                <c:pt idx="285">
                  <c:v>40956</c:v>
                </c:pt>
                <c:pt idx="286">
                  <c:v>41000.5</c:v>
                </c:pt>
                <c:pt idx="287">
                  <c:v>41063.5</c:v>
                </c:pt>
                <c:pt idx="288">
                  <c:v>41121</c:v>
                </c:pt>
                <c:pt idx="289">
                  <c:v>41160.5</c:v>
                </c:pt>
                <c:pt idx="290">
                  <c:v>41295</c:v>
                </c:pt>
                <c:pt idx="291">
                  <c:v>41444.5</c:v>
                </c:pt>
                <c:pt idx="292">
                  <c:v>41445</c:v>
                </c:pt>
                <c:pt idx="293">
                  <c:v>41477</c:v>
                </c:pt>
                <c:pt idx="294">
                  <c:v>41495.5</c:v>
                </c:pt>
                <c:pt idx="295">
                  <c:v>41997</c:v>
                </c:pt>
                <c:pt idx="296">
                  <c:v>42016</c:v>
                </c:pt>
                <c:pt idx="297">
                  <c:v>42085</c:v>
                </c:pt>
                <c:pt idx="298">
                  <c:v>42101</c:v>
                </c:pt>
                <c:pt idx="299">
                  <c:v>42132.5</c:v>
                </c:pt>
                <c:pt idx="300">
                  <c:v>42195</c:v>
                </c:pt>
                <c:pt idx="301">
                  <c:v>42219.5</c:v>
                </c:pt>
                <c:pt idx="302">
                  <c:v>42238</c:v>
                </c:pt>
                <c:pt idx="303">
                  <c:v>42265</c:v>
                </c:pt>
                <c:pt idx="304">
                  <c:v>42278</c:v>
                </c:pt>
                <c:pt idx="305">
                  <c:v>42421</c:v>
                </c:pt>
                <c:pt idx="306">
                  <c:v>42439</c:v>
                </c:pt>
                <c:pt idx="307">
                  <c:v>42489</c:v>
                </c:pt>
                <c:pt idx="308">
                  <c:v>42649.5</c:v>
                </c:pt>
                <c:pt idx="309">
                  <c:v>42681</c:v>
                </c:pt>
                <c:pt idx="310">
                  <c:v>43114.5</c:v>
                </c:pt>
                <c:pt idx="311">
                  <c:v>43338.5</c:v>
                </c:pt>
                <c:pt idx="312">
                  <c:v>43357.5</c:v>
                </c:pt>
                <c:pt idx="313">
                  <c:v>43427</c:v>
                </c:pt>
                <c:pt idx="314">
                  <c:v>43427.5</c:v>
                </c:pt>
                <c:pt idx="315">
                  <c:v>43436.5</c:v>
                </c:pt>
                <c:pt idx="316">
                  <c:v>43468.5</c:v>
                </c:pt>
                <c:pt idx="317">
                  <c:v>43483</c:v>
                </c:pt>
                <c:pt idx="318">
                  <c:v>43503</c:v>
                </c:pt>
                <c:pt idx="319">
                  <c:v>43550</c:v>
                </c:pt>
                <c:pt idx="320">
                  <c:v>44324</c:v>
                </c:pt>
                <c:pt idx="321">
                  <c:v>44358.5</c:v>
                </c:pt>
                <c:pt idx="322">
                  <c:v>44431</c:v>
                </c:pt>
                <c:pt idx="323">
                  <c:v>44481</c:v>
                </c:pt>
                <c:pt idx="324">
                  <c:v>44481</c:v>
                </c:pt>
                <c:pt idx="325">
                  <c:v>44481</c:v>
                </c:pt>
                <c:pt idx="326">
                  <c:v>44481</c:v>
                </c:pt>
                <c:pt idx="327">
                  <c:v>44546.5</c:v>
                </c:pt>
                <c:pt idx="328">
                  <c:v>44560</c:v>
                </c:pt>
                <c:pt idx="329">
                  <c:v>44696.5</c:v>
                </c:pt>
                <c:pt idx="330">
                  <c:v>44697</c:v>
                </c:pt>
                <c:pt idx="331">
                  <c:v>44791.5</c:v>
                </c:pt>
                <c:pt idx="332">
                  <c:v>44860.5</c:v>
                </c:pt>
                <c:pt idx="333">
                  <c:v>45600</c:v>
                </c:pt>
                <c:pt idx="334">
                  <c:v>45629</c:v>
                </c:pt>
                <c:pt idx="335">
                  <c:v>45631.5</c:v>
                </c:pt>
                <c:pt idx="336">
                  <c:v>45669</c:v>
                </c:pt>
                <c:pt idx="337">
                  <c:v>45669.5</c:v>
                </c:pt>
                <c:pt idx="338">
                  <c:v>45740.5</c:v>
                </c:pt>
                <c:pt idx="339">
                  <c:v>45874</c:v>
                </c:pt>
                <c:pt idx="340">
                  <c:v>45880</c:v>
                </c:pt>
                <c:pt idx="341">
                  <c:v>45939</c:v>
                </c:pt>
                <c:pt idx="342">
                  <c:v>46717.5</c:v>
                </c:pt>
                <c:pt idx="343">
                  <c:v>46718</c:v>
                </c:pt>
                <c:pt idx="344">
                  <c:v>46749</c:v>
                </c:pt>
                <c:pt idx="345">
                  <c:v>46768</c:v>
                </c:pt>
                <c:pt idx="346">
                  <c:v>46808.5</c:v>
                </c:pt>
                <c:pt idx="347">
                  <c:v>46811.5</c:v>
                </c:pt>
                <c:pt idx="348">
                  <c:v>46812</c:v>
                </c:pt>
                <c:pt idx="349">
                  <c:v>46974.5</c:v>
                </c:pt>
                <c:pt idx="350">
                  <c:v>47706</c:v>
                </c:pt>
                <c:pt idx="351">
                  <c:v>47739.5</c:v>
                </c:pt>
                <c:pt idx="352">
                  <c:v>47822</c:v>
                </c:pt>
                <c:pt idx="353">
                  <c:v>47974</c:v>
                </c:pt>
                <c:pt idx="354">
                  <c:v>48207</c:v>
                </c:pt>
                <c:pt idx="355">
                  <c:v>48868.5</c:v>
                </c:pt>
                <c:pt idx="356">
                  <c:v>48935.5</c:v>
                </c:pt>
                <c:pt idx="357">
                  <c:v>48969</c:v>
                </c:pt>
                <c:pt idx="358">
                  <c:v>49025</c:v>
                </c:pt>
                <c:pt idx="359">
                  <c:v>49025</c:v>
                </c:pt>
                <c:pt idx="360">
                  <c:v>49025</c:v>
                </c:pt>
                <c:pt idx="361">
                  <c:v>49025</c:v>
                </c:pt>
                <c:pt idx="362">
                  <c:v>49170</c:v>
                </c:pt>
                <c:pt idx="363">
                  <c:v>49179.5</c:v>
                </c:pt>
                <c:pt idx="364">
                  <c:v>49182.5</c:v>
                </c:pt>
                <c:pt idx="365">
                  <c:v>49183</c:v>
                </c:pt>
                <c:pt idx="366">
                  <c:v>49232</c:v>
                </c:pt>
                <c:pt idx="367">
                  <c:v>49248.5</c:v>
                </c:pt>
                <c:pt idx="368">
                  <c:v>49298.5</c:v>
                </c:pt>
                <c:pt idx="369">
                  <c:v>50067</c:v>
                </c:pt>
                <c:pt idx="370">
                  <c:v>50067.5</c:v>
                </c:pt>
                <c:pt idx="371">
                  <c:v>50101.5</c:v>
                </c:pt>
                <c:pt idx="372">
                  <c:v>50119.5</c:v>
                </c:pt>
                <c:pt idx="373">
                  <c:v>50119.5</c:v>
                </c:pt>
                <c:pt idx="374">
                  <c:v>50119.5</c:v>
                </c:pt>
                <c:pt idx="375">
                  <c:v>50211.5</c:v>
                </c:pt>
                <c:pt idx="376">
                  <c:v>51249.5</c:v>
                </c:pt>
                <c:pt idx="377">
                  <c:v>51250</c:v>
                </c:pt>
                <c:pt idx="378">
                  <c:v>51356.5</c:v>
                </c:pt>
                <c:pt idx="379">
                  <c:v>51422.5</c:v>
                </c:pt>
                <c:pt idx="380">
                  <c:v>51494</c:v>
                </c:pt>
                <c:pt idx="381">
                  <c:v>51503</c:v>
                </c:pt>
                <c:pt idx="382">
                  <c:v>51585</c:v>
                </c:pt>
                <c:pt idx="383">
                  <c:v>51594</c:v>
                </c:pt>
                <c:pt idx="384">
                  <c:v>51597.5</c:v>
                </c:pt>
                <c:pt idx="385">
                  <c:v>51759.5</c:v>
                </c:pt>
                <c:pt idx="386">
                  <c:v>51769</c:v>
                </c:pt>
                <c:pt idx="387">
                  <c:v>51794</c:v>
                </c:pt>
                <c:pt idx="388">
                  <c:v>52403.5</c:v>
                </c:pt>
                <c:pt idx="389">
                  <c:v>52532</c:v>
                </c:pt>
                <c:pt idx="390">
                  <c:v>52540.5</c:v>
                </c:pt>
                <c:pt idx="391">
                  <c:v>52616.5</c:v>
                </c:pt>
                <c:pt idx="392">
                  <c:v>52616.5</c:v>
                </c:pt>
                <c:pt idx="393">
                  <c:v>52616.5</c:v>
                </c:pt>
                <c:pt idx="394">
                  <c:v>52657.5</c:v>
                </c:pt>
                <c:pt idx="395">
                  <c:v>52764</c:v>
                </c:pt>
                <c:pt idx="396">
                  <c:v>53517.5</c:v>
                </c:pt>
                <c:pt idx="397">
                  <c:v>53677.5</c:v>
                </c:pt>
                <c:pt idx="398">
                  <c:v>53680</c:v>
                </c:pt>
                <c:pt idx="399">
                  <c:v>53726</c:v>
                </c:pt>
                <c:pt idx="400">
                  <c:v>53726.5</c:v>
                </c:pt>
                <c:pt idx="401">
                  <c:v>53727</c:v>
                </c:pt>
                <c:pt idx="402">
                  <c:v>53738.5</c:v>
                </c:pt>
                <c:pt idx="403">
                  <c:v>53739</c:v>
                </c:pt>
                <c:pt idx="404">
                  <c:v>53739.5</c:v>
                </c:pt>
                <c:pt idx="405">
                  <c:v>53827.5</c:v>
                </c:pt>
                <c:pt idx="406">
                  <c:v>53999</c:v>
                </c:pt>
                <c:pt idx="407">
                  <c:v>54626.5</c:v>
                </c:pt>
                <c:pt idx="408">
                  <c:v>54679</c:v>
                </c:pt>
                <c:pt idx="409">
                  <c:v>54777.5</c:v>
                </c:pt>
                <c:pt idx="410">
                  <c:v>54943.5</c:v>
                </c:pt>
                <c:pt idx="411">
                  <c:v>54953</c:v>
                </c:pt>
                <c:pt idx="412">
                  <c:v>54953.5</c:v>
                </c:pt>
                <c:pt idx="413">
                  <c:v>55041</c:v>
                </c:pt>
                <c:pt idx="414">
                  <c:v>55165.5</c:v>
                </c:pt>
                <c:pt idx="415">
                  <c:v>55165.5</c:v>
                </c:pt>
                <c:pt idx="416">
                  <c:v>55771</c:v>
                </c:pt>
                <c:pt idx="417">
                  <c:v>55828.5</c:v>
                </c:pt>
                <c:pt idx="418">
                  <c:v>55909</c:v>
                </c:pt>
                <c:pt idx="419">
                  <c:v>55909.5</c:v>
                </c:pt>
                <c:pt idx="420">
                  <c:v>55963</c:v>
                </c:pt>
                <c:pt idx="421">
                  <c:v>56072.5</c:v>
                </c:pt>
                <c:pt idx="422">
                  <c:v>56073</c:v>
                </c:pt>
                <c:pt idx="423">
                  <c:v>56087.5</c:v>
                </c:pt>
                <c:pt idx="424">
                  <c:v>56153.5</c:v>
                </c:pt>
                <c:pt idx="425">
                  <c:v>57270</c:v>
                </c:pt>
                <c:pt idx="426">
                  <c:v>57092</c:v>
                </c:pt>
                <c:pt idx="427">
                  <c:v>57092.5</c:v>
                </c:pt>
                <c:pt idx="428">
                  <c:v>57243</c:v>
                </c:pt>
                <c:pt idx="429">
                  <c:v>57455.5</c:v>
                </c:pt>
                <c:pt idx="430">
                  <c:v>57508</c:v>
                </c:pt>
                <c:pt idx="431">
                  <c:v>57508.5</c:v>
                </c:pt>
                <c:pt idx="432">
                  <c:v>58126.5</c:v>
                </c:pt>
                <c:pt idx="433">
                  <c:v>58126.5</c:v>
                </c:pt>
                <c:pt idx="434">
                  <c:v>55009.5</c:v>
                </c:pt>
                <c:pt idx="435">
                  <c:v>55160</c:v>
                </c:pt>
                <c:pt idx="436">
                  <c:v>58199</c:v>
                </c:pt>
                <c:pt idx="437">
                  <c:v>58199.5</c:v>
                </c:pt>
                <c:pt idx="438">
                  <c:v>58262.5</c:v>
                </c:pt>
                <c:pt idx="439">
                  <c:v>58384</c:v>
                </c:pt>
                <c:pt idx="440">
                  <c:v>58462</c:v>
                </c:pt>
                <c:pt idx="441">
                  <c:v>58643.5</c:v>
                </c:pt>
              </c:numCache>
            </c:numRef>
          </c:xVal>
          <c:yVal>
            <c:numRef>
              <c:f>'Active 1'!$M$21:$M$819</c:f>
              <c:numCache>
                <c:formatCode>General</c:formatCode>
                <c:ptCount val="7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14-462E-82BE-7F2EC9369772}"/>
            </c:ext>
          </c:extLst>
        </c:ser>
        <c:ser>
          <c:idx val="6"/>
          <c:order val="5"/>
          <c:tx>
            <c:strRef>
              <c:f>'Active 1'!$N$20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1'!$F$21:$F$819</c:f>
              <c:numCache>
                <c:formatCode>General</c:formatCode>
                <c:ptCount val="799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24970.5</c:v>
                </c:pt>
                <c:pt idx="133">
                  <c:v>25106</c:v>
                </c:pt>
                <c:pt idx="134">
                  <c:v>26094</c:v>
                </c:pt>
                <c:pt idx="135">
                  <c:v>26175.5</c:v>
                </c:pt>
                <c:pt idx="136">
                  <c:v>26213</c:v>
                </c:pt>
                <c:pt idx="137">
                  <c:v>26278</c:v>
                </c:pt>
                <c:pt idx="138">
                  <c:v>26294.5</c:v>
                </c:pt>
                <c:pt idx="139">
                  <c:v>26347</c:v>
                </c:pt>
                <c:pt idx="140">
                  <c:v>26394</c:v>
                </c:pt>
                <c:pt idx="141">
                  <c:v>27222.5</c:v>
                </c:pt>
                <c:pt idx="142">
                  <c:v>27226.5</c:v>
                </c:pt>
                <c:pt idx="143">
                  <c:v>27263</c:v>
                </c:pt>
                <c:pt idx="144">
                  <c:v>27419.5</c:v>
                </c:pt>
                <c:pt idx="145">
                  <c:v>27424</c:v>
                </c:pt>
                <c:pt idx="146">
                  <c:v>27567</c:v>
                </c:pt>
                <c:pt idx="147">
                  <c:v>27611</c:v>
                </c:pt>
                <c:pt idx="148">
                  <c:v>27771</c:v>
                </c:pt>
                <c:pt idx="149">
                  <c:v>27775</c:v>
                </c:pt>
                <c:pt idx="150">
                  <c:v>27818</c:v>
                </c:pt>
                <c:pt idx="151">
                  <c:v>27865</c:v>
                </c:pt>
                <c:pt idx="152">
                  <c:v>28248</c:v>
                </c:pt>
                <c:pt idx="153">
                  <c:v>28414</c:v>
                </c:pt>
                <c:pt idx="154">
                  <c:v>28464</c:v>
                </c:pt>
                <c:pt idx="155">
                  <c:v>28605</c:v>
                </c:pt>
                <c:pt idx="156">
                  <c:v>28747</c:v>
                </c:pt>
                <c:pt idx="157">
                  <c:v>28790</c:v>
                </c:pt>
                <c:pt idx="158">
                  <c:v>28792.5</c:v>
                </c:pt>
                <c:pt idx="159">
                  <c:v>28925</c:v>
                </c:pt>
                <c:pt idx="160">
                  <c:v>28947</c:v>
                </c:pt>
                <c:pt idx="161">
                  <c:v>29606.5</c:v>
                </c:pt>
                <c:pt idx="162">
                  <c:v>29678.5</c:v>
                </c:pt>
                <c:pt idx="163">
                  <c:v>29882.5</c:v>
                </c:pt>
                <c:pt idx="164">
                  <c:v>30770</c:v>
                </c:pt>
                <c:pt idx="165">
                  <c:v>31092</c:v>
                </c:pt>
                <c:pt idx="166">
                  <c:v>31187</c:v>
                </c:pt>
                <c:pt idx="167">
                  <c:v>31252</c:v>
                </c:pt>
                <c:pt idx="168">
                  <c:v>31252.5</c:v>
                </c:pt>
                <c:pt idx="169">
                  <c:v>31256</c:v>
                </c:pt>
                <c:pt idx="170">
                  <c:v>31846.5</c:v>
                </c:pt>
                <c:pt idx="171">
                  <c:v>31908</c:v>
                </c:pt>
                <c:pt idx="172">
                  <c:v>31908</c:v>
                </c:pt>
                <c:pt idx="173">
                  <c:v>31908</c:v>
                </c:pt>
                <c:pt idx="174">
                  <c:v>31936.5</c:v>
                </c:pt>
                <c:pt idx="175">
                  <c:v>31936.5</c:v>
                </c:pt>
                <c:pt idx="176">
                  <c:v>31936.5</c:v>
                </c:pt>
                <c:pt idx="177">
                  <c:v>32033</c:v>
                </c:pt>
                <c:pt idx="178">
                  <c:v>32033</c:v>
                </c:pt>
                <c:pt idx="179">
                  <c:v>32109</c:v>
                </c:pt>
                <c:pt idx="180">
                  <c:v>32142.5</c:v>
                </c:pt>
                <c:pt idx="181">
                  <c:v>32142.5</c:v>
                </c:pt>
                <c:pt idx="182">
                  <c:v>32262.5</c:v>
                </c:pt>
                <c:pt idx="183">
                  <c:v>32306.5</c:v>
                </c:pt>
                <c:pt idx="184">
                  <c:v>32353.5</c:v>
                </c:pt>
                <c:pt idx="185">
                  <c:v>32597.5</c:v>
                </c:pt>
                <c:pt idx="186">
                  <c:v>32720</c:v>
                </c:pt>
                <c:pt idx="187">
                  <c:v>32720.5</c:v>
                </c:pt>
                <c:pt idx="188">
                  <c:v>32909.5</c:v>
                </c:pt>
                <c:pt idx="189">
                  <c:v>33097.5</c:v>
                </c:pt>
                <c:pt idx="190">
                  <c:v>33103</c:v>
                </c:pt>
                <c:pt idx="191">
                  <c:v>33143</c:v>
                </c:pt>
                <c:pt idx="192">
                  <c:v>33191</c:v>
                </c:pt>
                <c:pt idx="193">
                  <c:v>33238</c:v>
                </c:pt>
                <c:pt idx="194">
                  <c:v>33322.5</c:v>
                </c:pt>
                <c:pt idx="195">
                  <c:v>33491</c:v>
                </c:pt>
                <c:pt idx="196">
                  <c:v>34051</c:v>
                </c:pt>
                <c:pt idx="197">
                  <c:v>34073</c:v>
                </c:pt>
                <c:pt idx="198">
                  <c:v>34100</c:v>
                </c:pt>
                <c:pt idx="199">
                  <c:v>34141.5</c:v>
                </c:pt>
                <c:pt idx="200">
                  <c:v>34169</c:v>
                </c:pt>
                <c:pt idx="201">
                  <c:v>34170.5</c:v>
                </c:pt>
                <c:pt idx="202">
                  <c:v>34316</c:v>
                </c:pt>
                <c:pt idx="203">
                  <c:v>34520.5</c:v>
                </c:pt>
                <c:pt idx="204">
                  <c:v>34580.5</c:v>
                </c:pt>
                <c:pt idx="205">
                  <c:v>34596</c:v>
                </c:pt>
                <c:pt idx="206">
                  <c:v>34643</c:v>
                </c:pt>
                <c:pt idx="207">
                  <c:v>34705</c:v>
                </c:pt>
                <c:pt idx="208">
                  <c:v>34705.5</c:v>
                </c:pt>
                <c:pt idx="209">
                  <c:v>35286.5</c:v>
                </c:pt>
                <c:pt idx="210">
                  <c:v>35288.5</c:v>
                </c:pt>
                <c:pt idx="211">
                  <c:v>35426.5</c:v>
                </c:pt>
                <c:pt idx="212">
                  <c:v>35433.5</c:v>
                </c:pt>
                <c:pt idx="213">
                  <c:v>35436</c:v>
                </c:pt>
                <c:pt idx="214">
                  <c:v>35436.5</c:v>
                </c:pt>
                <c:pt idx="215">
                  <c:v>35460.5</c:v>
                </c:pt>
                <c:pt idx="216">
                  <c:v>35460.5</c:v>
                </c:pt>
                <c:pt idx="217">
                  <c:v>35502.5</c:v>
                </c:pt>
                <c:pt idx="218">
                  <c:v>35514</c:v>
                </c:pt>
                <c:pt idx="219">
                  <c:v>35539</c:v>
                </c:pt>
                <c:pt idx="220">
                  <c:v>35574.5</c:v>
                </c:pt>
                <c:pt idx="221">
                  <c:v>35574.5</c:v>
                </c:pt>
                <c:pt idx="222">
                  <c:v>35592.5</c:v>
                </c:pt>
                <c:pt idx="223">
                  <c:v>36352.5</c:v>
                </c:pt>
                <c:pt idx="224">
                  <c:v>36496.5</c:v>
                </c:pt>
                <c:pt idx="225">
                  <c:v>36496.5</c:v>
                </c:pt>
                <c:pt idx="226">
                  <c:v>36512.5</c:v>
                </c:pt>
                <c:pt idx="227">
                  <c:v>36603</c:v>
                </c:pt>
                <c:pt idx="228">
                  <c:v>36641</c:v>
                </c:pt>
                <c:pt idx="229">
                  <c:v>36649</c:v>
                </c:pt>
                <c:pt idx="230">
                  <c:v>36684.5</c:v>
                </c:pt>
                <c:pt idx="231">
                  <c:v>36694.5</c:v>
                </c:pt>
                <c:pt idx="232">
                  <c:v>36735</c:v>
                </c:pt>
                <c:pt idx="233">
                  <c:v>36759</c:v>
                </c:pt>
                <c:pt idx="234">
                  <c:v>36766.5</c:v>
                </c:pt>
                <c:pt idx="235">
                  <c:v>36772.5</c:v>
                </c:pt>
                <c:pt idx="236">
                  <c:v>36784</c:v>
                </c:pt>
                <c:pt idx="237">
                  <c:v>36784.5</c:v>
                </c:pt>
                <c:pt idx="238">
                  <c:v>36823</c:v>
                </c:pt>
                <c:pt idx="239">
                  <c:v>37572</c:v>
                </c:pt>
                <c:pt idx="240">
                  <c:v>37587</c:v>
                </c:pt>
                <c:pt idx="241">
                  <c:v>37697</c:v>
                </c:pt>
                <c:pt idx="242">
                  <c:v>37700</c:v>
                </c:pt>
                <c:pt idx="243">
                  <c:v>37722</c:v>
                </c:pt>
                <c:pt idx="244">
                  <c:v>37722.5</c:v>
                </c:pt>
                <c:pt idx="245">
                  <c:v>37723</c:v>
                </c:pt>
                <c:pt idx="246">
                  <c:v>37758</c:v>
                </c:pt>
                <c:pt idx="247">
                  <c:v>37769</c:v>
                </c:pt>
                <c:pt idx="248">
                  <c:v>37770</c:v>
                </c:pt>
                <c:pt idx="249">
                  <c:v>37770</c:v>
                </c:pt>
                <c:pt idx="250">
                  <c:v>37770</c:v>
                </c:pt>
                <c:pt idx="251">
                  <c:v>37814</c:v>
                </c:pt>
                <c:pt idx="252">
                  <c:v>38048</c:v>
                </c:pt>
                <c:pt idx="253">
                  <c:v>38331</c:v>
                </c:pt>
                <c:pt idx="254">
                  <c:v>38541</c:v>
                </c:pt>
                <c:pt idx="255">
                  <c:v>38556.5</c:v>
                </c:pt>
                <c:pt idx="256">
                  <c:v>38569</c:v>
                </c:pt>
                <c:pt idx="257">
                  <c:v>38606.5</c:v>
                </c:pt>
                <c:pt idx="258">
                  <c:v>38607</c:v>
                </c:pt>
                <c:pt idx="259">
                  <c:v>38613</c:v>
                </c:pt>
                <c:pt idx="260">
                  <c:v>38754</c:v>
                </c:pt>
                <c:pt idx="261">
                  <c:v>38782</c:v>
                </c:pt>
                <c:pt idx="262">
                  <c:v>38842</c:v>
                </c:pt>
                <c:pt idx="263">
                  <c:v>38867</c:v>
                </c:pt>
                <c:pt idx="264">
                  <c:v>38873</c:v>
                </c:pt>
                <c:pt idx="265">
                  <c:v>38895</c:v>
                </c:pt>
                <c:pt idx="266">
                  <c:v>38939.5</c:v>
                </c:pt>
                <c:pt idx="267">
                  <c:v>38971</c:v>
                </c:pt>
                <c:pt idx="268">
                  <c:v>38974</c:v>
                </c:pt>
                <c:pt idx="269">
                  <c:v>38983.5</c:v>
                </c:pt>
                <c:pt idx="270">
                  <c:v>39456.5</c:v>
                </c:pt>
                <c:pt idx="271">
                  <c:v>39613</c:v>
                </c:pt>
                <c:pt idx="272">
                  <c:v>39616.5</c:v>
                </c:pt>
                <c:pt idx="273">
                  <c:v>39638.5</c:v>
                </c:pt>
                <c:pt idx="274">
                  <c:v>39663.5</c:v>
                </c:pt>
                <c:pt idx="275">
                  <c:v>39718</c:v>
                </c:pt>
                <c:pt idx="276">
                  <c:v>39776.5</c:v>
                </c:pt>
                <c:pt idx="277">
                  <c:v>39878</c:v>
                </c:pt>
                <c:pt idx="278">
                  <c:v>39878.5</c:v>
                </c:pt>
                <c:pt idx="279">
                  <c:v>39885.5</c:v>
                </c:pt>
                <c:pt idx="280">
                  <c:v>39937.5</c:v>
                </c:pt>
                <c:pt idx="281">
                  <c:v>39980</c:v>
                </c:pt>
                <c:pt idx="282">
                  <c:v>40067</c:v>
                </c:pt>
                <c:pt idx="283">
                  <c:v>40859.5</c:v>
                </c:pt>
                <c:pt idx="284">
                  <c:v>40925.5</c:v>
                </c:pt>
                <c:pt idx="285">
                  <c:v>40956</c:v>
                </c:pt>
                <c:pt idx="286">
                  <c:v>41000.5</c:v>
                </c:pt>
                <c:pt idx="287">
                  <c:v>41063.5</c:v>
                </c:pt>
                <c:pt idx="288">
                  <c:v>41121</c:v>
                </c:pt>
                <c:pt idx="289">
                  <c:v>41160.5</c:v>
                </c:pt>
                <c:pt idx="290">
                  <c:v>41295</c:v>
                </c:pt>
                <c:pt idx="291">
                  <c:v>41444.5</c:v>
                </c:pt>
                <c:pt idx="292">
                  <c:v>41445</c:v>
                </c:pt>
                <c:pt idx="293">
                  <c:v>41477</c:v>
                </c:pt>
                <c:pt idx="294">
                  <c:v>41495.5</c:v>
                </c:pt>
                <c:pt idx="295">
                  <c:v>41997</c:v>
                </c:pt>
                <c:pt idx="296">
                  <c:v>42016</c:v>
                </c:pt>
                <c:pt idx="297">
                  <c:v>42085</c:v>
                </c:pt>
                <c:pt idx="298">
                  <c:v>42101</c:v>
                </c:pt>
                <c:pt idx="299">
                  <c:v>42132.5</c:v>
                </c:pt>
                <c:pt idx="300">
                  <c:v>42195</c:v>
                </c:pt>
                <c:pt idx="301">
                  <c:v>42219.5</c:v>
                </c:pt>
                <c:pt idx="302">
                  <c:v>42238</c:v>
                </c:pt>
                <c:pt idx="303">
                  <c:v>42265</c:v>
                </c:pt>
                <c:pt idx="304">
                  <c:v>42278</c:v>
                </c:pt>
                <c:pt idx="305">
                  <c:v>42421</c:v>
                </c:pt>
                <c:pt idx="306">
                  <c:v>42439</c:v>
                </c:pt>
                <c:pt idx="307">
                  <c:v>42489</c:v>
                </c:pt>
                <c:pt idx="308">
                  <c:v>42649.5</c:v>
                </c:pt>
                <c:pt idx="309">
                  <c:v>42681</c:v>
                </c:pt>
                <c:pt idx="310">
                  <c:v>43114.5</c:v>
                </c:pt>
                <c:pt idx="311">
                  <c:v>43338.5</c:v>
                </c:pt>
                <c:pt idx="312">
                  <c:v>43357.5</c:v>
                </c:pt>
                <c:pt idx="313">
                  <c:v>43427</c:v>
                </c:pt>
                <c:pt idx="314">
                  <c:v>43427.5</c:v>
                </c:pt>
                <c:pt idx="315">
                  <c:v>43436.5</c:v>
                </c:pt>
                <c:pt idx="316">
                  <c:v>43468.5</c:v>
                </c:pt>
                <c:pt idx="317">
                  <c:v>43483</c:v>
                </c:pt>
                <c:pt idx="318">
                  <c:v>43503</c:v>
                </c:pt>
                <c:pt idx="319">
                  <c:v>43550</c:v>
                </c:pt>
                <c:pt idx="320">
                  <c:v>44324</c:v>
                </c:pt>
                <c:pt idx="321">
                  <c:v>44358.5</c:v>
                </c:pt>
                <c:pt idx="322">
                  <c:v>44431</c:v>
                </c:pt>
                <c:pt idx="323">
                  <c:v>44481</c:v>
                </c:pt>
                <c:pt idx="324">
                  <c:v>44481</c:v>
                </c:pt>
                <c:pt idx="325">
                  <c:v>44481</c:v>
                </c:pt>
                <c:pt idx="326">
                  <c:v>44481</c:v>
                </c:pt>
                <c:pt idx="327">
                  <c:v>44546.5</c:v>
                </c:pt>
                <c:pt idx="328">
                  <c:v>44560</c:v>
                </c:pt>
                <c:pt idx="329">
                  <c:v>44696.5</c:v>
                </c:pt>
                <c:pt idx="330">
                  <c:v>44697</c:v>
                </c:pt>
                <c:pt idx="331">
                  <c:v>44791.5</c:v>
                </c:pt>
                <c:pt idx="332">
                  <c:v>44860.5</c:v>
                </c:pt>
                <c:pt idx="333">
                  <c:v>45600</c:v>
                </c:pt>
                <c:pt idx="334">
                  <c:v>45629</c:v>
                </c:pt>
                <c:pt idx="335">
                  <c:v>45631.5</c:v>
                </c:pt>
                <c:pt idx="336">
                  <c:v>45669</c:v>
                </c:pt>
                <c:pt idx="337">
                  <c:v>45669.5</c:v>
                </c:pt>
                <c:pt idx="338">
                  <c:v>45740.5</c:v>
                </c:pt>
                <c:pt idx="339">
                  <c:v>45874</c:v>
                </c:pt>
                <c:pt idx="340">
                  <c:v>45880</c:v>
                </c:pt>
                <c:pt idx="341">
                  <c:v>45939</c:v>
                </c:pt>
                <c:pt idx="342">
                  <c:v>46717.5</c:v>
                </c:pt>
                <c:pt idx="343">
                  <c:v>46718</c:v>
                </c:pt>
                <c:pt idx="344">
                  <c:v>46749</c:v>
                </c:pt>
                <c:pt idx="345">
                  <c:v>46768</c:v>
                </c:pt>
                <c:pt idx="346">
                  <c:v>46808.5</c:v>
                </c:pt>
                <c:pt idx="347">
                  <c:v>46811.5</c:v>
                </c:pt>
                <c:pt idx="348">
                  <c:v>46812</c:v>
                </c:pt>
                <c:pt idx="349">
                  <c:v>46974.5</c:v>
                </c:pt>
                <c:pt idx="350">
                  <c:v>47706</c:v>
                </c:pt>
                <c:pt idx="351">
                  <c:v>47739.5</c:v>
                </c:pt>
                <c:pt idx="352">
                  <c:v>47822</c:v>
                </c:pt>
                <c:pt idx="353">
                  <c:v>47974</c:v>
                </c:pt>
                <c:pt idx="354">
                  <c:v>48207</c:v>
                </c:pt>
                <c:pt idx="355">
                  <c:v>48868.5</c:v>
                </c:pt>
                <c:pt idx="356">
                  <c:v>48935.5</c:v>
                </c:pt>
                <c:pt idx="357">
                  <c:v>48969</c:v>
                </c:pt>
                <c:pt idx="358">
                  <c:v>49025</c:v>
                </c:pt>
                <c:pt idx="359">
                  <c:v>49025</c:v>
                </c:pt>
                <c:pt idx="360">
                  <c:v>49025</c:v>
                </c:pt>
                <c:pt idx="361">
                  <c:v>49025</c:v>
                </c:pt>
                <c:pt idx="362">
                  <c:v>49170</c:v>
                </c:pt>
                <c:pt idx="363">
                  <c:v>49179.5</c:v>
                </c:pt>
                <c:pt idx="364">
                  <c:v>49182.5</c:v>
                </c:pt>
                <c:pt idx="365">
                  <c:v>49183</c:v>
                </c:pt>
                <c:pt idx="366">
                  <c:v>49232</c:v>
                </c:pt>
                <c:pt idx="367">
                  <c:v>49248.5</c:v>
                </c:pt>
                <c:pt idx="368">
                  <c:v>49298.5</c:v>
                </c:pt>
                <c:pt idx="369">
                  <c:v>50067</c:v>
                </c:pt>
                <c:pt idx="370">
                  <c:v>50067.5</c:v>
                </c:pt>
                <c:pt idx="371">
                  <c:v>50101.5</c:v>
                </c:pt>
                <c:pt idx="372">
                  <c:v>50119.5</c:v>
                </c:pt>
                <c:pt idx="373">
                  <c:v>50119.5</c:v>
                </c:pt>
                <c:pt idx="374">
                  <c:v>50119.5</c:v>
                </c:pt>
                <c:pt idx="375">
                  <c:v>50211.5</c:v>
                </c:pt>
                <c:pt idx="376">
                  <c:v>51249.5</c:v>
                </c:pt>
                <c:pt idx="377">
                  <c:v>51250</c:v>
                </c:pt>
                <c:pt idx="378">
                  <c:v>51356.5</c:v>
                </c:pt>
                <c:pt idx="379">
                  <c:v>51422.5</c:v>
                </c:pt>
                <c:pt idx="380">
                  <c:v>51494</c:v>
                </c:pt>
                <c:pt idx="381">
                  <c:v>51503</c:v>
                </c:pt>
                <c:pt idx="382">
                  <c:v>51585</c:v>
                </c:pt>
                <c:pt idx="383">
                  <c:v>51594</c:v>
                </c:pt>
                <c:pt idx="384">
                  <c:v>51597.5</c:v>
                </c:pt>
                <c:pt idx="385">
                  <c:v>51759.5</c:v>
                </c:pt>
                <c:pt idx="386">
                  <c:v>51769</c:v>
                </c:pt>
                <c:pt idx="387">
                  <c:v>51794</c:v>
                </c:pt>
                <c:pt idx="388">
                  <c:v>52403.5</c:v>
                </c:pt>
                <c:pt idx="389">
                  <c:v>52532</c:v>
                </c:pt>
                <c:pt idx="390">
                  <c:v>52540.5</c:v>
                </c:pt>
                <c:pt idx="391">
                  <c:v>52616.5</c:v>
                </c:pt>
                <c:pt idx="392">
                  <c:v>52616.5</c:v>
                </c:pt>
                <c:pt idx="393">
                  <c:v>52616.5</c:v>
                </c:pt>
                <c:pt idx="394">
                  <c:v>52657.5</c:v>
                </c:pt>
                <c:pt idx="395">
                  <c:v>52764</c:v>
                </c:pt>
                <c:pt idx="396">
                  <c:v>53517.5</c:v>
                </c:pt>
                <c:pt idx="397">
                  <c:v>53677.5</c:v>
                </c:pt>
                <c:pt idx="398">
                  <c:v>53680</c:v>
                </c:pt>
                <c:pt idx="399">
                  <c:v>53726</c:v>
                </c:pt>
                <c:pt idx="400">
                  <c:v>53726.5</c:v>
                </c:pt>
                <c:pt idx="401">
                  <c:v>53727</c:v>
                </c:pt>
                <c:pt idx="402">
                  <c:v>53738.5</c:v>
                </c:pt>
                <c:pt idx="403">
                  <c:v>53739</c:v>
                </c:pt>
                <c:pt idx="404">
                  <c:v>53739.5</c:v>
                </c:pt>
                <c:pt idx="405">
                  <c:v>53827.5</c:v>
                </c:pt>
                <c:pt idx="406">
                  <c:v>53999</c:v>
                </c:pt>
                <c:pt idx="407">
                  <c:v>54626.5</c:v>
                </c:pt>
                <c:pt idx="408">
                  <c:v>54679</c:v>
                </c:pt>
                <c:pt idx="409">
                  <c:v>54777.5</c:v>
                </c:pt>
                <c:pt idx="410">
                  <c:v>54943.5</c:v>
                </c:pt>
                <c:pt idx="411">
                  <c:v>54953</c:v>
                </c:pt>
                <c:pt idx="412">
                  <c:v>54953.5</c:v>
                </c:pt>
                <c:pt idx="413">
                  <c:v>55041</c:v>
                </c:pt>
                <c:pt idx="414">
                  <c:v>55165.5</c:v>
                </c:pt>
                <c:pt idx="415">
                  <c:v>55165.5</c:v>
                </c:pt>
                <c:pt idx="416">
                  <c:v>55771</c:v>
                </c:pt>
                <c:pt idx="417">
                  <c:v>55828.5</c:v>
                </c:pt>
                <c:pt idx="418">
                  <c:v>55909</c:v>
                </c:pt>
                <c:pt idx="419">
                  <c:v>55909.5</c:v>
                </c:pt>
                <c:pt idx="420">
                  <c:v>55963</c:v>
                </c:pt>
                <c:pt idx="421">
                  <c:v>56072.5</c:v>
                </c:pt>
                <c:pt idx="422">
                  <c:v>56073</c:v>
                </c:pt>
                <c:pt idx="423">
                  <c:v>56087.5</c:v>
                </c:pt>
                <c:pt idx="424">
                  <c:v>56153.5</c:v>
                </c:pt>
                <c:pt idx="425">
                  <c:v>57270</c:v>
                </c:pt>
                <c:pt idx="426">
                  <c:v>57092</c:v>
                </c:pt>
                <c:pt idx="427">
                  <c:v>57092.5</c:v>
                </c:pt>
                <c:pt idx="428">
                  <c:v>57243</c:v>
                </c:pt>
                <c:pt idx="429">
                  <c:v>57455.5</c:v>
                </c:pt>
                <c:pt idx="430">
                  <c:v>57508</c:v>
                </c:pt>
                <c:pt idx="431">
                  <c:v>57508.5</c:v>
                </c:pt>
                <c:pt idx="432">
                  <c:v>58126.5</c:v>
                </c:pt>
                <c:pt idx="433">
                  <c:v>58126.5</c:v>
                </c:pt>
                <c:pt idx="434">
                  <c:v>55009.5</c:v>
                </c:pt>
                <c:pt idx="435">
                  <c:v>55160</c:v>
                </c:pt>
                <c:pt idx="436">
                  <c:v>58199</c:v>
                </c:pt>
                <c:pt idx="437">
                  <c:v>58199.5</c:v>
                </c:pt>
                <c:pt idx="438">
                  <c:v>58262.5</c:v>
                </c:pt>
                <c:pt idx="439">
                  <c:v>58384</c:v>
                </c:pt>
                <c:pt idx="440">
                  <c:v>58462</c:v>
                </c:pt>
                <c:pt idx="441">
                  <c:v>58643.5</c:v>
                </c:pt>
              </c:numCache>
            </c:numRef>
          </c:xVal>
          <c:yVal>
            <c:numRef>
              <c:f>'Active 1'!$N$21:$N$819</c:f>
              <c:numCache>
                <c:formatCode>General</c:formatCode>
                <c:ptCount val="799"/>
                <c:pt idx="10">
                  <c:v>0.30794494809202072</c:v>
                </c:pt>
                <c:pt idx="130">
                  <c:v>0.15307102713596005</c:v>
                </c:pt>
                <c:pt idx="172">
                  <c:v>0.12833263547468104</c:v>
                </c:pt>
                <c:pt idx="173">
                  <c:v>0.12833263547468104</c:v>
                </c:pt>
                <c:pt idx="175">
                  <c:v>0.12823100748731578</c:v>
                </c:pt>
                <c:pt idx="176">
                  <c:v>0.12823100748731578</c:v>
                </c:pt>
                <c:pt idx="178">
                  <c:v>0.12788689868799133</c:v>
                </c:pt>
                <c:pt idx="181">
                  <c:v>0.12749643326285115</c:v>
                </c:pt>
                <c:pt idx="238">
                  <c:v>0.11080626502204155</c:v>
                </c:pt>
                <c:pt idx="239">
                  <c:v>0.1081354101961968</c:v>
                </c:pt>
                <c:pt idx="240">
                  <c:v>0.10808192178179404</c:v>
                </c:pt>
                <c:pt idx="241">
                  <c:v>0.10768967340950708</c:v>
                </c:pt>
                <c:pt idx="242">
                  <c:v>0.10767897572662652</c:v>
                </c:pt>
                <c:pt idx="243">
                  <c:v>0.10760052605216913</c:v>
                </c:pt>
                <c:pt idx="244">
                  <c:v>0.10759874310502238</c:v>
                </c:pt>
                <c:pt idx="245">
                  <c:v>0.10759696015787562</c:v>
                </c:pt>
                <c:pt idx="246">
                  <c:v>0.1074721538576025</c:v>
                </c:pt>
                <c:pt idx="247">
                  <c:v>0.10743292902037382</c:v>
                </c:pt>
                <c:pt idx="248">
                  <c:v>0.10742936312608029</c:v>
                </c:pt>
                <c:pt idx="249">
                  <c:v>0.10742936312608029</c:v>
                </c:pt>
                <c:pt idx="250">
                  <c:v>0.10742936312608029</c:v>
                </c:pt>
                <c:pt idx="251">
                  <c:v>0.10727246377716551</c:v>
                </c:pt>
                <c:pt idx="252">
                  <c:v>0.10643804451248237</c:v>
                </c:pt>
                <c:pt idx="253">
                  <c:v>0.10542889642741687</c:v>
                </c:pt>
                <c:pt idx="254">
                  <c:v>0.10468005862577814</c:v>
                </c:pt>
                <c:pt idx="255">
                  <c:v>0.10462478726422864</c:v>
                </c:pt>
                <c:pt idx="256">
                  <c:v>0.10458021358555966</c:v>
                </c:pt>
                <c:pt idx="257">
                  <c:v>0.10444649254955274</c:v>
                </c:pt>
                <c:pt idx="258">
                  <c:v>0.10444470960240598</c:v>
                </c:pt>
                <c:pt idx="259">
                  <c:v>0.10442331423664489</c:v>
                </c:pt>
                <c:pt idx="260">
                  <c:v>0.10392052314125888</c:v>
                </c:pt>
                <c:pt idx="261">
                  <c:v>0.10382067810104037</c:v>
                </c:pt>
                <c:pt idx="262">
                  <c:v>0.10360672444342933</c:v>
                </c:pt>
                <c:pt idx="263">
                  <c:v>0.10351757708609138</c:v>
                </c:pt>
                <c:pt idx="264">
                  <c:v>0.10349618172033026</c:v>
                </c:pt>
                <c:pt idx="265">
                  <c:v>0.10341773204587287</c:v>
                </c:pt>
                <c:pt idx="266">
                  <c:v>0.10325904974981134</c:v>
                </c:pt>
                <c:pt idx="267">
                  <c:v>0.10314672407956554</c:v>
                </c:pt>
                <c:pt idx="268">
                  <c:v>0.10313602639668498</c:v>
                </c:pt>
                <c:pt idx="269">
                  <c:v>0.10310215040089657</c:v>
                </c:pt>
                <c:pt idx="270">
                  <c:v>0.10141548240006271</c:v>
                </c:pt>
                <c:pt idx="271">
                  <c:v>0.10085741994312716</c:v>
                </c:pt>
                <c:pt idx="272">
                  <c:v>0.10084493931309987</c:v>
                </c:pt>
                <c:pt idx="273">
                  <c:v>0.10076648963864249</c:v>
                </c:pt>
                <c:pt idx="274">
                  <c:v>0.10067734228130454</c:v>
                </c:pt>
                <c:pt idx="275">
                  <c:v>0.10048300104230781</c:v>
                </c:pt>
                <c:pt idx="276">
                  <c:v>0.10027439622613704</c:v>
                </c:pt>
                <c:pt idx="277">
                  <c:v>9.991245795534498E-2</c:v>
                </c:pt>
                <c:pt idx="278">
                  <c:v>9.9910675008198224E-2</c:v>
                </c:pt>
                <c:pt idx="279">
                  <c:v>9.9885713748143617E-2</c:v>
                </c:pt>
                <c:pt idx="280">
                  <c:v>9.970028724488067E-2</c:v>
                </c:pt>
                <c:pt idx="281">
                  <c:v>9.954873673740619E-2</c:v>
                </c:pt>
                <c:pt idx="282">
                  <c:v>9.9238503933870154E-2</c:v>
                </c:pt>
                <c:pt idx="283">
                  <c:v>9.6412532706257353E-2</c:v>
                </c:pt>
                <c:pt idx="284">
                  <c:v>9.6177183682885192E-2</c:v>
                </c:pt>
                <c:pt idx="285">
                  <c:v>9.6068423906932904E-2</c:v>
                </c:pt>
                <c:pt idx="286">
                  <c:v>9.5909741610871374E-2</c:v>
                </c:pt>
                <c:pt idx="287">
                  <c:v>9.5685090270379747E-2</c:v>
                </c:pt>
                <c:pt idx="288">
                  <c:v>9.5480051348502487E-2</c:v>
                </c:pt>
                <c:pt idx="289">
                  <c:v>9.5339198523908542E-2</c:v>
                </c:pt>
                <c:pt idx="290">
                  <c:v>9.4859585741430413E-2</c:v>
                </c:pt>
                <c:pt idx="291">
                  <c:v>9.4326484544549505E-2</c:v>
                </c:pt>
                <c:pt idx="292">
                  <c:v>9.4324701597402749E-2</c:v>
                </c:pt>
                <c:pt idx="293">
                  <c:v>9.4210592980010194E-2</c:v>
                </c:pt>
                <c:pt idx="294">
                  <c:v>9.4144623935580124E-2</c:v>
                </c:pt>
                <c:pt idx="295">
                  <c:v>9.2356327947380995E-2</c:v>
                </c:pt>
                <c:pt idx="296">
                  <c:v>9.2288575955804142E-2</c:v>
                </c:pt>
                <c:pt idx="297">
                  <c:v>9.2042529249551419E-2</c:v>
                </c:pt>
                <c:pt idx="298">
                  <c:v>9.1985474940855155E-2</c:v>
                </c:pt>
                <c:pt idx="299">
                  <c:v>9.1873149270609328E-2</c:v>
                </c:pt>
                <c:pt idx="300">
                  <c:v>9.1650280877264484E-2</c:v>
                </c:pt>
                <c:pt idx="301">
                  <c:v>9.1562916467073291E-2</c:v>
                </c:pt>
                <c:pt idx="302">
                  <c:v>9.1496947422643221E-2</c:v>
                </c:pt>
                <c:pt idx="303">
                  <c:v>9.140066827671825E-2</c:v>
                </c:pt>
                <c:pt idx="304">
                  <c:v>9.135431165090252E-2</c:v>
                </c:pt>
                <c:pt idx="305">
                  <c:v>9.084438876692949E-2</c:v>
                </c:pt>
                <c:pt idx="306">
                  <c:v>9.0780202669646176E-2</c:v>
                </c:pt>
                <c:pt idx="307">
                  <c:v>9.0601907954970279E-2</c:v>
                </c:pt>
                <c:pt idx="308">
                  <c:v>9.0029581920860691E-2</c:v>
                </c:pt>
                <c:pt idx="309">
                  <c:v>8.9917256250614891E-2</c:v>
                </c:pt>
                <c:pt idx="310">
                  <c:v>8.8371441074374946E-2</c:v>
                </c:pt>
                <c:pt idx="311">
                  <c:v>8.7572680752627002E-2</c:v>
                </c:pt>
                <c:pt idx="312">
                  <c:v>8.7504928761050149E-2</c:v>
                </c:pt>
                <c:pt idx="313">
                  <c:v>8.7257099107650671E-2</c:v>
                </c:pt>
                <c:pt idx="314">
                  <c:v>8.7255316160503915E-2</c:v>
                </c:pt>
                <c:pt idx="315">
                  <c:v>8.7223223111862258E-2</c:v>
                </c:pt>
                <c:pt idx="316">
                  <c:v>8.7109114494469703E-2</c:v>
                </c:pt>
                <c:pt idx="317">
                  <c:v>8.7057409027213678E-2</c:v>
                </c:pt>
                <c:pt idx="318">
                  <c:v>8.6986091141343341E-2</c:v>
                </c:pt>
                <c:pt idx="319">
                  <c:v>8.6818494109548006E-2</c:v>
                </c:pt>
                <c:pt idx="320">
                  <c:v>8.4058491926365303E-2</c:v>
                </c:pt>
                <c:pt idx="321">
                  <c:v>8.3935468573238942E-2</c:v>
                </c:pt>
                <c:pt idx="322">
                  <c:v>8.3676941236958902E-2</c:v>
                </c:pt>
                <c:pt idx="323">
                  <c:v>8.3498646522283032E-2</c:v>
                </c:pt>
                <c:pt idx="324">
                  <c:v>8.3498646522283032E-2</c:v>
                </c:pt>
                <c:pt idx="325">
                  <c:v>8.3498646522283032E-2</c:v>
                </c:pt>
                <c:pt idx="326">
                  <c:v>8.3498646522283032E-2</c:v>
                </c:pt>
                <c:pt idx="327">
                  <c:v>8.3265080446057627E-2</c:v>
                </c:pt>
                <c:pt idx="328">
                  <c:v>8.3216940873095113E-2</c:v>
                </c:pt>
                <c:pt idx="329">
                  <c:v>8.2730196302029962E-2</c:v>
                </c:pt>
                <c:pt idx="330">
                  <c:v>8.2728413354883207E-2</c:v>
                </c:pt>
                <c:pt idx="331">
                  <c:v>8.239143634414578E-2</c:v>
                </c:pt>
                <c:pt idx="332">
                  <c:v>8.2145389637893057E-2</c:v>
                </c:pt>
                <c:pt idx="333">
                  <c:v>7.9508410807836716E-2</c:v>
                </c:pt>
                <c:pt idx="334">
                  <c:v>7.9404999873324694E-2</c:v>
                </c:pt>
                <c:pt idx="335">
                  <c:v>7.9396085137590916E-2</c:v>
                </c:pt>
                <c:pt idx="336">
                  <c:v>7.9262364101583993E-2</c:v>
                </c:pt>
                <c:pt idx="337">
                  <c:v>7.9260581154437237E-2</c:v>
                </c:pt>
                <c:pt idx="338">
                  <c:v>7.9007402659597492E-2</c:v>
                </c:pt>
                <c:pt idx="339">
                  <c:v>7.8531355771412875E-2</c:v>
                </c:pt>
                <c:pt idx="340">
                  <c:v>7.8509960405651752E-2</c:v>
                </c:pt>
                <c:pt idx="341">
                  <c:v>7.8299572642334225E-2</c:v>
                </c:pt>
                <c:pt idx="342">
                  <c:v>7.5523523934830694E-2</c:v>
                </c:pt>
                <c:pt idx="343">
                  <c:v>7.5521740987683939E-2</c:v>
                </c:pt>
                <c:pt idx="344">
                  <c:v>7.5411198264584894E-2</c:v>
                </c:pt>
                <c:pt idx="345">
                  <c:v>7.5343446273008041E-2</c:v>
                </c:pt>
                <c:pt idx="346">
                  <c:v>7.5199027554120584E-2</c:v>
                </c:pt>
                <c:pt idx="347">
                  <c:v>7.5188329871240023E-2</c:v>
                </c:pt>
                <c:pt idx="348">
                  <c:v>7.5186546924093267E-2</c:v>
                </c:pt>
                <c:pt idx="349">
                  <c:v>7.4607089101396656E-2</c:v>
                </c:pt>
                <c:pt idx="350">
                  <c:v>7.1998637425688461E-2</c:v>
                </c:pt>
                <c:pt idx="351">
                  <c:v>7.1879179966855611E-2</c:v>
                </c:pt>
                <c:pt idx="352">
                  <c:v>7.1584993687640402E-2</c:v>
                </c:pt>
                <c:pt idx="353">
                  <c:v>7.1042977755025716E-2</c:v>
                </c:pt>
                <c:pt idx="354">
                  <c:v>7.0212124384636088E-2</c:v>
                </c:pt>
                <c:pt idx="355">
                  <c:v>6.7853285309474126E-2</c:v>
                </c:pt>
                <c:pt idx="356">
                  <c:v>6.7614370391808454E-2</c:v>
                </c:pt>
                <c:pt idx="357">
                  <c:v>6.7494912932975604E-2</c:v>
                </c:pt>
                <c:pt idx="358">
                  <c:v>6.7295222852538611E-2</c:v>
                </c:pt>
                <c:pt idx="359">
                  <c:v>6.7295222852538611E-2</c:v>
                </c:pt>
                <c:pt idx="360">
                  <c:v>6.7295222852538611E-2</c:v>
                </c:pt>
                <c:pt idx="361">
                  <c:v>6.7295222852538611E-2</c:v>
                </c:pt>
                <c:pt idx="362">
                  <c:v>6.6778168179978531E-2</c:v>
                </c:pt>
                <c:pt idx="363">
                  <c:v>6.6744292184190118E-2</c:v>
                </c:pt>
                <c:pt idx="364">
                  <c:v>6.6733594501309557E-2</c:v>
                </c:pt>
                <c:pt idx="365">
                  <c:v>6.6731811554162801E-2</c:v>
                </c:pt>
                <c:pt idx="366">
                  <c:v>6.6557082733780443E-2</c:v>
                </c:pt>
                <c:pt idx="367">
                  <c:v>6.6498245477937395E-2</c:v>
                </c:pt>
                <c:pt idx="368">
                  <c:v>6.6319950763261526E-2</c:v>
                </c:pt>
                <c:pt idx="369">
                  <c:v>6.3579560998693163E-2</c:v>
                </c:pt>
                <c:pt idx="370">
                  <c:v>6.3577778051546407E-2</c:v>
                </c:pt>
                <c:pt idx="371">
                  <c:v>6.3456537645566802E-2</c:v>
                </c:pt>
                <c:pt idx="372">
                  <c:v>6.3392351548283488E-2</c:v>
                </c:pt>
                <c:pt idx="373">
                  <c:v>6.3392351548283488E-2</c:v>
                </c:pt>
                <c:pt idx="374">
                  <c:v>6.3392351548283488E-2</c:v>
                </c:pt>
                <c:pt idx="375">
                  <c:v>6.3064289273279867E-2</c:v>
                </c:pt>
                <c:pt idx="376">
                  <c:v>5.9362890996608492E-2</c:v>
                </c:pt>
                <c:pt idx="377">
                  <c:v>5.9361108049461736E-2</c:v>
                </c:pt>
                <c:pt idx="378">
                  <c:v>5.898134030720209E-2</c:v>
                </c:pt>
                <c:pt idx="379">
                  <c:v>5.8745991283829929E-2</c:v>
                </c:pt>
                <c:pt idx="380">
                  <c:v>5.84910298418434E-2</c:v>
                </c:pt>
                <c:pt idx="381">
                  <c:v>5.8458936793201743E-2</c:v>
                </c:pt>
                <c:pt idx="382">
                  <c:v>5.8166533461133291E-2</c:v>
                </c:pt>
                <c:pt idx="383">
                  <c:v>5.8134440412491634E-2</c:v>
                </c:pt>
                <c:pt idx="384">
                  <c:v>5.8121959782464316E-2</c:v>
                </c:pt>
                <c:pt idx="385">
                  <c:v>5.7544284906914461E-2</c:v>
                </c:pt>
                <c:pt idx="386">
                  <c:v>5.7510408911126049E-2</c:v>
                </c:pt>
                <c:pt idx="387">
                  <c:v>5.74212615537881E-2</c:v>
                </c:pt>
                <c:pt idx="388">
                  <c:v>5.5247848981889058E-2</c:v>
                </c:pt>
                <c:pt idx="389">
                  <c:v>5.4789631565172053E-2</c:v>
                </c:pt>
                <c:pt idx="390">
                  <c:v>5.4759321463677152E-2</c:v>
                </c:pt>
                <c:pt idx="391">
                  <c:v>5.4488313497369795E-2</c:v>
                </c:pt>
                <c:pt idx="392">
                  <c:v>5.4488313497369795E-2</c:v>
                </c:pt>
                <c:pt idx="393">
                  <c:v>5.4488313497369795E-2</c:v>
                </c:pt>
                <c:pt idx="394">
                  <c:v>5.4342111831335582E-2</c:v>
                </c:pt>
                <c:pt idx="395">
                  <c:v>5.3962344089075936E-2</c:v>
                </c:pt>
                <c:pt idx="396">
                  <c:v>5.1275442738910354E-2</c:v>
                </c:pt>
                <c:pt idx="397">
                  <c:v>5.0704899651947521E-2</c:v>
                </c:pt>
                <c:pt idx="398">
                  <c:v>5.0695984916213715E-2</c:v>
                </c:pt>
                <c:pt idx="399">
                  <c:v>5.0531953778711919E-2</c:v>
                </c:pt>
                <c:pt idx="400">
                  <c:v>5.0530170831565163E-2</c:v>
                </c:pt>
                <c:pt idx="401">
                  <c:v>5.052838788441838E-2</c:v>
                </c:pt>
                <c:pt idx="402">
                  <c:v>5.0487380100042945E-2</c:v>
                </c:pt>
                <c:pt idx="403">
                  <c:v>5.0485597152896189E-2</c:v>
                </c:pt>
                <c:pt idx="404">
                  <c:v>5.0483814205749433E-2</c:v>
                </c:pt>
                <c:pt idx="405">
                  <c:v>5.0170015507919857E-2</c:v>
                </c:pt>
                <c:pt idx="406">
                  <c:v>4.955846463658159E-2</c:v>
                </c:pt>
                <c:pt idx="407">
                  <c:v>4.7320865967399234E-2</c:v>
                </c:pt>
                <c:pt idx="408">
                  <c:v>4.7133656516989531E-2</c:v>
                </c:pt>
                <c:pt idx="409">
                  <c:v>4.6782415929078058E-2</c:v>
                </c:pt>
                <c:pt idx="410">
                  <c:v>4.6190477476354103E-2</c:v>
                </c:pt>
                <c:pt idx="411">
                  <c:v>4.615660148056569E-2</c:v>
                </c:pt>
                <c:pt idx="412">
                  <c:v>4.6154818533418934E-2</c:v>
                </c:pt>
                <c:pt idx="413">
                  <c:v>4.5842802782736142E-2</c:v>
                </c:pt>
                <c:pt idx="414">
                  <c:v>4.5398848943193182E-2</c:v>
                </c:pt>
                <c:pt idx="415">
                  <c:v>4.5398848943193182E-2</c:v>
                </c:pt>
                <c:pt idx="416">
                  <c:v>4.3239699948468213E-2</c:v>
                </c:pt>
                <c:pt idx="417">
                  <c:v>4.3034661026590953E-2</c:v>
                </c:pt>
                <c:pt idx="418">
                  <c:v>4.2747606535962768E-2</c:v>
                </c:pt>
                <c:pt idx="419">
                  <c:v>4.2745823588816012E-2</c:v>
                </c:pt>
                <c:pt idx="420">
                  <c:v>4.2555048244112825E-2</c:v>
                </c:pt>
                <c:pt idx="421">
                  <c:v>4.2164582818972646E-2</c:v>
                </c:pt>
                <c:pt idx="422">
                  <c:v>4.2162799871825862E-2</c:v>
                </c:pt>
                <c:pt idx="423">
                  <c:v>4.2111094404569865E-2</c:v>
                </c:pt>
                <c:pt idx="424">
                  <c:v>4.1875745381197704E-2</c:v>
                </c:pt>
                <c:pt idx="425">
                  <c:v>3.7894424402485194E-2</c:v>
                </c:pt>
                <c:pt idx="426">
                  <c:v>3.8529153586731341E-2</c:v>
                </c:pt>
                <c:pt idx="427">
                  <c:v>3.8527370639584585E-2</c:v>
                </c:pt>
                <c:pt idx="428">
                  <c:v>3.7990703548410165E-2</c:v>
                </c:pt>
                <c:pt idx="429">
                  <c:v>3.7232951011037657E-2</c:v>
                </c:pt>
                <c:pt idx="430">
                  <c:v>3.7045741560627982E-2</c:v>
                </c:pt>
                <c:pt idx="431">
                  <c:v>3.7043958613481226E-2</c:v>
                </c:pt>
                <c:pt idx="432">
                  <c:v>3.4840235940087283E-2</c:v>
                </c:pt>
                <c:pt idx="433">
                  <c:v>3.4840235940087283E-2</c:v>
                </c:pt>
                <c:pt idx="434">
                  <c:v>4.5955128452981941E-2</c:v>
                </c:pt>
                <c:pt idx="435">
                  <c:v>4.5418461361807522E-2</c:v>
                </c:pt>
                <c:pt idx="436">
                  <c:v>3.4581708603807243E-2</c:v>
                </c:pt>
                <c:pt idx="437">
                  <c:v>3.4579925656660487E-2</c:v>
                </c:pt>
                <c:pt idx="438">
                  <c:v>3.4355274316168888E-2</c:v>
                </c:pt>
                <c:pt idx="439">
                  <c:v>3.3922018159506462E-2</c:v>
                </c:pt>
                <c:pt idx="440">
                  <c:v>3.3643878404612082E-2</c:v>
                </c:pt>
                <c:pt idx="441">
                  <c:v>3.2996668590338646E-2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14-462E-82BE-7F2EC9369772}"/>
            </c:ext>
          </c:extLst>
        </c:ser>
        <c:ser>
          <c:idx val="8"/>
          <c:order val="6"/>
          <c:tx>
            <c:strRef>
              <c:f>'Active 1'!$Q$20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1'!$F$21:$F$819</c:f>
              <c:numCache>
                <c:formatCode>General</c:formatCode>
                <c:ptCount val="799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24970.5</c:v>
                </c:pt>
                <c:pt idx="133">
                  <c:v>25106</c:v>
                </c:pt>
                <c:pt idx="134">
                  <c:v>26094</c:v>
                </c:pt>
                <c:pt idx="135">
                  <c:v>26175.5</c:v>
                </c:pt>
                <c:pt idx="136">
                  <c:v>26213</c:v>
                </c:pt>
                <c:pt idx="137">
                  <c:v>26278</c:v>
                </c:pt>
                <c:pt idx="138">
                  <c:v>26294.5</c:v>
                </c:pt>
                <c:pt idx="139">
                  <c:v>26347</c:v>
                </c:pt>
                <c:pt idx="140">
                  <c:v>26394</c:v>
                </c:pt>
                <c:pt idx="141">
                  <c:v>27222.5</c:v>
                </c:pt>
                <c:pt idx="142">
                  <c:v>27226.5</c:v>
                </c:pt>
                <c:pt idx="143">
                  <c:v>27263</c:v>
                </c:pt>
                <c:pt idx="144">
                  <c:v>27419.5</c:v>
                </c:pt>
                <c:pt idx="145">
                  <c:v>27424</c:v>
                </c:pt>
                <c:pt idx="146">
                  <c:v>27567</c:v>
                </c:pt>
                <c:pt idx="147">
                  <c:v>27611</c:v>
                </c:pt>
                <c:pt idx="148">
                  <c:v>27771</c:v>
                </c:pt>
                <c:pt idx="149">
                  <c:v>27775</c:v>
                </c:pt>
                <c:pt idx="150">
                  <c:v>27818</c:v>
                </c:pt>
                <c:pt idx="151">
                  <c:v>27865</c:v>
                </c:pt>
                <c:pt idx="152">
                  <c:v>28248</c:v>
                </c:pt>
                <c:pt idx="153">
                  <c:v>28414</c:v>
                </c:pt>
                <c:pt idx="154">
                  <c:v>28464</c:v>
                </c:pt>
                <c:pt idx="155">
                  <c:v>28605</c:v>
                </c:pt>
                <c:pt idx="156">
                  <c:v>28747</c:v>
                </c:pt>
                <c:pt idx="157">
                  <c:v>28790</c:v>
                </c:pt>
                <c:pt idx="158">
                  <c:v>28792.5</c:v>
                </c:pt>
                <c:pt idx="159">
                  <c:v>28925</c:v>
                </c:pt>
                <c:pt idx="160">
                  <c:v>28947</c:v>
                </c:pt>
                <c:pt idx="161">
                  <c:v>29606.5</c:v>
                </c:pt>
                <c:pt idx="162">
                  <c:v>29678.5</c:v>
                </c:pt>
                <c:pt idx="163">
                  <c:v>29882.5</c:v>
                </c:pt>
                <c:pt idx="164">
                  <c:v>30770</c:v>
                </c:pt>
                <c:pt idx="165">
                  <c:v>31092</c:v>
                </c:pt>
                <c:pt idx="166">
                  <c:v>31187</c:v>
                </c:pt>
                <c:pt idx="167">
                  <c:v>31252</c:v>
                </c:pt>
                <c:pt idx="168">
                  <c:v>31252.5</c:v>
                </c:pt>
                <c:pt idx="169">
                  <c:v>31256</c:v>
                </c:pt>
                <c:pt idx="170">
                  <c:v>31846.5</c:v>
                </c:pt>
                <c:pt idx="171">
                  <c:v>31908</c:v>
                </c:pt>
                <c:pt idx="172">
                  <c:v>31908</c:v>
                </c:pt>
                <c:pt idx="173">
                  <c:v>31908</c:v>
                </c:pt>
                <c:pt idx="174">
                  <c:v>31936.5</c:v>
                </c:pt>
                <c:pt idx="175">
                  <c:v>31936.5</c:v>
                </c:pt>
                <c:pt idx="176">
                  <c:v>31936.5</c:v>
                </c:pt>
                <c:pt idx="177">
                  <c:v>32033</c:v>
                </c:pt>
                <c:pt idx="178">
                  <c:v>32033</c:v>
                </c:pt>
                <c:pt idx="179">
                  <c:v>32109</c:v>
                </c:pt>
                <c:pt idx="180">
                  <c:v>32142.5</c:v>
                </c:pt>
                <c:pt idx="181">
                  <c:v>32142.5</c:v>
                </c:pt>
                <c:pt idx="182">
                  <c:v>32262.5</c:v>
                </c:pt>
                <c:pt idx="183">
                  <c:v>32306.5</c:v>
                </c:pt>
                <c:pt idx="184">
                  <c:v>32353.5</c:v>
                </c:pt>
                <c:pt idx="185">
                  <c:v>32597.5</c:v>
                </c:pt>
                <c:pt idx="186">
                  <c:v>32720</c:v>
                </c:pt>
                <c:pt idx="187">
                  <c:v>32720.5</c:v>
                </c:pt>
                <c:pt idx="188">
                  <c:v>32909.5</c:v>
                </c:pt>
                <c:pt idx="189">
                  <c:v>33097.5</c:v>
                </c:pt>
                <c:pt idx="190">
                  <c:v>33103</c:v>
                </c:pt>
                <c:pt idx="191">
                  <c:v>33143</c:v>
                </c:pt>
                <c:pt idx="192">
                  <c:v>33191</c:v>
                </c:pt>
                <c:pt idx="193">
                  <c:v>33238</c:v>
                </c:pt>
                <c:pt idx="194">
                  <c:v>33322.5</c:v>
                </c:pt>
                <c:pt idx="195">
                  <c:v>33491</c:v>
                </c:pt>
                <c:pt idx="196">
                  <c:v>34051</c:v>
                </c:pt>
                <c:pt idx="197">
                  <c:v>34073</c:v>
                </c:pt>
                <c:pt idx="198">
                  <c:v>34100</c:v>
                </c:pt>
                <c:pt idx="199">
                  <c:v>34141.5</c:v>
                </c:pt>
                <c:pt idx="200">
                  <c:v>34169</c:v>
                </c:pt>
                <c:pt idx="201">
                  <c:v>34170.5</c:v>
                </c:pt>
                <c:pt idx="202">
                  <c:v>34316</c:v>
                </c:pt>
                <c:pt idx="203">
                  <c:v>34520.5</c:v>
                </c:pt>
                <c:pt idx="204">
                  <c:v>34580.5</c:v>
                </c:pt>
                <c:pt idx="205">
                  <c:v>34596</c:v>
                </c:pt>
                <c:pt idx="206">
                  <c:v>34643</c:v>
                </c:pt>
                <c:pt idx="207">
                  <c:v>34705</c:v>
                </c:pt>
                <c:pt idx="208">
                  <c:v>34705.5</c:v>
                </c:pt>
                <c:pt idx="209">
                  <c:v>35286.5</c:v>
                </c:pt>
                <c:pt idx="210">
                  <c:v>35288.5</c:v>
                </c:pt>
                <c:pt idx="211">
                  <c:v>35426.5</c:v>
                </c:pt>
                <c:pt idx="212">
                  <c:v>35433.5</c:v>
                </c:pt>
                <c:pt idx="213">
                  <c:v>35436</c:v>
                </c:pt>
                <c:pt idx="214">
                  <c:v>35436.5</c:v>
                </c:pt>
                <c:pt idx="215">
                  <c:v>35460.5</c:v>
                </c:pt>
                <c:pt idx="216">
                  <c:v>35460.5</c:v>
                </c:pt>
                <c:pt idx="217">
                  <c:v>35502.5</c:v>
                </c:pt>
                <c:pt idx="218">
                  <c:v>35514</c:v>
                </c:pt>
                <c:pt idx="219">
                  <c:v>35539</c:v>
                </c:pt>
                <c:pt idx="220">
                  <c:v>35574.5</c:v>
                </c:pt>
                <c:pt idx="221">
                  <c:v>35574.5</c:v>
                </c:pt>
                <c:pt idx="222">
                  <c:v>35592.5</c:v>
                </c:pt>
                <c:pt idx="223">
                  <c:v>36352.5</c:v>
                </c:pt>
                <c:pt idx="224">
                  <c:v>36496.5</c:v>
                </c:pt>
                <c:pt idx="225">
                  <c:v>36496.5</c:v>
                </c:pt>
                <c:pt idx="226">
                  <c:v>36512.5</c:v>
                </c:pt>
                <c:pt idx="227">
                  <c:v>36603</c:v>
                </c:pt>
                <c:pt idx="228">
                  <c:v>36641</c:v>
                </c:pt>
                <c:pt idx="229">
                  <c:v>36649</c:v>
                </c:pt>
                <c:pt idx="230">
                  <c:v>36684.5</c:v>
                </c:pt>
                <c:pt idx="231">
                  <c:v>36694.5</c:v>
                </c:pt>
                <c:pt idx="232">
                  <c:v>36735</c:v>
                </c:pt>
                <c:pt idx="233">
                  <c:v>36759</c:v>
                </c:pt>
                <c:pt idx="234">
                  <c:v>36766.5</c:v>
                </c:pt>
                <c:pt idx="235">
                  <c:v>36772.5</c:v>
                </c:pt>
                <c:pt idx="236">
                  <c:v>36784</c:v>
                </c:pt>
                <c:pt idx="237">
                  <c:v>36784.5</c:v>
                </c:pt>
                <c:pt idx="238">
                  <c:v>36823</c:v>
                </c:pt>
                <c:pt idx="239">
                  <c:v>37572</c:v>
                </c:pt>
                <c:pt idx="240">
                  <c:v>37587</c:v>
                </c:pt>
                <c:pt idx="241">
                  <c:v>37697</c:v>
                </c:pt>
                <c:pt idx="242">
                  <c:v>37700</c:v>
                </c:pt>
                <c:pt idx="243">
                  <c:v>37722</c:v>
                </c:pt>
                <c:pt idx="244">
                  <c:v>37722.5</c:v>
                </c:pt>
                <c:pt idx="245">
                  <c:v>37723</c:v>
                </c:pt>
                <c:pt idx="246">
                  <c:v>37758</c:v>
                </c:pt>
                <c:pt idx="247">
                  <c:v>37769</c:v>
                </c:pt>
                <c:pt idx="248">
                  <c:v>37770</c:v>
                </c:pt>
                <c:pt idx="249">
                  <c:v>37770</c:v>
                </c:pt>
                <c:pt idx="250">
                  <c:v>37770</c:v>
                </c:pt>
                <c:pt idx="251">
                  <c:v>37814</c:v>
                </c:pt>
                <c:pt idx="252">
                  <c:v>38048</c:v>
                </c:pt>
                <c:pt idx="253">
                  <c:v>38331</c:v>
                </c:pt>
                <c:pt idx="254">
                  <c:v>38541</c:v>
                </c:pt>
                <c:pt idx="255">
                  <c:v>38556.5</c:v>
                </c:pt>
                <c:pt idx="256">
                  <c:v>38569</c:v>
                </c:pt>
                <c:pt idx="257">
                  <c:v>38606.5</c:v>
                </c:pt>
                <c:pt idx="258">
                  <c:v>38607</c:v>
                </c:pt>
                <c:pt idx="259">
                  <c:v>38613</c:v>
                </c:pt>
                <c:pt idx="260">
                  <c:v>38754</c:v>
                </c:pt>
                <c:pt idx="261">
                  <c:v>38782</c:v>
                </c:pt>
                <c:pt idx="262">
                  <c:v>38842</c:v>
                </c:pt>
                <c:pt idx="263">
                  <c:v>38867</c:v>
                </c:pt>
                <c:pt idx="264">
                  <c:v>38873</c:v>
                </c:pt>
                <c:pt idx="265">
                  <c:v>38895</c:v>
                </c:pt>
                <c:pt idx="266">
                  <c:v>38939.5</c:v>
                </c:pt>
                <c:pt idx="267">
                  <c:v>38971</c:v>
                </c:pt>
                <c:pt idx="268">
                  <c:v>38974</c:v>
                </c:pt>
                <c:pt idx="269">
                  <c:v>38983.5</c:v>
                </c:pt>
                <c:pt idx="270">
                  <c:v>39456.5</c:v>
                </c:pt>
                <c:pt idx="271">
                  <c:v>39613</c:v>
                </c:pt>
                <c:pt idx="272">
                  <c:v>39616.5</c:v>
                </c:pt>
                <c:pt idx="273">
                  <c:v>39638.5</c:v>
                </c:pt>
                <c:pt idx="274">
                  <c:v>39663.5</c:v>
                </c:pt>
                <c:pt idx="275">
                  <c:v>39718</c:v>
                </c:pt>
                <c:pt idx="276">
                  <c:v>39776.5</c:v>
                </c:pt>
                <c:pt idx="277">
                  <c:v>39878</c:v>
                </c:pt>
                <c:pt idx="278">
                  <c:v>39878.5</c:v>
                </c:pt>
                <c:pt idx="279">
                  <c:v>39885.5</c:v>
                </c:pt>
                <c:pt idx="280">
                  <c:v>39937.5</c:v>
                </c:pt>
                <c:pt idx="281">
                  <c:v>39980</c:v>
                </c:pt>
                <c:pt idx="282">
                  <c:v>40067</c:v>
                </c:pt>
                <c:pt idx="283">
                  <c:v>40859.5</c:v>
                </c:pt>
                <c:pt idx="284">
                  <c:v>40925.5</c:v>
                </c:pt>
                <c:pt idx="285">
                  <c:v>40956</c:v>
                </c:pt>
                <c:pt idx="286">
                  <c:v>41000.5</c:v>
                </c:pt>
                <c:pt idx="287">
                  <c:v>41063.5</c:v>
                </c:pt>
                <c:pt idx="288">
                  <c:v>41121</c:v>
                </c:pt>
                <c:pt idx="289">
                  <c:v>41160.5</c:v>
                </c:pt>
                <c:pt idx="290">
                  <c:v>41295</c:v>
                </c:pt>
                <c:pt idx="291">
                  <c:v>41444.5</c:v>
                </c:pt>
                <c:pt idx="292">
                  <c:v>41445</c:v>
                </c:pt>
                <c:pt idx="293">
                  <c:v>41477</c:v>
                </c:pt>
                <c:pt idx="294">
                  <c:v>41495.5</c:v>
                </c:pt>
                <c:pt idx="295">
                  <c:v>41997</c:v>
                </c:pt>
                <c:pt idx="296">
                  <c:v>42016</c:v>
                </c:pt>
                <c:pt idx="297">
                  <c:v>42085</c:v>
                </c:pt>
                <c:pt idx="298">
                  <c:v>42101</c:v>
                </c:pt>
                <c:pt idx="299">
                  <c:v>42132.5</c:v>
                </c:pt>
                <c:pt idx="300">
                  <c:v>42195</c:v>
                </c:pt>
                <c:pt idx="301">
                  <c:v>42219.5</c:v>
                </c:pt>
                <c:pt idx="302">
                  <c:v>42238</c:v>
                </c:pt>
                <c:pt idx="303">
                  <c:v>42265</c:v>
                </c:pt>
                <c:pt idx="304">
                  <c:v>42278</c:v>
                </c:pt>
                <c:pt idx="305">
                  <c:v>42421</c:v>
                </c:pt>
                <c:pt idx="306">
                  <c:v>42439</c:v>
                </c:pt>
                <c:pt idx="307">
                  <c:v>42489</c:v>
                </c:pt>
                <c:pt idx="308">
                  <c:v>42649.5</c:v>
                </c:pt>
                <c:pt idx="309">
                  <c:v>42681</c:v>
                </c:pt>
                <c:pt idx="310">
                  <c:v>43114.5</c:v>
                </c:pt>
                <c:pt idx="311">
                  <c:v>43338.5</c:v>
                </c:pt>
                <c:pt idx="312">
                  <c:v>43357.5</c:v>
                </c:pt>
                <c:pt idx="313">
                  <c:v>43427</c:v>
                </c:pt>
                <c:pt idx="314">
                  <c:v>43427.5</c:v>
                </c:pt>
                <c:pt idx="315">
                  <c:v>43436.5</c:v>
                </c:pt>
                <c:pt idx="316">
                  <c:v>43468.5</c:v>
                </c:pt>
                <c:pt idx="317">
                  <c:v>43483</c:v>
                </c:pt>
                <c:pt idx="318">
                  <c:v>43503</c:v>
                </c:pt>
                <c:pt idx="319">
                  <c:v>43550</c:v>
                </c:pt>
                <c:pt idx="320">
                  <c:v>44324</c:v>
                </c:pt>
                <c:pt idx="321">
                  <c:v>44358.5</c:v>
                </c:pt>
                <c:pt idx="322">
                  <c:v>44431</c:v>
                </c:pt>
                <c:pt idx="323">
                  <c:v>44481</c:v>
                </c:pt>
                <c:pt idx="324">
                  <c:v>44481</c:v>
                </c:pt>
                <c:pt idx="325">
                  <c:v>44481</c:v>
                </c:pt>
                <c:pt idx="326">
                  <c:v>44481</c:v>
                </c:pt>
                <c:pt idx="327">
                  <c:v>44546.5</c:v>
                </c:pt>
                <c:pt idx="328">
                  <c:v>44560</c:v>
                </c:pt>
                <c:pt idx="329">
                  <c:v>44696.5</c:v>
                </c:pt>
                <c:pt idx="330">
                  <c:v>44697</c:v>
                </c:pt>
                <c:pt idx="331">
                  <c:v>44791.5</c:v>
                </c:pt>
                <c:pt idx="332">
                  <c:v>44860.5</c:v>
                </c:pt>
                <c:pt idx="333">
                  <c:v>45600</c:v>
                </c:pt>
                <c:pt idx="334">
                  <c:v>45629</c:v>
                </c:pt>
                <c:pt idx="335">
                  <c:v>45631.5</c:v>
                </c:pt>
                <c:pt idx="336">
                  <c:v>45669</c:v>
                </c:pt>
                <c:pt idx="337">
                  <c:v>45669.5</c:v>
                </c:pt>
                <c:pt idx="338">
                  <c:v>45740.5</c:v>
                </c:pt>
                <c:pt idx="339">
                  <c:v>45874</c:v>
                </c:pt>
                <c:pt idx="340">
                  <c:v>45880</c:v>
                </c:pt>
                <c:pt idx="341">
                  <c:v>45939</c:v>
                </c:pt>
                <c:pt idx="342">
                  <c:v>46717.5</c:v>
                </c:pt>
                <c:pt idx="343">
                  <c:v>46718</c:v>
                </c:pt>
                <c:pt idx="344">
                  <c:v>46749</c:v>
                </c:pt>
                <c:pt idx="345">
                  <c:v>46768</c:v>
                </c:pt>
                <c:pt idx="346">
                  <c:v>46808.5</c:v>
                </c:pt>
                <c:pt idx="347">
                  <c:v>46811.5</c:v>
                </c:pt>
                <c:pt idx="348">
                  <c:v>46812</c:v>
                </c:pt>
                <c:pt idx="349">
                  <c:v>46974.5</c:v>
                </c:pt>
                <c:pt idx="350">
                  <c:v>47706</c:v>
                </c:pt>
                <c:pt idx="351">
                  <c:v>47739.5</c:v>
                </c:pt>
                <c:pt idx="352">
                  <c:v>47822</c:v>
                </c:pt>
                <c:pt idx="353">
                  <c:v>47974</c:v>
                </c:pt>
                <c:pt idx="354">
                  <c:v>48207</c:v>
                </c:pt>
                <c:pt idx="355">
                  <c:v>48868.5</c:v>
                </c:pt>
                <c:pt idx="356">
                  <c:v>48935.5</c:v>
                </c:pt>
                <c:pt idx="357">
                  <c:v>48969</c:v>
                </c:pt>
                <c:pt idx="358">
                  <c:v>49025</c:v>
                </c:pt>
                <c:pt idx="359">
                  <c:v>49025</c:v>
                </c:pt>
                <c:pt idx="360">
                  <c:v>49025</c:v>
                </c:pt>
                <c:pt idx="361">
                  <c:v>49025</c:v>
                </c:pt>
                <c:pt idx="362">
                  <c:v>49170</c:v>
                </c:pt>
                <c:pt idx="363">
                  <c:v>49179.5</c:v>
                </c:pt>
                <c:pt idx="364">
                  <c:v>49182.5</c:v>
                </c:pt>
                <c:pt idx="365">
                  <c:v>49183</c:v>
                </c:pt>
                <c:pt idx="366">
                  <c:v>49232</c:v>
                </c:pt>
                <c:pt idx="367">
                  <c:v>49248.5</c:v>
                </c:pt>
                <c:pt idx="368">
                  <c:v>49298.5</c:v>
                </c:pt>
                <c:pt idx="369">
                  <c:v>50067</c:v>
                </c:pt>
                <c:pt idx="370">
                  <c:v>50067.5</c:v>
                </c:pt>
                <c:pt idx="371">
                  <c:v>50101.5</c:v>
                </c:pt>
                <c:pt idx="372">
                  <c:v>50119.5</c:v>
                </c:pt>
                <c:pt idx="373">
                  <c:v>50119.5</c:v>
                </c:pt>
                <c:pt idx="374">
                  <c:v>50119.5</c:v>
                </c:pt>
                <c:pt idx="375">
                  <c:v>50211.5</c:v>
                </c:pt>
                <c:pt idx="376">
                  <c:v>51249.5</c:v>
                </c:pt>
                <c:pt idx="377">
                  <c:v>51250</c:v>
                </c:pt>
                <c:pt idx="378">
                  <c:v>51356.5</c:v>
                </c:pt>
                <c:pt idx="379">
                  <c:v>51422.5</c:v>
                </c:pt>
                <c:pt idx="380">
                  <c:v>51494</c:v>
                </c:pt>
                <c:pt idx="381">
                  <c:v>51503</c:v>
                </c:pt>
                <c:pt idx="382">
                  <c:v>51585</c:v>
                </c:pt>
                <c:pt idx="383">
                  <c:v>51594</c:v>
                </c:pt>
                <c:pt idx="384">
                  <c:v>51597.5</c:v>
                </c:pt>
                <c:pt idx="385">
                  <c:v>51759.5</c:v>
                </c:pt>
                <c:pt idx="386">
                  <c:v>51769</c:v>
                </c:pt>
                <c:pt idx="387">
                  <c:v>51794</c:v>
                </c:pt>
                <c:pt idx="388">
                  <c:v>52403.5</c:v>
                </c:pt>
                <c:pt idx="389">
                  <c:v>52532</c:v>
                </c:pt>
                <c:pt idx="390">
                  <c:v>52540.5</c:v>
                </c:pt>
                <c:pt idx="391">
                  <c:v>52616.5</c:v>
                </c:pt>
                <c:pt idx="392">
                  <c:v>52616.5</c:v>
                </c:pt>
                <c:pt idx="393">
                  <c:v>52616.5</c:v>
                </c:pt>
                <c:pt idx="394">
                  <c:v>52657.5</c:v>
                </c:pt>
                <c:pt idx="395">
                  <c:v>52764</c:v>
                </c:pt>
                <c:pt idx="396">
                  <c:v>53517.5</c:v>
                </c:pt>
                <c:pt idx="397">
                  <c:v>53677.5</c:v>
                </c:pt>
                <c:pt idx="398">
                  <c:v>53680</c:v>
                </c:pt>
                <c:pt idx="399">
                  <c:v>53726</c:v>
                </c:pt>
                <c:pt idx="400">
                  <c:v>53726.5</c:v>
                </c:pt>
                <c:pt idx="401">
                  <c:v>53727</c:v>
                </c:pt>
                <c:pt idx="402">
                  <c:v>53738.5</c:v>
                </c:pt>
                <c:pt idx="403">
                  <c:v>53739</c:v>
                </c:pt>
                <c:pt idx="404">
                  <c:v>53739.5</c:v>
                </c:pt>
                <c:pt idx="405">
                  <c:v>53827.5</c:v>
                </c:pt>
                <c:pt idx="406">
                  <c:v>53999</c:v>
                </c:pt>
                <c:pt idx="407">
                  <c:v>54626.5</c:v>
                </c:pt>
                <c:pt idx="408">
                  <c:v>54679</c:v>
                </c:pt>
                <c:pt idx="409">
                  <c:v>54777.5</c:v>
                </c:pt>
                <c:pt idx="410">
                  <c:v>54943.5</c:v>
                </c:pt>
                <c:pt idx="411">
                  <c:v>54953</c:v>
                </c:pt>
                <c:pt idx="412">
                  <c:v>54953.5</c:v>
                </c:pt>
                <c:pt idx="413">
                  <c:v>55041</c:v>
                </c:pt>
                <c:pt idx="414">
                  <c:v>55165.5</c:v>
                </c:pt>
                <c:pt idx="415">
                  <c:v>55165.5</c:v>
                </c:pt>
                <c:pt idx="416">
                  <c:v>55771</c:v>
                </c:pt>
                <c:pt idx="417">
                  <c:v>55828.5</c:v>
                </c:pt>
                <c:pt idx="418">
                  <c:v>55909</c:v>
                </c:pt>
                <c:pt idx="419">
                  <c:v>55909.5</c:v>
                </c:pt>
                <c:pt idx="420">
                  <c:v>55963</c:v>
                </c:pt>
                <c:pt idx="421">
                  <c:v>56072.5</c:v>
                </c:pt>
                <c:pt idx="422">
                  <c:v>56073</c:v>
                </c:pt>
                <c:pt idx="423">
                  <c:v>56087.5</c:v>
                </c:pt>
                <c:pt idx="424">
                  <c:v>56153.5</c:v>
                </c:pt>
                <c:pt idx="425">
                  <c:v>57270</c:v>
                </c:pt>
                <c:pt idx="426">
                  <c:v>57092</c:v>
                </c:pt>
                <c:pt idx="427">
                  <c:v>57092.5</c:v>
                </c:pt>
                <c:pt idx="428">
                  <c:v>57243</c:v>
                </c:pt>
                <c:pt idx="429">
                  <c:v>57455.5</c:v>
                </c:pt>
                <c:pt idx="430">
                  <c:v>57508</c:v>
                </c:pt>
                <c:pt idx="431">
                  <c:v>57508.5</c:v>
                </c:pt>
                <c:pt idx="432">
                  <c:v>58126.5</c:v>
                </c:pt>
                <c:pt idx="433">
                  <c:v>58126.5</c:v>
                </c:pt>
                <c:pt idx="434">
                  <c:v>55009.5</c:v>
                </c:pt>
                <c:pt idx="435">
                  <c:v>55160</c:v>
                </c:pt>
                <c:pt idx="436">
                  <c:v>58199</c:v>
                </c:pt>
                <c:pt idx="437">
                  <c:v>58199.5</c:v>
                </c:pt>
                <c:pt idx="438">
                  <c:v>58262.5</c:v>
                </c:pt>
                <c:pt idx="439">
                  <c:v>58384</c:v>
                </c:pt>
                <c:pt idx="440">
                  <c:v>58462</c:v>
                </c:pt>
                <c:pt idx="441">
                  <c:v>58643.5</c:v>
                </c:pt>
              </c:numCache>
            </c:numRef>
          </c:xVal>
          <c:yVal>
            <c:numRef>
              <c:f>'Active 1'!$Q$21:$Q$819</c:f>
              <c:numCache>
                <c:formatCode>General</c:formatCode>
                <c:ptCount val="799"/>
                <c:pt idx="39">
                  <c:v>6.9318601461418439E-2</c:v>
                </c:pt>
                <c:pt idx="79">
                  <c:v>-4.8464972816873342E-2</c:v>
                </c:pt>
                <c:pt idx="100">
                  <c:v>1.8706386676058173E-2</c:v>
                </c:pt>
                <c:pt idx="101">
                  <c:v>1.5106948419997934E-2</c:v>
                </c:pt>
                <c:pt idx="107">
                  <c:v>9.8753727725124918E-3</c:v>
                </c:pt>
                <c:pt idx="118">
                  <c:v>-4.4655894889729097E-3</c:v>
                </c:pt>
                <c:pt idx="119">
                  <c:v>-5.4428659350378439E-3</c:v>
                </c:pt>
                <c:pt idx="123">
                  <c:v>1.7291454940277617E-2</c:v>
                </c:pt>
                <c:pt idx="124">
                  <c:v>0.15703434703027597</c:v>
                </c:pt>
                <c:pt idx="257">
                  <c:v>0.18679829478060128</c:v>
                </c:pt>
                <c:pt idx="279">
                  <c:v>0.22234084250521846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14-462E-82BE-7F2EC9369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184584"/>
        <c:axId val="1"/>
      </c:scatterChart>
      <c:valAx>
        <c:axId val="511184584"/>
        <c:scaling>
          <c:orientation val="minMax"/>
          <c:max val="62000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06542687952716"/>
              <c:y val="0.874252769251301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8943560057887119E-2"/>
              <c:y val="0.36227590195293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118458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787280027044377"/>
          <c:y val="0.9118658303305307"/>
          <c:w val="0.55426963091263382"/>
          <c:h val="6.779661016949156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Cas -- O-C Diagr.</a:t>
            </a:r>
          </a:p>
        </c:rich>
      </c:tx>
      <c:layout>
        <c:manualLayout>
          <c:xMode val="edge"/>
          <c:yMode val="edge"/>
          <c:x val="0.38005788183761802"/>
          <c:y val="1.34769847317472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82791629041765"/>
          <c:y val="0.10215080579743625"/>
          <c:w val="0.81953708636522016"/>
          <c:h val="0.712367461482121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1'!$F$21:$F$819</c:f>
              <c:numCache>
                <c:formatCode>General</c:formatCode>
                <c:ptCount val="799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24970.5</c:v>
                </c:pt>
                <c:pt idx="133">
                  <c:v>25106</c:v>
                </c:pt>
                <c:pt idx="134">
                  <c:v>26094</c:v>
                </c:pt>
                <c:pt idx="135">
                  <c:v>26175.5</c:v>
                </c:pt>
                <c:pt idx="136">
                  <c:v>26213</c:v>
                </c:pt>
                <c:pt idx="137">
                  <c:v>26278</c:v>
                </c:pt>
                <c:pt idx="138">
                  <c:v>26294.5</c:v>
                </c:pt>
                <c:pt idx="139">
                  <c:v>26347</c:v>
                </c:pt>
                <c:pt idx="140">
                  <c:v>26394</c:v>
                </c:pt>
                <c:pt idx="141">
                  <c:v>27222.5</c:v>
                </c:pt>
                <c:pt idx="142">
                  <c:v>27226.5</c:v>
                </c:pt>
                <c:pt idx="143">
                  <c:v>27263</c:v>
                </c:pt>
                <c:pt idx="144">
                  <c:v>27419.5</c:v>
                </c:pt>
                <c:pt idx="145">
                  <c:v>27424</c:v>
                </c:pt>
                <c:pt idx="146">
                  <c:v>27567</c:v>
                </c:pt>
                <c:pt idx="147">
                  <c:v>27611</c:v>
                </c:pt>
                <c:pt idx="148">
                  <c:v>27771</c:v>
                </c:pt>
                <c:pt idx="149">
                  <c:v>27775</c:v>
                </c:pt>
                <c:pt idx="150">
                  <c:v>27818</c:v>
                </c:pt>
                <c:pt idx="151">
                  <c:v>27865</c:v>
                </c:pt>
                <c:pt idx="152">
                  <c:v>28248</c:v>
                </c:pt>
                <c:pt idx="153">
                  <c:v>28414</c:v>
                </c:pt>
                <c:pt idx="154">
                  <c:v>28464</c:v>
                </c:pt>
                <c:pt idx="155">
                  <c:v>28605</c:v>
                </c:pt>
                <c:pt idx="156">
                  <c:v>28747</c:v>
                </c:pt>
                <c:pt idx="157">
                  <c:v>28790</c:v>
                </c:pt>
                <c:pt idx="158">
                  <c:v>28792.5</c:v>
                </c:pt>
                <c:pt idx="159">
                  <c:v>28925</c:v>
                </c:pt>
                <c:pt idx="160">
                  <c:v>28947</c:v>
                </c:pt>
                <c:pt idx="161">
                  <c:v>29606.5</c:v>
                </c:pt>
                <c:pt idx="162">
                  <c:v>29678.5</c:v>
                </c:pt>
                <c:pt idx="163">
                  <c:v>29882.5</c:v>
                </c:pt>
                <c:pt idx="164">
                  <c:v>30770</c:v>
                </c:pt>
                <c:pt idx="165">
                  <c:v>31092</c:v>
                </c:pt>
                <c:pt idx="166">
                  <c:v>31187</c:v>
                </c:pt>
                <c:pt idx="167">
                  <c:v>31252</c:v>
                </c:pt>
                <c:pt idx="168">
                  <c:v>31252.5</c:v>
                </c:pt>
                <c:pt idx="169">
                  <c:v>31256</c:v>
                </c:pt>
                <c:pt idx="170">
                  <c:v>31846.5</c:v>
                </c:pt>
                <c:pt idx="171">
                  <c:v>31908</c:v>
                </c:pt>
                <c:pt idx="172">
                  <c:v>31908</c:v>
                </c:pt>
                <c:pt idx="173">
                  <c:v>31908</c:v>
                </c:pt>
                <c:pt idx="174">
                  <c:v>31936.5</c:v>
                </c:pt>
                <c:pt idx="175">
                  <c:v>31936.5</c:v>
                </c:pt>
                <c:pt idx="176">
                  <c:v>31936.5</c:v>
                </c:pt>
                <c:pt idx="177">
                  <c:v>32033</c:v>
                </c:pt>
                <c:pt idx="178">
                  <c:v>32033</c:v>
                </c:pt>
                <c:pt idx="179">
                  <c:v>32109</c:v>
                </c:pt>
                <c:pt idx="180">
                  <c:v>32142.5</c:v>
                </c:pt>
                <c:pt idx="181">
                  <c:v>32142.5</c:v>
                </c:pt>
                <c:pt idx="182">
                  <c:v>32262.5</c:v>
                </c:pt>
                <c:pt idx="183">
                  <c:v>32306.5</c:v>
                </c:pt>
                <c:pt idx="184">
                  <c:v>32353.5</c:v>
                </c:pt>
                <c:pt idx="185">
                  <c:v>32597.5</c:v>
                </c:pt>
                <c:pt idx="186">
                  <c:v>32720</c:v>
                </c:pt>
                <c:pt idx="187">
                  <c:v>32720.5</c:v>
                </c:pt>
                <c:pt idx="188">
                  <c:v>32909.5</c:v>
                </c:pt>
                <c:pt idx="189">
                  <c:v>33097.5</c:v>
                </c:pt>
                <c:pt idx="190">
                  <c:v>33103</c:v>
                </c:pt>
                <c:pt idx="191">
                  <c:v>33143</c:v>
                </c:pt>
                <c:pt idx="192">
                  <c:v>33191</c:v>
                </c:pt>
                <c:pt idx="193">
                  <c:v>33238</c:v>
                </c:pt>
                <c:pt idx="194">
                  <c:v>33322.5</c:v>
                </c:pt>
                <c:pt idx="195">
                  <c:v>33491</c:v>
                </c:pt>
                <c:pt idx="196">
                  <c:v>34051</c:v>
                </c:pt>
                <c:pt idx="197">
                  <c:v>34073</c:v>
                </c:pt>
                <c:pt idx="198">
                  <c:v>34100</c:v>
                </c:pt>
                <c:pt idx="199">
                  <c:v>34141.5</c:v>
                </c:pt>
                <c:pt idx="200">
                  <c:v>34169</c:v>
                </c:pt>
                <c:pt idx="201">
                  <c:v>34170.5</c:v>
                </c:pt>
                <c:pt idx="202">
                  <c:v>34316</c:v>
                </c:pt>
                <c:pt idx="203">
                  <c:v>34520.5</c:v>
                </c:pt>
                <c:pt idx="204">
                  <c:v>34580.5</c:v>
                </c:pt>
                <c:pt idx="205">
                  <c:v>34596</c:v>
                </c:pt>
                <c:pt idx="206">
                  <c:v>34643</c:v>
                </c:pt>
                <c:pt idx="207">
                  <c:v>34705</c:v>
                </c:pt>
                <c:pt idx="208">
                  <c:v>34705.5</c:v>
                </c:pt>
                <c:pt idx="209">
                  <c:v>35286.5</c:v>
                </c:pt>
                <c:pt idx="210">
                  <c:v>35288.5</c:v>
                </c:pt>
                <c:pt idx="211">
                  <c:v>35426.5</c:v>
                </c:pt>
                <c:pt idx="212">
                  <c:v>35433.5</c:v>
                </c:pt>
                <c:pt idx="213">
                  <c:v>35436</c:v>
                </c:pt>
                <c:pt idx="214">
                  <c:v>35436.5</c:v>
                </c:pt>
                <c:pt idx="215">
                  <c:v>35460.5</c:v>
                </c:pt>
                <c:pt idx="216">
                  <c:v>35460.5</c:v>
                </c:pt>
                <c:pt idx="217">
                  <c:v>35502.5</c:v>
                </c:pt>
                <c:pt idx="218">
                  <c:v>35514</c:v>
                </c:pt>
                <c:pt idx="219">
                  <c:v>35539</c:v>
                </c:pt>
                <c:pt idx="220">
                  <c:v>35574.5</c:v>
                </c:pt>
                <c:pt idx="221">
                  <c:v>35574.5</c:v>
                </c:pt>
                <c:pt idx="222">
                  <c:v>35592.5</c:v>
                </c:pt>
                <c:pt idx="223">
                  <c:v>36352.5</c:v>
                </c:pt>
                <c:pt idx="224">
                  <c:v>36496.5</c:v>
                </c:pt>
                <c:pt idx="225">
                  <c:v>36496.5</c:v>
                </c:pt>
                <c:pt idx="226">
                  <c:v>36512.5</c:v>
                </c:pt>
                <c:pt idx="227">
                  <c:v>36603</c:v>
                </c:pt>
                <c:pt idx="228">
                  <c:v>36641</c:v>
                </c:pt>
                <c:pt idx="229">
                  <c:v>36649</c:v>
                </c:pt>
                <c:pt idx="230">
                  <c:v>36684.5</c:v>
                </c:pt>
                <c:pt idx="231">
                  <c:v>36694.5</c:v>
                </c:pt>
                <c:pt idx="232">
                  <c:v>36735</c:v>
                </c:pt>
                <c:pt idx="233">
                  <c:v>36759</c:v>
                </c:pt>
                <c:pt idx="234">
                  <c:v>36766.5</c:v>
                </c:pt>
                <c:pt idx="235">
                  <c:v>36772.5</c:v>
                </c:pt>
                <c:pt idx="236">
                  <c:v>36784</c:v>
                </c:pt>
                <c:pt idx="237">
                  <c:v>36784.5</c:v>
                </c:pt>
                <c:pt idx="238">
                  <c:v>36823</c:v>
                </c:pt>
                <c:pt idx="239">
                  <c:v>37572</c:v>
                </c:pt>
                <c:pt idx="240">
                  <c:v>37587</c:v>
                </c:pt>
                <c:pt idx="241">
                  <c:v>37697</c:v>
                </c:pt>
                <c:pt idx="242">
                  <c:v>37700</c:v>
                </c:pt>
                <c:pt idx="243">
                  <c:v>37722</c:v>
                </c:pt>
                <c:pt idx="244">
                  <c:v>37722.5</c:v>
                </c:pt>
                <c:pt idx="245">
                  <c:v>37723</c:v>
                </c:pt>
                <c:pt idx="246">
                  <c:v>37758</c:v>
                </c:pt>
                <c:pt idx="247">
                  <c:v>37769</c:v>
                </c:pt>
                <c:pt idx="248">
                  <c:v>37770</c:v>
                </c:pt>
                <c:pt idx="249">
                  <c:v>37770</c:v>
                </c:pt>
                <c:pt idx="250">
                  <c:v>37770</c:v>
                </c:pt>
                <c:pt idx="251">
                  <c:v>37814</c:v>
                </c:pt>
                <c:pt idx="252">
                  <c:v>38048</c:v>
                </c:pt>
                <c:pt idx="253">
                  <c:v>38331</c:v>
                </c:pt>
                <c:pt idx="254">
                  <c:v>38541</c:v>
                </c:pt>
                <c:pt idx="255">
                  <c:v>38556.5</c:v>
                </c:pt>
                <c:pt idx="256">
                  <c:v>38569</c:v>
                </c:pt>
                <c:pt idx="257">
                  <c:v>38606.5</c:v>
                </c:pt>
                <c:pt idx="258">
                  <c:v>38607</c:v>
                </c:pt>
                <c:pt idx="259">
                  <c:v>38613</c:v>
                </c:pt>
                <c:pt idx="260">
                  <c:v>38754</c:v>
                </c:pt>
                <c:pt idx="261">
                  <c:v>38782</c:v>
                </c:pt>
                <c:pt idx="262">
                  <c:v>38842</c:v>
                </c:pt>
                <c:pt idx="263">
                  <c:v>38867</c:v>
                </c:pt>
                <c:pt idx="264">
                  <c:v>38873</c:v>
                </c:pt>
                <c:pt idx="265">
                  <c:v>38895</c:v>
                </c:pt>
                <c:pt idx="266">
                  <c:v>38939.5</c:v>
                </c:pt>
                <c:pt idx="267">
                  <c:v>38971</c:v>
                </c:pt>
                <c:pt idx="268">
                  <c:v>38974</c:v>
                </c:pt>
                <c:pt idx="269">
                  <c:v>38983.5</c:v>
                </c:pt>
                <c:pt idx="270">
                  <c:v>39456.5</c:v>
                </c:pt>
                <c:pt idx="271">
                  <c:v>39613</c:v>
                </c:pt>
                <c:pt idx="272">
                  <c:v>39616.5</c:v>
                </c:pt>
                <c:pt idx="273">
                  <c:v>39638.5</c:v>
                </c:pt>
                <c:pt idx="274">
                  <c:v>39663.5</c:v>
                </c:pt>
                <c:pt idx="275">
                  <c:v>39718</c:v>
                </c:pt>
                <c:pt idx="276">
                  <c:v>39776.5</c:v>
                </c:pt>
                <c:pt idx="277">
                  <c:v>39878</c:v>
                </c:pt>
                <c:pt idx="278">
                  <c:v>39878.5</c:v>
                </c:pt>
                <c:pt idx="279">
                  <c:v>39885.5</c:v>
                </c:pt>
                <c:pt idx="280">
                  <c:v>39937.5</c:v>
                </c:pt>
                <c:pt idx="281">
                  <c:v>39980</c:v>
                </c:pt>
                <c:pt idx="282">
                  <c:v>40067</c:v>
                </c:pt>
                <c:pt idx="283">
                  <c:v>40859.5</c:v>
                </c:pt>
                <c:pt idx="284">
                  <c:v>40925.5</c:v>
                </c:pt>
                <c:pt idx="285">
                  <c:v>40956</c:v>
                </c:pt>
                <c:pt idx="286">
                  <c:v>41000.5</c:v>
                </c:pt>
                <c:pt idx="287">
                  <c:v>41063.5</c:v>
                </c:pt>
                <c:pt idx="288">
                  <c:v>41121</c:v>
                </c:pt>
                <c:pt idx="289">
                  <c:v>41160.5</c:v>
                </c:pt>
                <c:pt idx="290">
                  <c:v>41295</c:v>
                </c:pt>
                <c:pt idx="291">
                  <c:v>41444.5</c:v>
                </c:pt>
                <c:pt idx="292">
                  <c:v>41445</c:v>
                </c:pt>
                <c:pt idx="293">
                  <c:v>41477</c:v>
                </c:pt>
                <c:pt idx="294">
                  <c:v>41495.5</c:v>
                </c:pt>
                <c:pt idx="295">
                  <c:v>41997</c:v>
                </c:pt>
                <c:pt idx="296">
                  <c:v>42016</c:v>
                </c:pt>
                <c:pt idx="297">
                  <c:v>42085</c:v>
                </c:pt>
                <c:pt idx="298">
                  <c:v>42101</c:v>
                </c:pt>
                <c:pt idx="299">
                  <c:v>42132.5</c:v>
                </c:pt>
                <c:pt idx="300">
                  <c:v>42195</c:v>
                </c:pt>
                <c:pt idx="301">
                  <c:v>42219.5</c:v>
                </c:pt>
                <c:pt idx="302">
                  <c:v>42238</c:v>
                </c:pt>
                <c:pt idx="303">
                  <c:v>42265</c:v>
                </c:pt>
                <c:pt idx="304">
                  <c:v>42278</c:v>
                </c:pt>
                <c:pt idx="305">
                  <c:v>42421</c:v>
                </c:pt>
                <c:pt idx="306">
                  <c:v>42439</c:v>
                </c:pt>
                <c:pt idx="307">
                  <c:v>42489</c:v>
                </c:pt>
                <c:pt idx="308">
                  <c:v>42649.5</c:v>
                </c:pt>
                <c:pt idx="309">
                  <c:v>42681</c:v>
                </c:pt>
                <c:pt idx="310">
                  <c:v>43114.5</c:v>
                </c:pt>
                <c:pt idx="311">
                  <c:v>43338.5</c:v>
                </c:pt>
                <c:pt idx="312">
                  <c:v>43357.5</c:v>
                </c:pt>
                <c:pt idx="313">
                  <c:v>43427</c:v>
                </c:pt>
                <c:pt idx="314">
                  <c:v>43427.5</c:v>
                </c:pt>
                <c:pt idx="315">
                  <c:v>43436.5</c:v>
                </c:pt>
                <c:pt idx="316">
                  <c:v>43468.5</c:v>
                </c:pt>
                <c:pt idx="317">
                  <c:v>43483</c:v>
                </c:pt>
                <c:pt idx="318">
                  <c:v>43503</c:v>
                </c:pt>
                <c:pt idx="319">
                  <c:v>43550</c:v>
                </c:pt>
                <c:pt idx="320">
                  <c:v>44324</c:v>
                </c:pt>
                <c:pt idx="321">
                  <c:v>44358.5</c:v>
                </c:pt>
                <c:pt idx="322">
                  <c:v>44431</c:v>
                </c:pt>
                <c:pt idx="323">
                  <c:v>44481</c:v>
                </c:pt>
                <c:pt idx="324">
                  <c:v>44481</c:v>
                </c:pt>
                <c:pt idx="325">
                  <c:v>44481</c:v>
                </c:pt>
                <c:pt idx="326">
                  <c:v>44481</c:v>
                </c:pt>
                <c:pt idx="327">
                  <c:v>44546.5</c:v>
                </c:pt>
                <c:pt idx="328">
                  <c:v>44560</c:v>
                </c:pt>
                <c:pt idx="329">
                  <c:v>44696.5</c:v>
                </c:pt>
                <c:pt idx="330">
                  <c:v>44697</c:v>
                </c:pt>
                <c:pt idx="331">
                  <c:v>44791.5</c:v>
                </c:pt>
                <c:pt idx="332">
                  <c:v>44860.5</c:v>
                </c:pt>
                <c:pt idx="333">
                  <c:v>45600</c:v>
                </c:pt>
                <c:pt idx="334">
                  <c:v>45629</c:v>
                </c:pt>
                <c:pt idx="335">
                  <c:v>45631.5</c:v>
                </c:pt>
                <c:pt idx="336">
                  <c:v>45669</c:v>
                </c:pt>
                <c:pt idx="337">
                  <c:v>45669.5</c:v>
                </c:pt>
                <c:pt idx="338">
                  <c:v>45740.5</c:v>
                </c:pt>
                <c:pt idx="339">
                  <c:v>45874</c:v>
                </c:pt>
                <c:pt idx="340">
                  <c:v>45880</c:v>
                </c:pt>
                <c:pt idx="341">
                  <c:v>45939</c:v>
                </c:pt>
                <c:pt idx="342">
                  <c:v>46717.5</c:v>
                </c:pt>
                <c:pt idx="343">
                  <c:v>46718</c:v>
                </c:pt>
                <c:pt idx="344">
                  <c:v>46749</c:v>
                </c:pt>
                <c:pt idx="345">
                  <c:v>46768</c:v>
                </c:pt>
                <c:pt idx="346">
                  <c:v>46808.5</c:v>
                </c:pt>
                <c:pt idx="347">
                  <c:v>46811.5</c:v>
                </c:pt>
                <c:pt idx="348">
                  <c:v>46812</c:v>
                </c:pt>
                <c:pt idx="349">
                  <c:v>46974.5</c:v>
                </c:pt>
                <c:pt idx="350">
                  <c:v>47706</c:v>
                </c:pt>
                <c:pt idx="351">
                  <c:v>47739.5</c:v>
                </c:pt>
                <c:pt idx="352">
                  <c:v>47822</c:v>
                </c:pt>
                <c:pt idx="353">
                  <c:v>47974</c:v>
                </c:pt>
                <c:pt idx="354">
                  <c:v>48207</c:v>
                </c:pt>
                <c:pt idx="355">
                  <c:v>48868.5</c:v>
                </c:pt>
                <c:pt idx="356">
                  <c:v>48935.5</c:v>
                </c:pt>
                <c:pt idx="357">
                  <c:v>48969</c:v>
                </c:pt>
                <c:pt idx="358">
                  <c:v>49025</c:v>
                </c:pt>
                <c:pt idx="359">
                  <c:v>49025</c:v>
                </c:pt>
                <c:pt idx="360">
                  <c:v>49025</c:v>
                </c:pt>
                <c:pt idx="361">
                  <c:v>49025</c:v>
                </c:pt>
                <c:pt idx="362">
                  <c:v>49170</c:v>
                </c:pt>
                <c:pt idx="363">
                  <c:v>49179.5</c:v>
                </c:pt>
                <c:pt idx="364">
                  <c:v>49182.5</c:v>
                </c:pt>
                <c:pt idx="365">
                  <c:v>49183</c:v>
                </c:pt>
                <c:pt idx="366">
                  <c:v>49232</c:v>
                </c:pt>
                <c:pt idx="367">
                  <c:v>49248.5</c:v>
                </c:pt>
                <c:pt idx="368">
                  <c:v>49298.5</c:v>
                </c:pt>
                <c:pt idx="369">
                  <c:v>50067</c:v>
                </c:pt>
                <c:pt idx="370">
                  <c:v>50067.5</c:v>
                </c:pt>
                <c:pt idx="371">
                  <c:v>50101.5</c:v>
                </c:pt>
                <c:pt idx="372">
                  <c:v>50119.5</c:v>
                </c:pt>
                <c:pt idx="373">
                  <c:v>50119.5</c:v>
                </c:pt>
                <c:pt idx="374">
                  <c:v>50119.5</c:v>
                </c:pt>
                <c:pt idx="375">
                  <c:v>50211.5</c:v>
                </c:pt>
                <c:pt idx="376">
                  <c:v>51249.5</c:v>
                </c:pt>
                <c:pt idx="377">
                  <c:v>51250</c:v>
                </c:pt>
                <c:pt idx="378">
                  <c:v>51356.5</c:v>
                </c:pt>
                <c:pt idx="379">
                  <c:v>51422.5</c:v>
                </c:pt>
                <c:pt idx="380">
                  <c:v>51494</c:v>
                </c:pt>
                <c:pt idx="381">
                  <c:v>51503</c:v>
                </c:pt>
                <c:pt idx="382">
                  <c:v>51585</c:v>
                </c:pt>
                <c:pt idx="383">
                  <c:v>51594</c:v>
                </c:pt>
                <c:pt idx="384">
                  <c:v>51597.5</c:v>
                </c:pt>
                <c:pt idx="385">
                  <c:v>51759.5</c:v>
                </c:pt>
                <c:pt idx="386">
                  <c:v>51769</c:v>
                </c:pt>
                <c:pt idx="387">
                  <c:v>51794</c:v>
                </c:pt>
                <c:pt idx="388">
                  <c:v>52403.5</c:v>
                </c:pt>
                <c:pt idx="389">
                  <c:v>52532</c:v>
                </c:pt>
                <c:pt idx="390">
                  <c:v>52540.5</c:v>
                </c:pt>
                <c:pt idx="391">
                  <c:v>52616.5</c:v>
                </c:pt>
                <c:pt idx="392">
                  <c:v>52616.5</c:v>
                </c:pt>
                <c:pt idx="393">
                  <c:v>52616.5</c:v>
                </c:pt>
                <c:pt idx="394">
                  <c:v>52657.5</c:v>
                </c:pt>
                <c:pt idx="395">
                  <c:v>52764</c:v>
                </c:pt>
                <c:pt idx="396">
                  <c:v>53517.5</c:v>
                </c:pt>
                <c:pt idx="397">
                  <c:v>53677.5</c:v>
                </c:pt>
                <c:pt idx="398">
                  <c:v>53680</c:v>
                </c:pt>
                <c:pt idx="399">
                  <c:v>53726</c:v>
                </c:pt>
                <c:pt idx="400">
                  <c:v>53726.5</c:v>
                </c:pt>
                <c:pt idx="401">
                  <c:v>53727</c:v>
                </c:pt>
                <c:pt idx="402">
                  <c:v>53738.5</c:v>
                </c:pt>
                <c:pt idx="403">
                  <c:v>53739</c:v>
                </c:pt>
                <c:pt idx="404">
                  <c:v>53739.5</c:v>
                </c:pt>
                <c:pt idx="405">
                  <c:v>53827.5</c:v>
                </c:pt>
                <c:pt idx="406">
                  <c:v>53999</c:v>
                </c:pt>
                <c:pt idx="407">
                  <c:v>54626.5</c:v>
                </c:pt>
                <c:pt idx="408">
                  <c:v>54679</c:v>
                </c:pt>
                <c:pt idx="409">
                  <c:v>54777.5</c:v>
                </c:pt>
                <c:pt idx="410">
                  <c:v>54943.5</c:v>
                </c:pt>
                <c:pt idx="411">
                  <c:v>54953</c:v>
                </c:pt>
                <c:pt idx="412">
                  <c:v>54953.5</c:v>
                </c:pt>
                <c:pt idx="413">
                  <c:v>55041</c:v>
                </c:pt>
                <c:pt idx="414">
                  <c:v>55165.5</c:v>
                </c:pt>
                <c:pt idx="415">
                  <c:v>55165.5</c:v>
                </c:pt>
                <c:pt idx="416">
                  <c:v>55771</c:v>
                </c:pt>
                <c:pt idx="417">
                  <c:v>55828.5</c:v>
                </c:pt>
                <c:pt idx="418">
                  <c:v>55909</c:v>
                </c:pt>
                <c:pt idx="419">
                  <c:v>55909.5</c:v>
                </c:pt>
                <c:pt idx="420">
                  <c:v>55963</c:v>
                </c:pt>
                <c:pt idx="421">
                  <c:v>56072.5</c:v>
                </c:pt>
                <c:pt idx="422">
                  <c:v>56073</c:v>
                </c:pt>
                <c:pt idx="423">
                  <c:v>56087.5</c:v>
                </c:pt>
                <c:pt idx="424">
                  <c:v>56153.5</c:v>
                </c:pt>
                <c:pt idx="425">
                  <c:v>57270</c:v>
                </c:pt>
                <c:pt idx="426">
                  <c:v>57092</c:v>
                </c:pt>
                <c:pt idx="427">
                  <c:v>57092.5</c:v>
                </c:pt>
                <c:pt idx="428">
                  <c:v>57243</c:v>
                </c:pt>
                <c:pt idx="429">
                  <c:v>57455.5</c:v>
                </c:pt>
                <c:pt idx="430">
                  <c:v>57508</c:v>
                </c:pt>
                <c:pt idx="431">
                  <c:v>57508.5</c:v>
                </c:pt>
                <c:pt idx="432">
                  <c:v>58126.5</c:v>
                </c:pt>
                <c:pt idx="433">
                  <c:v>58126.5</c:v>
                </c:pt>
                <c:pt idx="434">
                  <c:v>55009.5</c:v>
                </c:pt>
                <c:pt idx="435">
                  <c:v>55160</c:v>
                </c:pt>
                <c:pt idx="436">
                  <c:v>58199</c:v>
                </c:pt>
                <c:pt idx="437">
                  <c:v>58199.5</c:v>
                </c:pt>
                <c:pt idx="438">
                  <c:v>58262.5</c:v>
                </c:pt>
                <c:pt idx="439">
                  <c:v>58384</c:v>
                </c:pt>
                <c:pt idx="440">
                  <c:v>58462</c:v>
                </c:pt>
                <c:pt idx="441">
                  <c:v>58643.5</c:v>
                </c:pt>
              </c:numCache>
            </c:numRef>
          </c:xVal>
          <c:yVal>
            <c:numRef>
              <c:f>'Active 1'!$H$21:$H$819</c:f>
              <c:numCache>
                <c:formatCode>General</c:formatCode>
                <c:ptCount val="7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93-419B-911F-01F0C77607E5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1'!$F$21:$F$819</c:f>
              <c:numCache>
                <c:formatCode>General</c:formatCode>
                <c:ptCount val="799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24970.5</c:v>
                </c:pt>
                <c:pt idx="133">
                  <c:v>25106</c:v>
                </c:pt>
                <c:pt idx="134">
                  <c:v>26094</c:v>
                </c:pt>
                <c:pt idx="135">
                  <c:v>26175.5</c:v>
                </c:pt>
                <c:pt idx="136">
                  <c:v>26213</c:v>
                </c:pt>
                <c:pt idx="137">
                  <c:v>26278</c:v>
                </c:pt>
                <c:pt idx="138">
                  <c:v>26294.5</c:v>
                </c:pt>
                <c:pt idx="139">
                  <c:v>26347</c:v>
                </c:pt>
                <c:pt idx="140">
                  <c:v>26394</c:v>
                </c:pt>
                <c:pt idx="141">
                  <c:v>27222.5</c:v>
                </c:pt>
                <c:pt idx="142">
                  <c:v>27226.5</c:v>
                </c:pt>
                <c:pt idx="143">
                  <c:v>27263</c:v>
                </c:pt>
                <c:pt idx="144">
                  <c:v>27419.5</c:v>
                </c:pt>
                <c:pt idx="145">
                  <c:v>27424</c:v>
                </c:pt>
                <c:pt idx="146">
                  <c:v>27567</c:v>
                </c:pt>
                <c:pt idx="147">
                  <c:v>27611</c:v>
                </c:pt>
                <c:pt idx="148">
                  <c:v>27771</c:v>
                </c:pt>
                <c:pt idx="149">
                  <c:v>27775</c:v>
                </c:pt>
                <c:pt idx="150">
                  <c:v>27818</c:v>
                </c:pt>
                <c:pt idx="151">
                  <c:v>27865</c:v>
                </c:pt>
                <c:pt idx="152">
                  <c:v>28248</c:v>
                </c:pt>
                <c:pt idx="153">
                  <c:v>28414</c:v>
                </c:pt>
                <c:pt idx="154">
                  <c:v>28464</c:v>
                </c:pt>
                <c:pt idx="155">
                  <c:v>28605</c:v>
                </c:pt>
                <c:pt idx="156">
                  <c:v>28747</c:v>
                </c:pt>
                <c:pt idx="157">
                  <c:v>28790</c:v>
                </c:pt>
                <c:pt idx="158">
                  <c:v>28792.5</c:v>
                </c:pt>
                <c:pt idx="159">
                  <c:v>28925</c:v>
                </c:pt>
                <c:pt idx="160">
                  <c:v>28947</c:v>
                </c:pt>
                <c:pt idx="161">
                  <c:v>29606.5</c:v>
                </c:pt>
                <c:pt idx="162">
                  <c:v>29678.5</c:v>
                </c:pt>
                <c:pt idx="163">
                  <c:v>29882.5</c:v>
                </c:pt>
                <c:pt idx="164">
                  <c:v>30770</c:v>
                </c:pt>
                <c:pt idx="165">
                  <c:v>31092</c:v>
                </c:pt>
                <c:pt idx="166">
                  <c:v>31187</c:v>
                </c:pt>
                <c:pt idx="167">
                  <c:v>31252</c:v>
                </c:pt>
                <c:pt idx="168">
                  <c:v>31252.5</c:v>
                </c:pt>
                <c:pt idx="169">
                  <c:v>31256</c:v>
                </c:pt>
                <c:pt idx="170">
                  <c:v>31846.5</c:v>
                </c:pt>
                <c:pt idx="171">
                  <c:v>31908</c:v>
                </c:pt>
                <c:pt idx="172">
                  <c:v>31908</c:v>
                </c:pt>
                <c:pt idx="173">
                  <c:v>31908</c:v>
                </c:pt>
                <c:pt idx="174">
                  <c:v>31936.5</c:v>
                </c:pt>
                <c:pt idx="175">
                  <c:v>31936.5</c:v>
                </c:pt>
                <c:pt idx="176">
                  <c:v>31936.5</c:v>
                </c:pt>
                <c:pt idx="177">
                  <c:v>32033</c:v>
                </c:pt>
                <c:pt idx="178">
                  <c:v>32033</c:v>
                </c:pt>
                <c:pt idx="179">
                  <c:v>32109</c:v>
                </c:pt>
                <c:pt idx="180">
                  <c:v>32142.5</c:v>
                </c:pt>
                <c:pt idx="181">
                  <c:v>32142.5</c:v>
                </c:pt>
                <c:pt idx="182">
                  <c:v>32262.5</c:v>
                </c:pt>
                <c:pt idx="183">
                  <c:v>32306.5</c:v>
                </c:pt>
                <c:pt idx="184">
                  <c:v>32353.5</c:v>
                </c:pt>
                <c:pt idx="185">
                  <c:v>32597.5</c:v>
                </c:pt>
                <c:pt idx="186">
                  <c:v>32720</c:v>
                </c:pt>
                <c:pt idx="187">
                  <c:v>32720.5</c:v>
                </c:pt>
                <c:pt idx="188">
                  <c:v>32909.5</c:v>
                </c:pt>
                <c:pt idx="189">
                  <c:v>33097.5</c:v>
                </c:pt>
                <c:pt idx="190">
                  <c:v>33103</c:v>
                </c:pt>
                <c:pt idx="191">
                  <c:v>33143</c:v>
                </c:pt>
                <c:pt idx="192">
                  <c:v>33191</c:v>
                </c:pt>
                <c:pt idx="193">
                  <c:v>33238</c:v>
                </c:pt>
                <c:pt idx="194">
                  <c:v>33322.5</c:v>
                </c:pt>
                <c:pt idx="195">
                  <c:v>33491</c:v>
                </c:pt>
                <c:pt idx="196">
                  <c:v>34051</c:v>
                </c:pt>
                <c:pt idx="197">
                  <c:v>34073</c:v>
                </c:pt>
                <c:pt idx="198">
                  <c:v>34100</c:v>
                </c:pt>
                <c:pt idx="199">
                  <c:v>34141.5</c:v>
                </c:pt>
                <c:pt idx="200">
                  <c:v>34169</c:v>
                </c:pt>
                <c:pt idx="201">
                  <c:v>34170.5</c:v>
                </c:pt>
                <c:pt idx="202">
                  <c:v>34316</c:v>
                </c:pt>
                <c:pt idx="203">
                  <c:v>34520.5</c:v>
                </c:pt>
                <c:pt idx="204">
                  <c:v>34580.5</c:v>
                </c:pt>
                <c:pt idx="205">
                  <c:v>34596</c:v>
                </c:pt>
                <c:pt idx="206">
                  <c:v>34643</c:v>
                </c:pt>
                <c:pt idx="207">
                  <c:v>34705</c:v>
                </c:pt>
                <c:pt idx="208">
                  <c:v>34705.5</c:v>
                </c:pt>
                <c:pt idx="209">
                  <c:v>35286.5</c:v>
                </c:pt>
                <c:pt idx="210">
                  <c:v>35288.5</c:v>
                </c:pt>
                <c:pt idx="211">
                  <c:v>35426.5</c:v>
                </c:pt>
                <c:pt idx="212">
                  <c:v>35433.5</c:v>
                </c:pt>
                <c:pt idx="213">
                  <c:v>35436</c:v>
                </c:pt>
                <c:pt idx="214">
                  <c:v>35436.5</c:v>
                </c:pt>
                <c:pt idx="215">
                  <c:v>35460.5</c:v>
                </c:pt>
                <c:pt idx="216">
                  <c:v>35460.5</c:v>
                </c:pt>
                <c:pt idx="217">
                  <c:v>35502.5</c:v>
                </c:pt>
                <c:pt idx="218">
                  <c:v>35514</c:v>
                </c:pt>
                <c:pt idx="219">
                  <c:v>35539</c:v>
                </c:pt>
                <c:pt idx="220">
                  <c:v>35574.5</c:v>
                </c:pt>
                <c:pt idx="221">
                  <c:v>35574.5</c:v>
                </c:pt>
                <c:pt idx="222">
                  <c:v>35592.5</c:v>
                </c:pt>
                <c:pt idx="223">
                  <c:v>36352.5</c:v>
                </c:pt>
                <c:pt idx="224">
                  <c:v>36496.5</c:v>
                </c:pt>
                <c:pt idx="225">
                  <c:v>36496.5</c:v>
                </c:pt>
                <c:pt idx="226">
                  <c:v>36512.5</c:v>
                </c:pt>
                <c:pt idx="227">
                  <c:v>36603</c:v>
                </c:pt>
                <c:pt idx="228">
                  <c:v>36641</c:v>
                </c:pt>
                <c:pt idx="229">
                  <c:v>36649</c:v>
                </c:pt>
                <c:pt idx="230">
                  <c:v>36684.5</c:v>
                </c:pt>
                <c:pt idx="231">
                  <c:v>36694.5</c:v>
                </c:pt>
                <c:pt idx="232">
                  <c:v>36735</c:v>
                </c:pt>
                <c:pt idx="233">
                  <c:v>36759</c:v>
                </c:pt>
                <c:pt idx="234">
                  <c:v>36766.5</c:v>
                </c:pt>
                <c:pt idx="235">
                  <c:v>36772.5</c:v>
                </c:pt>
                <c:pt idx="236">
                  <c:v>36784</c:v>
                </c:pt>
                <c:pt idx="237">
                  <c:v>36784.5</c:v>
                </c:pt>
                <c:pt idx="238">
                  <c:v>36823</c:v>
                </c:pt>
                <c:pt idx="239">
                  <c:v>37572</c:v>
                </c:pt>
                <c:pt idx="240">
                  <c:v>37587</c:v>
                </c:pt>
                <c:pt idx="241">
                  <c:v>37697</c:v>
                </c:pt>
                <c:pt idx="242">
                  <c:v>37700</c:v>
                </c:pt>
                <c:pt idx="243">
                  <c:v>37722</c:v>
                </c:pt>
                <c:pt idx="244">
                  <c:v>37722.5</c:v>
                </c:pt>
                <c:pt idx="245">
                  <c:v>37723</c:v>
                </c:pt>
                <c:pt idx="246">
                  <c:v>37758</c:v>
                </c:pt>
                <c:pt idx="247">
                  <c:v>37769</c:v>
                </c:pt>
                <c:pt idx="248">
                  <c:v>37770</c:v>
                </c:pt>
                <c:pt idx="249">
                  <c:v>37770</c:v>
                </c:pt>
                <c:pt idx="250">
                  <c:v>37770</c:v>
                </c:pt>
                <c:pt idx="251">
                  <c:v>37814</c:v>
                </c:pt>
                <c:pt idx="252">
                  <c:v>38048</c:v>
                </c:pt>
                <c:pt idx="253">
                  <c:v>38331</c:v>
                </c:pt>
                <c:pt idx="254">
                  <c:v>38541</c:v>
                </c:pt>
                <c:pt idx="255">
                  <c:v>38556.5</c:v>
                </c:pt>
                <c:pt idx="256">
                  <c:v>38569</c:v>
                </c:pt>
                <c:pt idx="257">
                  <c:v>38606.5</c:v>
                </c:pt>
                <c:pt idx="258">
                  <c:v>38607</c:v>
                </c:pt>
                <c:pt idx="259">
                  <c:v>38613</c:v>
                </c:pt>
                <c:pt idx="260">
                  <c:v>38754</c:v>
                </c:pt>
                <c:pt idx="261">
                  <c:v>38782</c:v>
                </c:pt>
                <c:pt idx="262">
                  <c:v>38842</c:v>
                </c:pt>
                <c:pt idx="263">
                  <c:v>38867</c:v>
                </c:pt>
                <c:pt idx="264">
                  <c:v>38873</c:v>
                </c:pt>
                <c:pt idx="265">
                  <c:v>38895</c:v>
                </c:pt>
                <c:pt idx="266">
                  <c:v>38939.5</c:v>
                </c:pt>
                <c:pt idx="267">
                  <c:v>38971</c:v>
                </c:pt>
                <c:pt idx="268">
                  <c:v>38974</c:v>
                </c:pt>
                <c:pt idx="269">
                  <c:v>38983.5</c:v>
                </c:pt>
                <c:pt idx="270">
                  <c:v>39456.5</c:v>
                </c:pt>
                <c:pt idx="271">
                  <c:v>39613</c:v>
                </c:pt>
                <c:pt idx="272">
                  <c:v>39616.5</c:v>
                </c:pt>
                <c:pt idx="273">
                  <c:v>39638.5</c:v>
                </c:pt>
                <c:pt idx="274">
                  <c:v>39663.5</c:v>
                </c:pt>
                <c:pt idx="275">
                  <c:v>39718</c:v>
                </c:pt>
                <c:pt idx="276">
                  <c:v>39776.5</c:v>
                </c:pt>
                <c:pt idx="277">
                  <c:v>39878</c:v>
                </c:pt>
                <c:pt idx="278">
                  <c:v>39878.5</c:v>
                </c:pt>
                <c:pt idx="279">
                  <c:v>39885.5</c:v>
                </c:pt>
                <c:pt idx="280">
                  <c:v>39937.5</c:v>
                </c:pt>
                <c:pt idx="281">
                  <c:v>39980</c:v>
                </c:pt>
                <c:pt idx="282">
                  <c:v>40067</c:v>
                </c:pt>
                <c:pt idx="283">
                  <c:v>40859.5</c:v>
                </c:pt>
                <c:pt idx="284">
                  <c:v>40925.5</c:v>
                </c:pt>
                <c:pt idx="285">
                  <c:v>40956</c:v>
                </c:pt>
                <c:pt idx="286">
                  <c:v>41000.5</c:v>
                </c:pt>
                <c:pt idx="287">
                  <c:v>41063.5</c:v>
                </c:pt>
                <c:pt idx="288">
                  <c:v>41121</c:v>
                </c:pt>
                <c:pt idx="289">
                  <c:v>41160.5</c:v>
                </c:pt>
                <c:pt idx="290">
                  <c:v>41295</c:v>
                </c:pt>
                <c:pt idx="291">
                  <c:v>41444.5</c:v>
                </c:pt>
                <c:pt idx="292">
                  <c:v>41445</c:v>
                </c:pt>
                <c:pt idx="293">
                  <c:v>41477</c:v>
                </c:pt>
                <c:pt idx="294">
                  <c:v>41495.5</c:v>
                </c:pt>
                <c:pt idx="295">
                  <c:v>41997</c:v>
                </c:pt>
                <c:pt idx="296">
                  <c:v>42016</c:v>
                </c:pt>
                <c:pt idx="297">
                  <c:v>42085</c:v>
                </c:pt>
                <c:pt idx="298">
                  <c:v>42101</c:v>
                </c:pt>
                <c:pt idx="299">
                  <c:v>42132.5</c:v>
                </c:pt>
                <c:pt idx="300">
                  <c:v>42195</c:v>
                </c:pt>
                <c:pt idx="301">
                  <c:v>42219.5</c:v>
                </c:pt>
                <c:pt idx="302">
                  <c:v>42238</c:v>
                </c:pt>
                <c:pt idx="303">
                  <c:v>42265</c:v>
                </c:pt>
                <c:pt idx="304">
                  <c:v>42278</c:v>
                </c:pt>
                <c:pt idx="305">
                  <c:v>42421</c:v>
                </c:pt>
                <c:pt idx="306">
                  <c:v>42439</c:v>
                </c:pt>
                <c:pt idx="307">
                  <c:v>42489</c:v>
                </c:pt>
                <c:pt idx="308">
                  <c:v>42649.5</c:v>
                </c:pt>
                <c:pt idx="309">
                  <c:v>42681</c:v>
                </c:pt>
                <c:pt idx="310">
                  <c:v>43114.5</c:v>
                </c:pt>
                <c:pt idx="311">
                  <c:v>43338.5</c:v>
                </c:pt>
                <c:pt idx="312">
                  <c:v>43357.5</c:v>
                </c:pt>
                <c:pt idx="313">
                  <c:v>43427</c:v>
                </c:pt>
                <c:pt idx="314">
                  <c:v>43427.5</c:v>
                </c:pt>
                <c:pt idx="315">
                  <c:v>43436.5</c:v>
                </c:pt>
                <c:pt idx="316">
                  <c:v>43468.5</c:v>
                </c:pt>
                <c:pt idx="317">
                  <c:v>43483</c:v>
                </c:pt>
                <c:pt idx="318">
                  <c:v>43503</c:v>
                </c:pt>
                <c:pt idx="319">
                  <c:v>43550</c:v>
                </c:pt>
                <c:pt idx="320">
                  <c:v>44324</c:v>
                </c:pt>
                <c:pt idx="321">
                  <c:v>44358.5</c:v>
                </c:pt>
                <c:pt idx="322">
                  <c:v>44431</c:v>
                </c:pt>
                <c:pt idx="323">
                  <c:v>44481</c:v>
                </c:pt>
                <c:pt idx="324">
                  <c:v>44481</c:v>
                </c:pt>
                <c:pt idx="325">
                  <c:v>44481</c:v>
                </c:pt>
                <c:pt idx="326">
                  <c:v>44481</c:v>
                </c:pt>
                <c:pt idx="327">
                  <c:v>44546.5</c:v>
                </c:pt>
                <c:pt idx="328">
                  <c:v>44560</c:v>
                </c:pt>
                <c:pt idx="329">
                  <c:v>44696.5</c:v>
                </c:pt>
                <c:pt idx="330">
                  <c:v>44697</c:v>
                </c:pt>
                <c:pt idx="331">
                  <c:v>44791.5</c:v>
                </c:pt>
                <c:pt idx="332">
                  <c:v>44860.5</c:v>
                </c:pt>
                <c:pt idx="333">
                  <c:v>45600</c:v>
                </c:pt>
                <c:pt idx="334">
                  <c:v>45629</c:v>
                </c:pt>
                <c:pt idx="335">
                  <c:v>45631.5</c:v>
                </c:pt>
                <c:pt idx="336">
                  <c:v>45669</c:v>
                </c:pt>
                <c:pt idx="337">
                  <c:v>45669.5</c:v>
                </c:pt>
                <c:pt idx="338">
                  <c:v>45740.5</c:v>
                </c:pt>
                <c:pt idx="339">
                  <c:v>45874</c:v>
                </c:pt>
                <c:pt idx="340">
                  <c:v>45880</c:v>
                </c:pt>
                <c:pt idx="341">
                  <c:v>45939</c:v>
                </c:pt>
                <c:pt idx="342">
                  <c:v>46717.5</c:v>
                </c:pt>
                <c:pt idx="343">
                  <c:v>46718</c:v>
                </c:pt>
                <c:pt idx="344">
                  <c:v>46749</c:v>
                </c:pt>
                <c:pt idx="345">
                  <c:v>46768</c:v>
                </c:pt>
                <c:pt idx="346">
                  <c:v>46808.5</c:v>
                </c:pt>
                <c:pt idx="347">
                  <c:v>46811.5</c:v>
                </c:pt>
                <c:pt idx="348">
                  <c:v>46812</c:v>
                </c:pt>
                <c:pt idx="349">
                  <c:v>46974.5</c:v>
                </c:pt>
                <c:pt idx="350">
                  <c:v>47706</c:v>
                </c:pt>
                <c:pt idx="351">
                  <c:v>47739.5</c:v>
                </c:pt>
                <c:pt idx="352">
                  <c:v>47822</c:v>
                </c:pt>
                <c:pt idx="353">
                  <c:v>47974</c:v>
                </c:pt>
                <c:pt idx="354">
                  <c:v>48207</c:v>
                </c:pt>
                <c:pt idx="355">
                  <c:v>48868.5</c:v>
                </c:pt>
                <c:pt idx="356">
                  <c:v>48935.5</c:v>
                </c:pt>
                <c:pt idx="357">
                  <c:v>48969</c:v>
                </c:pt>
                <c:pt idx="358">
                  <c:v>49025</c:v>
                </c:pt>
                <c:pt idx="359">
                  <c:v>49025</c:v>
                </c:pt>
                <c:pt idx="360">
                  <c:v>49025</c:v>
                </c:pt>
                <c:pt idx="361">
                  <c:v>49025</c:v>
                </c:pt>
                <c:pt idx="362">
                  <c:v>49170</c:v>
                </c:pt>
                <c:pt idx="363">
                  <c:v>49179.5</c:v>
                </c:pt>
                <c:pt idx="364">
                  <c:v>49182.5</c:v>
                </c:pt>
                <c:pt idx="365">
                  <c:v>49183</c:v>
                </c:pt>
                <c:pt idx="366">
                  <c:v>49232</c:v>
                </c:pt>
                <c:pt idx="367">
                  <c:v>49248.5</c:v>
                </c:pt>
                <c:pt idx="368">
                  <c:v>49298.5</c:v>
                </c:pt>
                <c:pt idx="369">
                  <c:v>50067</c:v>
                </c:pt>
                <c:pt idx="370">
                  <c:v>50067.5</c:v>
                </c:pt>
                <c:pt idx="371">
                  <c:v>50101.5</c:v>
                </c:pt>
                <c:pt idx="372">
                  <c:v>50119.5</c:v>
                </c:pt>
                <c:pt idx="373">
                  <c:v>50119.5</c:v>
                </c:pt>
                <c:pt idx="374">
                  <c:v>50119.5</c:v>
                </c:pt>
                <c:pt idx="375">
                  <c:v>50211.5</c:v>
                </c:pt>
                <c:pt idx="376">
                  <c:v>51249.5</c:v>
                </c:pt>
                <c:pt idx="377">
                  <c:v>51250</c:v>
                </c:pt>
                <c:pt idx="378">
                  <c:v>51356.5</c:v>
                </c:pt>
                <c:pt idx="379">
                  <c:v>51422.5</c:v>
                </c:pt>
                <c:pt idx="380">
                  <c:v>51494</c:v>
                </c:pt>
                <c:pt idx="381">
                  <c:v>51503</c:v>
                </c:pt>
                <c:pt idx="382">
                  <c:v>51585</c:v>
                </c:pt>
                <c:pt idx="383">
                  <c:v>51594</c:v>
                </c:pt>
                <c:pt idx="384">
                  <c:v>51597.5</c:v>
                </c:pt>
                <c:pt idx="385">
                  <c:v>51759.5</c:v>
                </c:pt>
                <c:pt idx="386">
                  <c:v>51769</c:v>
                </c:pt>
                <c:pt idx="387">
                  <c:v>51794</c:v>
                </c:pt>
                <c:pt idx="388">
                  <c:v>52403.5</c:v>
                </c:pt>
                <c:pt idx="389">
                  <c:v>52532</c:v>
                </c:pt>
                <c:pt idx="390">
                  <c:v>52540.5</c:v>
                </c:pt>
                <c:pt idx="391">
                  <c:v>52616.5</c:v>
                </c:pt>
                <c:pt idx="392">
                  <c:v>52616.5</c:v>
                </c:pt>
                <c:pt idx="393">
                  <c:v>52616.5</c:v>
                </c:pt>
                <c:pt idx="394">
                  <c:v>52657.5</c:v>
                </c:pt>
                <c:pt idx="395">
                  <c:v>52764</c:v>
                </c:pt>
                <c:pt idx="396">
                  <c:v>53517.5</c:v>
                </c:pt>
                <c:pt idx="397">
                  <c:v>53677.5</c:v>
                </c:pt>
                <c:pt idx="398">
                  <c:v>53680</c:v>
                </c:pt>
                <c:pt idx="399">
                  <c:v>53726</c:v>
                </c:pt>
                <c:pt idx="400">
                  <c:v>53726.5</c:v>
                </c:pt>
                <c:pt idx="401">
                  <c:v>53727</c:v>
                </c:pt>
                <c:pt idx="402">
                  <c:v>53738.5</c:v>
                </c:pt>
                <c:pt idx="403">
                  <c:v>53739</c:v>
                </c:pt>
                <c:pt idx="404">
                  <c:v>53739.5</c:v>
                </c:pt>
                <c:pt idx="405">
                  <c:v>53827.5</c:v>
                </c:pt>
                <c:pt idx="406">
                  <c:v>53999</c:v>
                </c:pt>
                <c:pt idx="407">
                  <c:v>54626.5</c:v>
                </c:pt>
                <c:pt idx="408">
                  <c:v>54679</c:v>
                </c:pt>
                <c:pt idx="409">
                  <c:v>54777.5</c:v>
                </c:pt>
                <c:pt idx="410">
                  <c:v>54943.5</c:v>
                </c:pt>
                <c:pt idx="411">
                  <c:v>54953</c:v>
                </c:pt>
                <c:pt idx="412">
                  <c:v>54953.5</c:v>
                </c:pt>
                <c:pt idx="413">
                  <c:v>55041</c:v>
                </c:pt>
                <c:pt idx="414">
                  <c:v>55165.5</c:v>
                </c:pt>
                <c:pt idx="415">
                  <c:v>55165.5</c:v>
                </c:pt>
                <c:pt idx="416">
                  <c:v>55771</c:v>
                </c:pt>
                <c:pt idx="417">
                  <c:v>55828.5</c:v>
                </c:pt>
                <c:pt idx="418">
                  <c:v>55909</c:v>
                </c:pt>
                <c:pt idx="419">
                  <c:v>55909.5</c:v>
                </c:pt>
                <c:pt idx="420">
                  <c:v>55963</c:v>
                </c:pt>
                <c:pt idx="421">
                  <c:v>56072.5</c:v>
                </c:pt>
                <c:pt idx="422">
                  <c:v>56073</c:v>
                </c:pt>
                <c:pt idx="423">
                  <c:v>56087.5</c:v>
                </c:pt>
                <c:pt idx="424">
                  <c:v>56153.5</c:v>
                </c:pt>
                <c:pt idx="425">
                  <c:v>57270</c:v>
                </c:pt>
                <c:pt idx="426">
                  <c:v>57092</c:v>
                </c:pt>
                <c:pt idx="427">
                  <c:v>57092.5</c:v>
                </c:pt>
                <c:pt idx="428">
                  <c:v>57243</c:v>
                </c:pt>
                <c:pt idx="429">
                  <c:v>57455.5</c:v>
                </c:pt>
                <c:pt idx="430">
                  <c:v>57508</c:v>
                </c:pt>
                <c:pt idx="431">
                  <c:v>57508.5</c:v>
                </c:pt>
                <c:pt idx="432">
                  <c:v>58126.5</c:v>
                </c:pt>
                <c:pt idx="433">
                  <c:v>58126.5</c:v>
                </c:pt>
                <c:pt idx="434">
                  <c:v>55009.5</c:v>
                </c:pt>
                <c:pt idx="435">
                  <c:v>55160</c:v>
                </c:pt>
                <c:pt idx="436">
                  <c:v>58199</c:v>
                </c:pt>
                <c:pt idx="437">
                  <c:v>58199.5</c:v>
                </c:pt>
                <c:pt idx="438">
                  <c:v>58262.5</c:v>
                </c:pt>
                <c:pt idx="439">
                  <c:v>58384</c:v>
                </c:pt>
                <c:pt idx="440">
                  <c:v>58462</c:v>
                </c:pt>
                <c:pt idx="441">
                  <c:v>58643.5</c:v>
                </c:pt>
              </c:numCache>
            </c:numRef>
          </c:xVal>
          <c:yVal>
            <c:numRef>
              <c:f>'Active 1'!$I$21:$I$819</c:f>
              <c:numCache>
                <c:formatCode>General</c:formatCode>
                <c:ptCount val="799"/>
                <c:pt idx="0">
                  <c:v>-0.16140969258412952</c:v>
                </c:pt>
                <c:pt idx="1">
                  <c:v>-0.1333387131926429</c:v>
                </c:pt>
                <c:pt idx="2">
                  <c:v>-0.11935016565985279</c:v>
                </c:pt>
                <c:pt idx="3">
                  <c:v>-0.23454050723739783</c:v>
                </c:pt>
                <c:pt idx="4">
                  <c:v>-0.12943684685524204</c:v>
                </c:pt>
                <c:pt idx="5">
                  <c:v>-0.10815476893913001</c:v>
                </c:pt>
                <c:pt idx="6">
                  <c:v>-9.1051253657497E-2</c:v>
                </c:pt>
                <c:pt idx="7">
                  <c:v>-0.11348455080587883</c:v>
                </c:pt>
                <c:pt idx="8">
                  <c:v>-9.695472386374604E-2</c:v>
                </c:pt>
                <c:pt idx="20">
                  <c:v>-7.3168097347661387E-2</c:v>
                </c:pt>
                <c:pt idx="30">
                  <c:v>-7.1656926003925037E-2</c:v>
                </c:pt>
                <c:pt idx="31">
                  <c:v>-6.188704288797453E-2</c:v>
                </c:pt>
                <c:pt idx="37">
                  <c:v>-7.265555793128442E-2</c:v>
                </c:pt>
                <c:pt idx="38">
                  <c:v>-2.2516625504067633E-2</c:v>
                </c:pt>
                <c:pt idx="40">
                  <c:v>-3.4316344630497042E-2</c:v>
                </c:pt>
                <c:pt idx="41">
                  <c:v>-3.4076288458891213E-2</c:v>
                </c:pt>
                <c:pt idx="42">
                  <c:v>-3.4836232283851132E-2</c:v>
                </c:pt>
                <c:pt idx="43">
                  <c:v>-3.7012421518738847E-2</c:v>
                </c:pt>
                <c:pt idx="44">
                  <c:v>-3.6594808036170434E-2</c:v>
                </c:pt>
                <c:pt idx="45">
                  <c:v>-3.5131747426930815E-2</c:v>
                </c:pt>
                <c:pt idx="46">
                  <c:v>-2.3069248563842848E-2</c:v>
                </c:pt>
                <c:pt idx="47">
                  <c:v>-1.5465669799596071E-2</c:v>
                </c:pt>
                <c:pt idx="48">
                  <c:v>-1.2984189364942722E-2</c:v>
                </c:pt>
                <c:pt idx="54">
                  <c:v>-2.6295732823200524E-4</c:v>
                </c:pt>
                <c:pt idx="64">
                  <c:v>1.3940237287897617E-2</c:v>
                </c:pt>
                <c:pt idx="65">
                  <c:v>5.7754642548388802E-3</c:v>
                </c:pt>
                <c:pt idx="66">
                  <c:v>2.9629608543473296E-3</c:v>
                </c:pt>
                <c:pt idx="67">
                  <c:v>1.9729835752514191E-2</c:v>
                </c:pt>
                <c:pt idx="68">
                  <c:v>1.9586363785492722E-2</c:v>
                </c:pt>
                <c:pt idx="69">
                  <c:v>1.9087777211098E-2</c:v>
                </c:pt>
                <c:pt idx="70">
                  <c:v>2.4246824010333512E-2</c:v>
                </c:pt>
                <c:pt idx="71">
                  <c:v>8.7184014118975028E-3</c:v>
                </c:pt>
                <c:pt idx="72">
                  <c:v>1.3123230630299076E-2</c:v>
                </c:pt>
                <c:pt idx="73">
                  <c:v>2.2368922356690746E-2</c:v>
                </c:pt>
                <c:pt idx="75">
                  <c:v>2.3008063362794928E-2</c:v>
                </c:pt>
                <c:pt idx="77">
                  <c:v>3.6888737449771725E-2</c:v>
                </c:pt>
                <c:pt idx="80">
                  <c:v>3.3755168500647414E-2</c:v>
                </c:pt>
                <c:pt idx="81">
                  <c:v>4.0550456928031053E-2</c:v>
                </c:pt>
                <c:pt idx="82">
                  <c:v>4.8351562269090209E-2</c:v>
                </c:pt>
                <c:pt idx="83">
                  <c:v>4.436281522794161E-2</c:v>
                </c:pt>
                <c:pt idx="84">
                  <c:v>5.8325812351540662E-2</c:v>
                </c:pt>
                <c:pt idx="85">
                  <c:v>5.2970697732234839E-2</c:v>
                </c:pt>
                <c:pt idx="86">
                  <c:v>6.0729182790964842E-2</c:v>
                </c:pt>
                <c:pt idx="87">
                  <c:v>5.7751906359044369E-2</c:v>
                </c:pt>
                <c:pt idx="88">
                  <c:v>6.1214966961415485E-2</c:v>
                </c:pt>
                <c:pt idx="89">
                  <c:v>3.9682295035163406E-2</c:v>
                </c:pt>
                <c:pt idx="90">
                  <c:v>4.5402463561913464E-2</c:v>
                </c:pt>
                <c:pt idx="91">
                  <c:v>5.9955014068691526E-2</c:v>
                </c:pt>
                <c:pt idx="92">
                  <c:v>4.0207854508480523E-2</c:v>
                </c:pt>
                <c:pt idx="93">
                  <c:v>5.8195070247165859E-2</c:v>
                </c:pt>
                <c:pt idx="94">
                  <c:v>6.0030297208868433E-2</c:v>
                </c:pt>
                <c:pt idx="96">
                  <c:v>5.3348445224401075E-2</c:v>
                </c:pt>
                <c:pt idx="97">
                  <c:v>6.2268894609587733E-2</c:v>
                </c:pt>
                <c:pt idx="98">
                  <c:v>5.1976278868096415E-2</c:v>
                </c:pt>
                <c:pt idx="99">
                  <c:v>2.658138894912554E-2</c:v>
                </c:pt>
                <c:pt idx="102">
                  <c:v>5.8837056240008678E-2</c:v>
                </c:pt>
                <c:pt idx="103">
                  <c:v>6.7254669716930948E-2</c:v>
                </c:pt>
                <c:pt idx="104">
                  <c:v>7.3207763824029826E-2</c:v>
                </c:pt>
                <c:pt idx="105">
                  <c:v>5.6865433478378691E-2</c:v>
                </c:pt>
                <c:pt idx="106">
                  <c:v>7.2052930074278265E-2</c:v>
                </c:pt>
                <c:pt idx="108">
                  <c:v>5.3177927817159798E-2</c:v>
                </c:pt>
                <c:pt idx="109">
                  <c:v>6.3253210952098016E-2</c:v>
                </c:pt>
                <c:pt idx="110">
                  <c:v>6.9555765992845409E-2</c:v>
                </c:pt>
                <c:pt idx="111">
                  <c:v>4.832564911339432E-2</c:v>
                </c:pt>
                <c:pt idx="116">
                  <c:v>4.8868260324525181E-2</c:v>
                </c:pt>
                <c:pt idx="117">
                  <c:v>7.343640380713623E-2</c:v>
                </c:pt>
                <c:pt idx="120">
                  <c:v>7.6717639632988721E-2</c:v>
                </c:pt>
                <c:pt idx="121">
                  <c:v>8.895769581431523E-2</c:v>
                </c:pt>
                <c:pt idx="122">
                  <c:v>7.4493176434771158E-2</c:v>
                </c:pt>
                <c:pt idx="125">
                  <c:v>7.3244567181973252E-2</c:v>
                </c:pt>
                <c:pt idx="126">
                  <c:v>6.9547122227959335E-2</c:v>
                </c:pt>
                <c:pt idx="127">
                  <c:v>8.754427724488778E-2</c:v>
                </c:pt>
                <c:pt idx="128">
                  <c:v>8.3363820544036571E-2</c:v>
                </c:pt>
                <c:pt idx="133">
                  <c:v>8.5868024529190734E-2</c:v>
                </c:pt>
                <c:pt idx="134">
                  <c:v>8.5402064534719102E-2</c:v>
                </c:pt>
                <c:pt idx="135">
                  <c:v>7.0247230782115366E-2</c:v>
                </c:pt>
                <c:pt idx="136">
                  <c:v>8.1967399310087785E-2</c:v>
                </c:pt>
                <c:pt idx="137">
                  <c:v>8.9015691417444032E-2</c:v>
                </c:pt>
                <c:pt idx="138">
                  <c:v>8.0812565567612182E-2</c:v>
                </c:pt>
                <c:pt idx="139">
                  <c:v>9.6620801501558162E-2</c:v>
                </c:pt>
                <c:pt idx="141">
                  <c:v>7.3994335929455701E-2</c:v>
                </c:pt>
                <c:pt idx="142">
                  <c:v>8.7551153905224055E-2</c:v>
                </c:pt>
                <c:pt idx="143">
                  <c:v>9.8132117935165297E-2</c:v>
                </c:pt>
                <c:pt idx="144">
                  <c:v>8.5417621230590157E-2</c:v>
                </c:pt>
                <c:pt idx="145">
                  <c:v>8.0544041455141269E-2</c:v>
                </c:pt>
                <c:pt idx="146">
                  <c:v>9.5450284083199222E-2</c:v>
                </c:pt>
                <c:pt idx="147">
                  <c:v>8.8575281821249519E-2</c:v>
                </c:pt>
                <c:pt idx="148">
                  <c:v>9.0848000843834598E-2</c:v>
                </c:pt>
                <c:pt idx="149">
                  <c:v>8.840481882361928E-2</c:v>
                </c:pt>
                <c:pt idx="150">
                  <c:v>7.7390612066665199E-2</c:v>
                </c:pt>
                <c:pt idx="151">
                  <c:v>8.5933223272149917E-2</c:v>
                </c:pt>
                <c:pt idx="152">
                  <c:v>8.3248544447997119E-2</c:v>
                </c:pt>
                <c:pt idx="153">
                  <c:v>6.7356490442762151E-2</c:v>
                </c:pt>
                <c:pt idx="154">
                  <c:v>8.531671514356276E-2</c:v>
                </c:pt>
                <c:pt idx="155">
                  <c:v>9.1944548788887914E-2</c:v>
                </c:pt>
                <c:pt idx="156">
                  <c:v>8.4811586923024151E-2</c:v>
                </c:pt>
                <c:pt idx="157">
                  <c:v>9.8697380162775517E-2</c:v>
                </c:pt>
                <c:pt idx="158">
                  <c:v>8.1545391396502964E-2</c:v>
                </c:pt>
                <c:pt idx="159">
                  <c:v>8.348998684232356E-2</c:v>
                </c:pt>
                <c:pt idx="160">
                  <c:v>9.2552485708438326E-2</c:v>
                </c:pt>
                <c:pt idx="161">
                  <c:v>9.1857849452935625E-2</c:v>
                </c:pt>
                <c:pt idx="162">
                  <c:v>9.3880573018395808E-2</c:v>
                </c:pt>
                <c:pt idx="163">
                  <c:v>9.3278289772570133E-2</c:v>
                </c:pt>
                <c:pt idx="202">
                  <c:v>8.8041413604514673E-2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93-419B-911F-01F0C77607E5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1'!$F$21:$F$819</c:f>
              <c:numCache>
                <c:formatCode>General</c:formatCode>
                <c:ptCount val="799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24970.5</c:v>
                </c:pt>
                <c:pt idx="133">
                  <c:v>25106</c:v>
                </c:pt>
                <c:pt idx="134">
                  <c:v>26094</c:v>
                </c:pt>
                <c:pt idx="135">
                  <c:v>26175.5</c:v>
                </c:pt>
                <c:pt idx="136">
                  <c:v>26213</c:v>
                </c:pt>
                <c:pt idx="137">
                  <c:v>26278</c:v>
                </c:pt>
                <c:pt idx="138">
                  <c:v>26294.5</c:v>
                </c:pt>
                <c:pt idx="139">
                  <c:v>26347</c:v>
                </c:pt>
                <c:pt idx="140">
                  <c:v>26394</c:v>
                </c:pt>
                <c:pt idx="141">
                  <c:v>27222.5</c:v>
                </c:pt>
                <c:pt idx="142">
                  <c:v>27226.5</c:v>
                </c:pt>
                <c:pt idx="143">
                  <c:v>27263</c:v>
                </c:pt>
                <c:pt idx="144">
                  <c:v>27419.5</c:v>
                </c:pt>
                <c:pt idx="145">
                  <c:v>27424</c:v>
                </c:pt>
                <c:pt idx="146">
                  <c:v>27567</c:v>
                </c:pt>
                <c:pt idx="147">
                  <c:v>27611</c:v>
                </c:pt>
                <c:pt idx="148">
                  <c:v>27771</c:v>
                </c:pt>
                <c:pt idx="149">
                  <c:v>27775</c:v>
                </c:pt>
                <c:pt idx="150">
                  <c:v>27818</c:v>
                </c:pt>
                <c:pt idx="151">
                  <c:v>27865</c:v>
                </c:pt>
                <c:pt idx="152">
                  <c:v>28248</c:v>
                </c:pt>
                <c:pt idx="153">
                  <c:v>28414</c:v>
                </c:pt>
                <c:pt idx="154">
                  <c:v>28464</c:v>
                </c:pt>
                <c:pt idx="155">
                  <c:v>28605</c:v>
                </c:pt>
                <c:pt idx="156">
                  <c:v>28747</c:v>
                </c:pt>
                <c:pt idx="157">
                  <c:v>28790</c:v>
                </c:pt>
                <c:pt idx="158">
                  <c:v>28792.5</c:v>
                </c:pt>
                <c:pt idx="159">
                  <c:v>28925</c:v>
                </c:pt>
                <c:pt idx="160">
                  <c:v>28947</c:v>
                </c:pt>
                <c:pt idx="161">
                  <c:v>29606.5</c:v>
                </c:pt>
                <c:pt idx="162">
                  <c:v>29678.5</c:v>
                </c:pt>
                <c:pt idx="163">
                  <c:v>29882.5</c:v>
                </c:pt>
                <c:pt idx="164">
                  <c:v>30770</c:v>
                </c:pt>
                <c:pt idx="165">
                  <c:v>31092</c:v>
                </c:pt>
                <c:pt idx="166">
                  <c:v>31187</c:v>
                </c:pt>
                <c:pt idx="167">
                  <c:v>31252</c:v>
                </c:pt>
                <c:pt idx="168">
                  <c:v>31252.5</c:v>
                </c:pt>
                <c:pt idx="169">
                  <c:v>31256</c:v>
                </c:pt>
                <c:pt idx="170">
                  <c:v>31846.5</c:v>
                </c:pt>
                <c:pt idx="171">
                  <c:v>31908</c:v>
                </c:pt>
                <c:pt idx="172">
                  <c:v>31908</c:v>
                </c:pt>
                <c:pt idx="173">
                  <c:v>31908</c:v>
                </c:pt>
                <c:pt idx="174">
                  <c:v>31936.5</c:v>
                </c:pt>
                <c:pt idx="175">
                  <c:v>31936.5</c:v>
                </c:pt>
                <c:pt idx="176">
                  <c:v>31936.5</c:v>
                </c:pt>
                <c:pt idx="177">
                  <c:v>32033</c:v>
                </c:pt>
                <c:pt idx="178">
                  <c:v>32033</c:v>
                </c:pt>
                <c:pt idx="179">
                  <c:v>32109</c:v>
                </c:pt>
                <c:pt idx="180">
                  <c:v>32142.5</c:v>
                </c:pt>
                <c:pt idx="181">
                  <c:v>32142.5</c:v>
                </c:pt>
                <c:pt idx="182">
                  <c:v>32262.5</c:v>
                </c:pt>
                <c:pt idx="183">
                  <c:v>32306.5</c:v>
                </c:pt>
                <c:pt idx="184">
                  <c:v>32353.5</c:v>
                </c:pt>
                <c:pt idx="185">
                  <c:v>32597.5</c:v>
                </c:pt>
                <c:pt idx="186">
                  <c:v>32720</c:v>
                </c:pt>
                <c:pt idx="187">
                  <c:v>32720.5</c:v>
                </c:pt>
                <c:pt idx="188">
                  <c:v>32909.5</c:v>
                </c:pt>
                <c:pt idx="189">
                  <c:v>33097.5</c:v>
                </c:pt>
                <c:pt idx="190">
                  <c:v>33103</c:v>
                </c:pt>
                <c:pt idx="191">
                  <c:v>33143</c:v>
                </c:pt>
                <c:pt idx="192">
                  <c:v>33191</c:v>
                </c:pt>
                <c:pt idx="193">
                  <c:v>33238</c:v>
                </c:pt>
                <c:pt idx="194">
                  <c:v>33322.5</c:v>
                </c:pt>
                <c:pt idx="195">
                  <c:v>33491</c:v>
                </c:pt>
                <c:pt idx="196">
                  <c:v>34051</c:v>
                </c:pt>
                <c:pt idx="197">
                  <c:v>34073</c:v>
                </c:pt>
                <c:pt idx="198">
                  <c:v>34100</c:v>
                </c:pt>
                <c:pt idx="199">
                  <c:v>34141.5</c:v>
                </c:pt>
                <c:pt idx="200">
                  <c:v>34169</c:v>
                </c:pt>
                <c:pt idx="201">
                  <c:v>34170.5</c:v>
                </c:pt>
                <c:pt idx="202">
                  <c:v>34316</c:v>
                </c:pt>
                <c:pt idx="203">
                  <c:v>34520.5</c:v>
                </c:pt>
                <c:pt idx="204">
                  <c:v>34580.5</c:v>
                </c:pt>
                <c:pt idx="205">
                  <c:v>34596</c:v>
                </c:pt>
                <c:pt idx="206">
                  <c:v>34643</c:v>
                </c:pt>
                <c:pt idx="207">
                  <c:v>34705</c:v>
                </c:pt>
                <c:pt idx="208">
                  <c:v>34705.5</c:v>
                </c:pt>
                <c:pt idx="209">
                  <c:v>35286.5</c:v>
                </c:pt>
                <c:pt idx="210">
                  <c:v>35288.5</c:v>
                </c:pt>
                <c:pt idx="211">
                  <c:v>35426.5</c:v>
                </c:pt>
                <c:pt idx="212">
                  <c:v>35433.5</c:v>
                </c:pt>
                <c:pt idx="213">
                  <c:v>35436</c:v>
                </c:pt>
                <c:pt idx="214">
                  <c:v>35436.5</c:v>
                </c:pt>
                <c:pt idx="215">
                  <c:v>35460.5</c:v>
                </c:pt>
                <c:pt idx="216">
                  <c:v>35460.5</c:v>
                </c:pt>
                <c:pt idx="217">
                  <c:v>35502.5</c:v>
                </c:pt>
                <c:pt idx="218">
                  <c:v>35514</c:v>
                </c:pt>
                <c:pt idx="219">
                  <c:v>35539</c:v>
                </c:pt>
                <c:pt idx="220">
                  <c:v>35574.5</c:v>
                </c:pt>
                <c:pt idx="221">
                  <c:v>35574.5</c:v>
                </c:pt>
                <c:pt idx="222">
                  <c:v>35592.5</c:v>
                </c:pt>
                <c:pt idx="223">
                  <c:v>36352.5</c:v>
                </c:pt>
                <c:pt idx="224">
                  <c:v>36496.5</c:v>
                </c:pt>
                <c:pt idx="225">
                  <c:v>36496.5</c:v>
                </c:pt>
                <c:pt idx="226">
                  <c:v>36512.5</c:v>
                </c:pt>
                <c:pt idx="227">
                  <c:v>36603</c:v>
                </c:pt>
                <c:pt idx="228">
                  <c:v>36641</c:v>
                </c:pt>
                <c:pt idx="229">
                  <c:v>36649</c:v>
                </c:pt>
                <c:pt idx="230">
                  <c:v>36684.5</c:v>
                </c:pt>
                <c:pt idx="231">
                  <c:v>36694.5</c:v>
                </c:pt>
                <c:pt idx="232">
                  <c:v>36735</c:v>
                </c:pt>
                <c:pt idx="233">
                  <c:v>36759</c:v>
                </c:pt>
                <c:pt idx="234">
                  <c:v>36766.5</c:v>
                </c:pt>
                <c:pt idx="235">
                  <c:v>36772.5</c:v>
                </c:pt>
                <c:pt idx="236">
                  <c:v>36784</c:v>
                </c:pt>
                <c:pt idx="237">
                  <c:v>36784.5</c:v>
                </c:pt>
                <c:pt idx="238">
                  <c:v>36823</c:v>
                </c:pt>
                <c:pt idx="239">
                  <c:v>37572</c:v>
                </c:pt>
                <c:pt idx="240">
                  <c:v>37587</c:v>
                </c:pt>
                <c:pt idx="241">
                  <c:v>37697</c:v>
                </c:pt>
                <c:pt idx="242">
                  <c:v>37700</c:v>
                </c:pt>
                <c:pt idx="243">
                  <c:v>37722</c:v>
                </c:pt>
                <c:pt idx="244">
                  <c:v>37722.5</c:v>
                </c:pt>
                <c:pt idx="245">
                  <c:v>37723</c:v>
                </c:pt>
                <c:pt idx="246">
                  <c:v>37758</c:v>
                </c:pt>
                <c:pt idx="247">
                  <c:v>37769</c:v>
                </c:pt>
                <c:pt idx="248">
                  <c:v>37770</c:v>
                </c:pt>
                <c:pt idx="249">
                  <c:v>37770</c:v>
                </c:pt>
                <c:pt idx="250">
                  <c:v>37770</c:v>
                </c:pt>
                <c:pt idx="251">
                  <c:v>37814</c:v>
                </c:pt>
                <c:pt idx="252">
                  <c:v>38048</c:v>
                </c:pt>
                <c:pt idx="253">
                  <c:v>38331</c:v>
                </c:pt>
                <c:pt idx="254">
                  <c:v>38541</c:v>
                </c:pt>
                <c:pt idx="255">
                  <c:v>38556.5</c:v>
                </c:pt>
                <c:pt idx="256">
                  <c:v>38569</c:v>
                </c:pt>
                <c:pt idx="257">
                  <c:v>38606.5</c:v>
                </c:pt>
                <c:pt idx="258">
                  <c:v>38607</c:v>
                </c:pt>
                <c:pt idx="259">
                  <c:v>38613</c:v>
                </c:pt>
                <c:pt idx="260">
                  <c:v>38754</c:v>
                </c:pt>
                <c:pt idx="261">
                  <c:v>38782</c:v>
                </c:pt>
                <c:pt idx="262">
                  <c:v>38842</c:v>
                </c:pt>
                <c:pt idx="263">
                  <c:v>38867</c:v>
                </c:pt>
                <c:pt idx="264">
                  <c:v>38873</c:v>
                </c:pt>
                <c:pt idx="265">
                  <c:v>38895</c:v>
                </c:pt>
                <c:pt idx="266">
                  <c:v>38939.5</c:v>
                </c:pt>
                <c:pt idx="267">
                  <c:v>38971</c:v>
                </c:pt>
                <c:pt idx="268">
                  <c:v>38974</c:v>
                </c:pt>
                <c:pt idx="269">
                  <c:v>38983.5</c:v>
                </c:pt>
                <c:pt idx="270">
                  <c:v>39456.5</c:v>
                </c:pt>
                <c:pt idx="271">
                  <c:v>39613</c:v>
                </c:pt>
                <c:pt idx="272">
                  <c:v>39616.5</c:v>
                </c:pt>
                <c:pt idx="273">
                  <c:v>39638.5</c:v>
                </c:pt>
                <c:pt idx="274">
                  <c:v>39663.5</c:v>
                </c:pt>
                <c:pt idx="275">
                  <c:v>39718</c:v>
                </c:pt>
                <c:pt idx="276">
                  <c:v>39776.5</c:v>
                </c:pt>
                <c:pt idx="277">
                  <c:v>39878</c:v>
                </c:pt>
                <c:pt idx="278">
                  <c:v>39878.5</c:v>
                </c:pt>
                <c:pt idx="279">
                  <c:v>39885.5</c:v>
                </c:pt>
                <c:pt idx="280">
                  <c:v>39937.5</c:v>
                </c:pt>
                <c:pt idx="281">
                  <c:v>39980</c:v>
                </c:pt>
                <c:pt idx="282">
                  <c:v>40067</c:v>
                </c:pt>
                <c:pt idx="283">
                  <c:v>40859.5</c:v>
                </c:pt>
                <c:pt idx="284">
                  <c:v>40925.5</c:v>
                </c:pt>
                <c:pt idx="285">
                  <c:v>40956</c:v>
                </c:pt>
                <c:pt idx="286">
                  <c:v>41000.5</c:v>
                </c:pt>
                <c:pt idx="287">
                  <c:v>41063.5</c:v>
                </c:pt>
                <c:pt idx="288">
                  <c:v>41121</c:v>
                </c:pt>
                <c:pt idx="289">
                  <c:v>41160.5</c:v>
                </c:pt>
                <c:pt idx="290">
                  <c:v>41295</c:v>
                </c:pt>
                <c:pt idx="291">
                  <c:v>41444.5</c:v>
                </c:pt>
                <c:pt idx="292">
                  <c:v>41445</c:v>
                </c:pt>
                <c:pt idx="293">
                  <c:v>41477</c:v>
                </c:pt>
                <c:pt idx="294">
                  <c:v>41495.5</c:v>
                </c:pt>
                <c:pt idx="295">
                  <c:v>41997</c:v>
                </c:pt>
                <c:pt idx="296">
                  <c:v>42016</c:v>
                </c:pt>
                <c:pt idx="297">
                  <c:v>42085</c:v>
                </c:pt>
                <c:pt idx="298">
                  <c:v>42101</c:v>
                </c:pt>
                <c:pt idx="299">
                  <c:v>42132.5</c:v>
                </c:pt>
                <c:pt idx="300">
                  <c:v>42195</c:v>
                </c:pt>
                <c:pt idx="301">
                  <c:v>42219.5</c:v>
                </c:pt>
                <c:pt idx="302">
                  <c:v>42238</c:v>
                </c:pt>
                <c:pt idx="303">
                  <c:v>42265</c:v>
                </c:pt>
                <c:pt idx="304">
                  <c:v>42278</c:v>
                </c:pt>
                <c:pt idx="305">
                  <c:v>42421</c:v>
                </c:pt>
                <c:pt idx="306">
                  <c:v>42439</c:v>
                </c:pt>
                <c:pt idx="307">
                  <c:v>42489</c:v>
                </c:pt>
                <c:pt idx="308">
                  <c:v>42649.5</c:v>
                </c:pt>
                <c:pt idx="309">
                  <c:v>42681</c:v>
                </c:pt>
                <c:pt idx="310">
                  <c:v>43114.5</c:v>
                </c:pt>
                <c:pt idx="311">
                  <c:v>43338.5</c:v>
                </c:pt>
                <c:pt idx="312">
                  <c:v>43357.5</c:v>
                </c:pt>
                <c:pt idx="313">
                  <c:v>43427</c:v>
                </c:pt>
                <c:pt idx="314">
                  <c:v>43427.5</c:v>
                </c:pt>
                <c:pt idx="315">
                  <c:v>43436.5</c:v>
                </c:pt>
                <c:pt idx="316">
                  <c:v>43468.5</c:v>
                </c:pt>
                <c:pt idx="317">
                  <c:v>43483</c:v>
                </c:pt>
                <c:pt idx="318">
                  <c:v>43503</c:v>
                </c:pt>
                <c:pt idx="319">
                  <c:v>43550</c:v>
                </c:pt>
                <c:pt idx="320">
                  <c:v>44324</c:v>
                </c:pt>
                <c:pt idx="321">
                  <c:v>44358.5</c:v>
                </c:pt>
                <c:pt idx="322">
                  <c:v>44431</c:v>
                </c:pt>
                <c:pt idx="323">
                  <c:v>44481</c:v>
                </c:pt>
                <c:pt idx="324">
                  <c:v>44481</c:v>
                </c:pt>
                <c:pt idx="325">
                  <c:v>44481</c:v>
                </c:pt>
                <c:pt idx="326">
                  <c:v>44481</c:v>
                </c:pt>
                <c:pt idx="327">
                  <c:v>44546.5</c:v>
                </c:pt>
                <c:pt idx="328">
                  <c:v>44560</c:v>
                </c:pt>
                <c:pt idx="329">
                  <c:v>44696.5</c:v>
                </c:pt>
                <c:pt idx="330">
                  <c:v>44697</c:v>
                </c:pt>
                <c:pt idx="331">
                  <c:v>44791.5</c:v>
                </c:pt>
                <c:pt idx="332">
                  <c:v>44860.5</c:v>
                </c:pt>
                <c:pt idx="333">
                  <c:v>45600</c:v>
                </c:pt>
                <c:pt idx="334">
                  <c:v>45629</c:v>
                </c:pt>
                <c:pt idx="335">
                  <c:v>45631.5</c:v>
                </c:pt>
                <c:pt idx="336">
                  <c:v>45669</c:v>
                </c:pt>
                <c:pt idx="337">
                  <c:v>45669.5</c:v>
                </c:pt>
                <c:pt idx="338">
                  <c:v>45740.5</c:v>
                </c:pt>
                <c:pt idx="339">
                  <c:v>45874</c:v>
                </c:pt>
                <c:pt idx="340">
                  <c:v>45880</c:v>
                </c:pt>
                <c:pt idx="341">
                  <c:v>45939</c:v>
                </c:pt>
                <c:pt idx="342">
                  <c:v>46717.5</c:v>
                </c:pt>
                <c:pt idx="343">
                  <c:v>46718</c:v>
                </c:pt>
                <c:pt idx="344">
                  <c:v>46749</c:v>
                </c:pt>
                <c:pt idx="345">
                  <c:v>46768</c:v>
                </c:pt>
                <c:pt idx="346">
                  <c:v>46808.5</c:v>
                </c:pt>
                <c:pt idx="347">
                  <c:v>46811.5</c:v>
                </c:pt>
                <c:pt idx="348">
                  <c:v>46812</c:v>
                </c:pt>
                <c:pt idx="349">
                  <c:v>46974.5</c:v>
                </c:pt>
                <c:pt idx="350">
                  <c:v>47706</c:v>
                </c:pt>
                <c:pt idx="351">
                  <c:v>47739.5</c:v>
                </c:pt>
                <c:pt idx="352">
                  <c:v>47822</c:v>
                </c:pt>
                <c:pt idx="353">
                  <c:v>47974</c:v>
                </c:pt>
                <c:pt idx="354">
                  <c:v>48207</c:v>
                </c:pt>
                <c:pt idx="355">
                  <c:v>48868.5</c:v>
                </c:pt>
                <c:pt idx="356">
                  <c:v>48935.5</c:v>
                </c:pt>
                <c:pt idx="357">
                  <c:v>48969</c:v>
                </c:pt>
                <c:pt idx="358">
                  <c:v>49025</c:v>
                </c:pt>
                <c:pt idx="359">
                  <c:v>49025</c:v>
                </c:pt>
                <c:pt idx="360">
                  <c:v>49025</c:v>
                </c:pt>
                <c:pt idx="361">
                  <c:v>49025</c:v>
                </c:pt>
                <c:pt idx="362">
                  <c:v>49170</c:v>
                </c:pt>
                <c:pt idx="363">
                  <c:v>49179.5</c:v>
                </c:pt>
                <c:pt idx="364">
                  <c:v>49182.5</c:v>
                </c:pt>
                <c:pt idx="365">
                  <c:v>49183</c:v>
                </c:pt>
                <c:pt idx="366">
                  <c:v>49232</c:v>
                </c:pt>
                <c:pt idx="367">
                  <c:v>49248.5</c:v>
                </c:pt>
                <c:pt idx="368">
                  <c:v>49298.5</c:v>
                </c:pt>
                <c:pt idx="369">
                  <c:v>50067</c:v>
                </c:pt>
                <c:pt idx="370">
                  <c:v>50067.5</c:v>
                </c:pt>
                <c:pt idx="371">
                  <c:v>50101.5</c:v>
                </c:pt>
                <c:pt idx="372">
                  <c:v>50119.5</c:v>
                </c:pt>
                <c:pt idx="373">
                  <c:v>50119.5</c:v>
                </c:pt>
                <c:pt idx="374">
                  <c:v>50119.5</c:v>
                </c:pt>
                <c:pt idx="375">
                  <c:v>50211.5</c:v>
                </c:pt>
                <c:pt idx="376">
                  <c:v>51249.5</c:v>
                </c:pt>
                <c:pt idx="377">
                  <c:v>51250</c:v>
                </c:pt>
                <c:pt idx="378">
                  <c:v>51356.5</c:v>
                </c:pt>
                <c:pt idx="379">
                  <c:v>51422.5</c:v>
                </c:pt>
                <c:pt idx="380">
                  <c:v>51494</c:v>
                </c:pt>
                <c:pt idx="381">
                  <c:v>51503</c:v>
                </c:pt>
                <c:pt idx="382">
                  <c:v>51585</c:v>
                </c:pt>
                <c:pt idx="383">
                  <c:v>51594</c:v>
                </c:pt>
                <c:pt idx="384">
                  <c:v>51597.5</c:v>
                </c:pt>
                <c:pt idx="385">
                  <c:v>51759.5</c:v>
                </c:pt>
                <c:pt idx="386">
                  <c:v>51769</c:v>
                </c:pt>
                <c:pt idx="387">
                  <c:v>51794</c:v>
                </c:pt>
                <c:pt idx="388">
                  <c:v>52403.5</c:v>
                </c:pt>
                <c:pt idx="389">
                  <c:v>52532</c:v>
                </c:pt>
                <c:pt idx="390">
                  <c:v>52540.5</c:v>
                </c:pt>
                <c:pt idx="391">
                  <c:v>52616.5</c:v>
                </c:pt>
                <c:pt idx="392">
                  <c:v>52616.5</c:v>
                </c:pt>
                <c:pt idx="393">
                  <c:v>52616.5</c:v>
                </c:pt>
                <c:pt idx="394">
                  <c:v>52657.5</c:v>
                </c:pt>
                <c:pt idx="395">
                  <c:v>52764</c:v>
                </c:pt>
                <c:pt idx="396">
                  <c:v>53517.5</c:v>
                </c:pt>
                <c:pt idx="397">
                  <c:v>53677.5</c:v>
                </c:pt>
                <c:pt idx="398">
                  <c:v>53680</c:v>
                </c:pt>
                <c:pt idx="399">
                  <c:v>53726</c:v>
                </c:pt>
                <c:pt idx="400">
                  <c:v>53726.5</c:v>
                </c:pt>
                <c:pt idx="401">
                  <c:v>53727</c:v>
                </c:pt>
                <c:pt idx="402">
                  <c:v>53738.5</c:v>
                </c:pt>
                <c:pt idx="403">
                  <c:v>53739</c:v>
                </c:pt>
                <c:pt idx="404">
                  <c:v>53739.5</c:v>
                </c:pt>
                <c:pt idx="405">
                  <c:v>53827.5</c:v>
                </c:pt>
                <c:pt idx="406">
                  <c:v>53999</c:v>
                </c:pt>
                <c:pt idx="407">
                  <c:v>54626.5</c:v>
                </c:pt>
                <c:pt idx="408">
                  <c:v>54679</c:v>
                </c:pt>
                <c:pt idx="409">
                  <c:v>54777.5</c:v>
                </c:pt>
                <c:pt idx="410">
                  <c:v>54943.5</c:v>
                </c:pt>
                <c:pt idx="411">
                  <c:v>54953</c:v>
                </c:pt>
                <c:pt idx="412">
                  <c:v>54953.5</c:v>
                </c:pt>
                <c:pt idx="413">
                  <c:v>55041</c:v>
                </c:pt>
                <c:pt idx="414">
                  <c:v>55165.5</c:v>
                </c:pt>
                <c:pt idx="415">
                  <c:v>55165.5</c:v>
                </c:pt>
                <c:pt idx="416">
                  <c:v>55771</c:v>
                </c:pt>
                <c:pt idx="417">
                  <c:v>55828.5</c:v>
                </c:pt>
                <c:pt idx="418">
                  <c:v>55909</c:v>
                </c:pt>
                <c:pt idx="419">
                  <c:v>55909.5</c:v>
                </c:pt>
                <c:pt idx="420">
                  <c:v>55963</c:v>
                </c:pt>
                <c:pt idx="421">
                  <c:v>56072.5</c:v>
                </c:pt>
                <c:pt idx="422">
                  <c:v>56073</c:v>
                </c:pt>
                <c:pt idx="423">
                  <c:v>56087.5</c:v>
                </c:pt>
                <c:pt idx="424">
                  <c:v>56153.5</c:v>
                </c:pt>
                <c:pt idx="425">
                  <c:v>57270</c:v>
                </c:pt>
                <c:pt idx="426">
                  <c:v>57092</c:v>
                </c:pt>
                <c:pt idx="427">
                  <c:v>57092.5</c:v>
                </c:pt>
                <c:pt idx="428">
                  <c:v>57243</c:v>
                </c:pt>
                <c:pt idx="429">
                  <c:v>57455.5</c:v>
                </c:pt>
                <c:pt idx="430">
                  <c:v>57508</c:v>
                </c:pt>
                <c:pt idx="431">
                  <c:v>57508.5</c:v>
                </c:pt>
                <c:pt idx="432">
                  <c:v>58126.5</c:v>
                </c:pt>
                <c:pt idx="433">
                  <c:v>58126.5</c:v>
                </c:pt>
                <c:pt idx="434">
                  <c:v>55009.5</c:v>
                </c:pt>
                <c:pt idx="435">
                  <c:v>55160</c:v>
                </c:pt>
                <c:pt idx="436">
                  <c:v>58199</c:v>
                </c:pt>
                <c:pt idx="437">
                  <c:v>58199.5</c:v>
                </c:pt>
                <c:pt idx="438">
                  <c:v>58262.5</c:v>
                </c:pt>
                <c:pt idx="439">
                  <c:v>58384</c:v>
                </c:pt>
                <c:pt idx="440">
                  <c:v>58462</c:v>
                </c:pt>
                <c:pt idx="441">
                  <c:v>58643.5</c:v>
                </c:pt>
              </c:numCache>
            </c:numRef>
          </c:xVal>
          <c:yVal>
            <c:numRef>
              <c:f>'Active 1'!$J$21:$J$819</c:f>
              <c:numCache>
                <c:formatCode>General</c:formatCode>
                <c:ptCount val="799"/>
                <c:pt idx="9">
                  <c:v>-7.9723764625668991E-2</c:v>
                </c:pt>
                <c:pt idx="11">
                  <c:v>-8.0254162385244854E-2</c:v>
                </c:pt>
                <c:pt idx="12">
                  <c:v>-7.8488537670637015E-2</c:v>
                </c:pt>
                <c:pt idx="13">
                  <c:v>-8.1018935423344374E-2</c:v>
                </c:pt>
                <c:pt idx="14">
                  <c:v>-8.1038823074777611E-2</c:v>
                </c:pt>
                <c:pt idx="15">
                  <c:v>-7.9103596115601249E-2</c:v>
                </c:pt>
                <c:pt idx="16">
                  <c:v>-7.9533993855875451E-2</c:v>
                </c:pt>
                <c:pt idx="17">
                  <c:v>-7.6760423151426949E-2</c:v>
                </c:pt>
                <c:pt idx="18">
                  <c:v>-7.7785991699784063E-2</c:v>
                </c:pt>
                <c:pt idx="19">
                  <c:v>-7.5737699589808472E-2</c:v>
                </c:pt>
                <c:pt idx="21">
                  <c:v>-7.5607066311931703E-2</c:v>
                </c:pt>
                <c:pt idx="22">
                  <c:v>-7.4189452832797542E-2</c:v>
                </c:pt>
                <c:pt idx="23">
                  <c:v>-7.4541441594192293E-2</c:v>
                </c:pt>
                <c:pt idx="24">
                  <c:v>-6.8146905090543441E-2</c:v>
                </c:pt>
                <c:pt idx="25">
                  <c:v>-6.8666792751173489E-2</c:v>
                </c:pt>
                <c:pt idx="26">
                  <c:v>-6.8397190501855221E-2</c:v>
                </c:pt>
                <c:pt idx="27">
                  <c:v>-6.8379296149942093E-2</c:v>
                </c:pt>
                <c:pt idx="28">
                  <c:v>-6.8161682669597212E-2</c:v>
                </c:pt>
                <c:pt idx="29">
                  <c:v>-6.6921626494149677E-2</c:v>
                </c:pt>
                <c:pt idx="32">
                  <c:v>-6.0480827458377462E-2</c:v>
                </c:pt>
                <c:pt idx="33">
                  <c:v>-5.9110382608196232E-2</c:v>
                </c:pt>
                <c:pt idx="34">
                  <c:v>-5.9272600599797443E-2</c:v>
                </c:pt>
                <c:pt idx="35">
                  <c:v>-5.9870045559364371E-2</c:v>
                </c:pt>
                <c:pt idx="36">
                  <c:v>-5.9870045559364371E-2</c:v>
                </c:pt>
                <c:pt idx="49">
                  <c:v>5.6960224901558831E-4</c:v>
                </c:pt>
                <c:pt idx="50">
                  <c:v>5.6960224901558831E-4</c:v>
                </c:pt>
                <c:pt idx="51">
                  <c:v>-2.3255685373442248E-3</c:v>
                </c:pt>
                <c:pt idx="52">
                  <c:v>5.7443146215518937E-4</c:v>
                </c:pt>
                <c:pt idx="53">
                  <c:v>6.1443146114470437E-4</c:v>
                </c:pt>
                <c:pt idx="55">
                  <c:v>-8.2957325503230095E-5</c:v>
                </c:pt>
                <c:pt idx="56">
                  <c:v>-5.6534384202677757E-4</c:v>
                </c:pt>
                <c:pt idx="57">
                  <c:v>-5.2534384303726256E-4</c:v>
                </c:pt>
                <c:pt idx="58">
                  <c:v>-6.0574159579118714E-4</c:v>
                </c:pt>
                <c:pt idx="59">
                  <c:v>-5.9574159240582958E-4</c:v>
                </c:pt>
                <c:pt idx="60">
                  <c:v>-7.8523149568354711E-4</c:v>
                </c:pt>
                <c:pt idx="61">
                  <c:v>-7.5523150007938966E-4</c:v>
                </c:pt>
                <c:pt idx="62">
                  <c:v>-4.2562924500089139E-4</c:v>
                </c:pt>
                <c:pt idx="63">
                  <c:v>-4.1562924889149144E-4</c:v>
                </c:pt>
                <c:pt idx="95">
                  <c:v>6.9330007267126348E-2</c:v>
                </c:pt>
                <c:pt idx="112">
                  <c:v>6.3463431113632396E-2</c:v>
                </c:pt>
                <c:pt idx="113">
                  <c:v>6.4863431114645209E-2</c:v>
                </c:pt>
                <c:pt idx="114">
                  <c:v>6.0933033360925037E-2</c:v>
                </c:pt>
                <c:pt idx="115">
                  <c:v>6.5333033358911052E-2</c:v>
                </c:pt>
                <c:pt idx="129">
                  <c:v>7.7305815611907747E-2</c:v>
                </c:pt>
                <c:pt idx="131">
                  <c:v>7.7805815613828599E-2</c:v>
                </c:pt>
                <c:pt idx="132">
                  <c:v>7.7905815611302387E-2</c:v>
                </c:pt>
                <c:pt idx="140">
                  <c:v>8.246341271296842E-2</c:v>
                </c:pt>
                <c:pt idx="165">
                  <c:v>8.7046125176129863E-2</c:v>
                </c:pt>
                <c:pt idx="191">
                  <c:v>8.9354542222281452E-2</c:v>
                </c:pt>
                <c:pt idx="195">
                  <c:v>8.9897706115152687E-2</c:v>
                </c:pt>
                <c:pt idx="198">
                  <c:v>9.0473242911684792E-2</c:v>
                </c:pt>
                <c:pt idx="200">
                  <c:v>9.0378352993866429E-2</c:v>
                </c:pt>
                <c:pt idx="207">
                  <c:v>9.0391961741261184E-2</c:v>
                </c:pt>
                <c:pt idx="208">
                  <c:v>9.1161563985224348E-2</c:v>
                </c:pt>
                <c:pt idx="241">
                  <c:v>9.069180756341666E-2</c:v>
                </c:pt>
                <c:pt idx="243">
                  <c:v>9.1571919918351341E-2</c:v>
                </c:pt>
                <c:pt idx="244">
                  <c:v>9.1441522163222544E-2</c:v>
                </c:pt>
                <c:pt idx="245">
                  <c:v>9.1211124410619959E-2</c:v>
                </c:pt>
                <c:pt idx="247">
                  <c:v>9.0814531133219134E-2</c:v>
                </c:pt>
                <c:pt idx="258">
                  <c:v>9.1267897048965096E-2</c:v>
                </c:pt>
                <c:pt idx="291">
                  <c:v>8.9160648560209665E-2</c:v>
                </c:pt>
                <c:pt idx="292">
                  <c:v>9.0130250806396361E-2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93-419B-911F-01F0C77607E5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1'!$D$21:$D$173</c:f>
                <c:numCache>
                  <c:formatCode>General</c:formatCode>
                  <c:ptCount val="153"/>
                  <c:pt idx="9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20">
                    <c:v>0</c:v>
                  </c:pt>
                  <c:pt idx="26">
                    <c:v>0</c:v>
                  </c:pt>
                  <c:pt idx="49">
                    <c:v>4.8999999999999998E-4</c:v>
                  </c:pt>
                  <c:pt idx="50">
                    <c:v>4.8999999999999998E-4</c:v>
                  </c:pt>
                  <c:pt idx="52">
                    <c:v>0</c:v>
                  </c:pt>
                  <c:pt idx="53">
                    <c:v>1.1E-4</c:v>
                  </c:pt>
                  <c:pt idx="54">
                    <c:v>8.0000000000000007E-5</c:v>
                  </c:pt>
                  <c:pt idx="55">
                    <c:v>0</c:v>
                  </c:pt>
                  <c:pt idx="57">
                    <c:v>2.7E-4</c:v>
                  </c:pt>
                  <c:pt idx="58">
                    <c:v>1.4999999999999999E-4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8.0000000000000007E-5</c:v>
                  </c:pt>
                  <c:pt idx="62">
                    <c:v>2.5999999999999998E-4</c:v>
                  </c:pt>
                  <c:pt idx="63">
                    <c:v>0</c:v>
                  </c:pt>
                  <c:pt idx="68">
                    <c:v>0</c:v>
                  </c:pt>
                  <c:pt idx="95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7.0000000000000001E-3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6.0000000000000001E-3</c:v>
                  </c:pt>
                  <c:pt idx="123">
                    <c:v>5.0000000000000001E-3</c:v>
                  </c:pt>
                  <c:pt idx="124">
                    <c:v>5.0000000000000001E-3</c:v>
                  </c:pt>
                  <c:pt idx="125">
                    <c:v>6.0000000000000001E-3</c:v>
                  </c:pt>
                  <c:pt idx="126">
                    <c:v>5.0000000000000001E-3</c:v>
                  </c:pt>
                  <c:pt idx="129">
                    <c:v>0</c:v>
                  </c:pt>
                  <c:pt idx="131">
                    <c:v>8.0000000000000004E-4</c:v>
                  </c:pt>
                  <c:pt idx="132">
                    <c:v>0</c:v>
                  </c:pt>
                  <c:pt idx="136">
                    <c:v>7.0000000000000001E-3</c:v>
                  </c:pt>
                  <c:pt idx="137">
                    <c:v>4.0000000000000001E-3</c:v>
                  </c:pt>
                  <c:pt idx="139">
                    <c:v>5.0000000000000001E-3</c:v>
                  </c:pt>
                  <c:pt idx="140">
                    <c:v>5.9999999999999995E-4</c:v>
                  </c:pt>
                  <c:pt idx="141">
                    <c:v>5.0000000000000001E-3</c:v>
                  </c:pt>
                  <c:pt idx="143">
                    <c:v>5.0000000000000001E-3</c:v>
                  </c:pt>
                  <c:pt idx="144">
                    <c:v>5.0000000000000001E-3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48">
                    <c:v>5.0000000000000001E-3</c:v>
                  </c:pt>
                  <c:pt idx="150">
                    <c:v>4.0000000000000001E-3</c:v>
                  </c:pt>
                  <c:pt idx="151">
                    <c:v>4.0000000000000001E-3</c:v>
                  </c:pt>
                  <c:pt idx="152">
                    <c:v>5.0000000000000001E-3</c:v>
                  </c:pt>
                </c:numCache>
              </c:numRef>
            </c:plus>
            <c:minus>
              <c:numRef>
                <c:f>'Active 1'!$D$21:$D$173</c:f>
                <c:numCache>
                  <c:formatCode>General</c:formatCode>
                  <c:ptCount val="153"/>
                  <c:pt idx="9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20">
                    <c:v>0</c:v>
                  </c:pt>
                  <c:pt idx="26">
                    <c:v>0</c:v>
                  </c:pt>
                  <c:pt idx="49">
                    <c:v>4.8999999999999998E-4</c:v>
                  </c:pt>
                  <c:pt idx="50">
                    <c:v>4.8999999999999998E-4</c:v>
                  </c:pt>
                  <c:pt idx="52">
                    <c:v>0</c:v>
                  </c:pt>
                  <c:pt idx="53">
                    <c:v>1.1E-4</c:v>
                  </c:pt>
                  <c:pt idx="54">
                    <c:v>8.0000000000000007E-5</c:v>
                  </c:pt>
                  <c:pt idx="55">
                    <c:v>0</c:v>
                  </c:pt>
                  <c:pt idx="57">
                    <c:v>2.7E-4</c:v>
                  </c:pt>
                  <c:pt idx="58">
                    <c:v>1.4999999999999999E-4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8.0000000000000007E-5</c:v>
                  </c:pt>
                  <c:pt idx="62">
                    <c:v>2.5999999999999998E-4</c:v>
                  </c:pt>
                  <c:pt idx="63">
                    <c:v>0</c:v>
                  </c:pt>
                  <c:pt idx="68">
                    <c:v>0</c:v>
                  </c:pt>
                  <c:pt idx="95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7.0000000000000001E-3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6.0000000000000001E-3</c:v>
                  </c:pt>
                  <c:pt idx="123">
                    <c:v>5.0000000000000001E-3</c:v>
                  </c:pt>
                  <c:pt idx="124">
                    <c:v>5.0000000000000001E-3</c:v>
                  </c:pt>
                  <c:pt idx="125">
                    <c:v>6.0000000000000001E-3</c:v>
                  </c:pt>
                  <c:pt idx="126">
                    <c:v>5.0000000000000001E-3</c:v>
                  </c:pt>
                  <c:pt idx="129">
                    <c:v>0</c:v>
                  </c:pt>
                  <c:pt idx="131">
                    <c:v>8.0000000000000004E-4</c:v>
                  </c:pt>
                  <c:pt idx="132">
                    <c:v>0</c:v>
                  </c:pt>
                  <c:pt idx="136">
                    <c:v>7.0000000000000001E-3</c:v>
                  </c:pt>
                  <c:pt idx="137">
                    <c:v>4.0000000000000001E-3</c:v>
                  </c:pt>
                  <c:pt idx="139">
                    <c:v>5.0000000000000001E-3</c:v>
                  </c:pt>
                  <c:pt idx="140">
                    <c:v>5.9999999999999995E-4</c:v>
                  </c:pt>
                  <c:pt idx="141">
                    <c:v>5.0000000000000001E-3</c:v>
                  </c:pt>
                  <c:pt idx="143">
                    <c:v>5.0000000000000001E-3</c:v>
                  </c:pt>
                  <c:pt idx="144">
                    <c:v>5.0000000000000001E-3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48">
                    <c:v>5.0000000000000001E-3</c:v>
                  </c:pt>
                  <c:pt idx="150">
                    <c:v>4.0000000000000001E-3</c:v>
                  </c:pt>
                  <c:pt idx="151">
                    <c:v>4.0000000000000001E-3</c:v>
                  </c:pt>
                  <c:pt idx="15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1'!$F$21:$F$819</c:f>
              <c:numCache>
                <c:formatCode>General</c:formatCode>
                <c:ptCount val="799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24970.5</c:v>
                </c:pt>
                <c:pt idx="133">
                  <c:v>25106</c:v>
                </c:pt>
                <c:pt idx="134">
                  <c:v>26094</c:v>
                </c:pt>
                <c:pt idx="135">
                  <c:v>26175.5</c:v>
                </c:pt>
                <c:pt idx="136">
                  <c:v>26213</c:v>
                </c:pt>
                <c:pt idx="137">
                  <c:v>26278</c:v>
                </c:pt>
                <c:pt idx="138">
                  <c:v>26294.5</c:v>
                </c:pt>
                <c:pt idx="139">
                  <c:v>26347</c:v>
                </c:pt>
                <c:pt idx="140">
                  <c:v>26394</c:v>
                </c:pt>
                <c:pt idx="141">
                  <c:v>27222.5</c:v>
                </c:pt>
                <c:pt idx="142">
                  <c:v>27226.5</c:v>
                </c:pt>
                <c:pt idx="143">
                  <c:v>27263</c:v>
                </c:pt>
                <c:pt idx="144">
                  <c:v>27419.5</c:v>
                </c:pt>
                <c:pt idx="145">
                  <c:v>27424</c:v>
                </c:pt>
                <c:pt idx="146">
                  <c:v>27567</c:v>
                </c:pt>
                <c:pt idx="147">
                  <c:v>27611</c:v>
                </c:pt>
                <c:pt idx="148">
                  <c:v>27771</c:v>
                </c:pt>
                <c:pt idx="149">
                  <c:v>27775</c:v>
                </c:pt>
                <c:pt idx="150">
                  <c:v>27818</c:v>
                </c:pt>
                <c:pt idx="151">
                  <c:v>27865</c:v>
                </c:pt>
                <c:pt idx="152">
                  <c:v>28248</c:v>
                </c:pt>
                <c:pt idx="153">
                  <c:v>28414</c:v>
                </c:pt>
                <c:pt idx="154">
                  <c:v>28464</c:v>
                </c:pt>
                <c:pt idx="155">
                  <c:v>28605</c:v>
                </c:pt>
                <c:pt idx="156">
                  <c:v>28747</c:v>
                </c:pt>
                <c:pt idx="157">
                  <c:v>28790</c:v>
                </c:pt>
                <c:pt idx="158">
                  <c:v>28792.5</c:v>
                </c:pt>
                <c:pt idx="159">
                  <c:v>28925</c:v>
                </c:pt>
                <c:pt idx="160">
                  <c:v>28947</c:v>
                </c:pt>
                <c:pt idx="161">
                  <c:v>29606.5</c:v>
                </c:pt>
                <c:pt idx="162">
                  <c:v>29678.5</c:v>
                </c:pt>
                <c:pt idx="163">
                  <c:v>29882.5</c:v>
                </c:pt>
                <c:pt idx="164">
                  <c:v>30770</c:v>
                </c:pt>
                <c:pt idx="165">
                  <c:v>31092</c:v>
                </c:pt>
                <c:pt idx="166">
                  <c:v>31187</c:v>
                </c:pt>
                <c:pt idx="167">
                  <c:v>31252</c:v>
                </c:pt>
                <c:pt idx="168">
                  <c:v>31252.5</c:v>
                </c:pt>
                <c:pt idx="169">
                  <c:v>31256</c:v>
                </c:pt>
                <c:pt idx="170">
                  <c:v>31846.5</c:v>
                </c:pt>
                <c:pt idx="171">
                  <c:v>31908</c:v>
                </c:pt>
                <c:pt idx="172">
                  <c:v>31908</c:v>
                </c:pt>
                <c:pt idx="173">
                  <c:v>31908</c:v>
                </c:pt>
                <c:pt idx="174">
                  <c:v>31936.5</c:v>
                </c:pt>
                <c:pt idx="175">
                  <c:v>31936.5</c:v>
                </c:pt>
                <c:pt idx="176">
                  <c:v>31936.5</c:v>
                </c:pt>
                <c:pt idx="177">
                  <c:v>32033</c:v>
                </c:pt>
                <c:pt idx="178">
                  <c:v>32033</c:v>
                </c:pt>
                <c:pt idx="179">
                  <c:v>32109</c:v>
                </c:pt>
                <c:pt idx="180">
                  <c:v>32142.5</c:v>
                </c:pt>
                <c:pt idx="181">
                  <c:v>32142.5</c:v>
                </c:pt>
                <c:pt idx="182">
                  <c:v>32262.5</c:v>
                </c:pt>
                <c:pt idx="183">
                  <c:v>32306.5</c:v>
                </c:pt>
                <c:pt idx="184">
                  <c:v>32353.5</c:v>
                </c:pt>
                <c:pt idx="185">
                  <c:v>32597.5</c:v>
                </c:pt>
                <c:pt idx="186">
                  <c:v>32720</c:v>
                </c:pt>
                <c:pt idx="187">
                  <c:v>32720.5</c:v>
                </c:pt>
                <c:pt idx="188">
                  <c:v>32909.5</c:v>
                </c:pt>
                <c:pt idx="189">
                  <c:v>33097.5</c:v>
                </c:pt>
                <c:pt idx="190">
                  <c:v>33103</c:v>
                </c:pt>
                <c:pt idx="191">
                  <c:v>33143</c:v>
                </c:pt>
                <c:pt idx="192">
                  <c:v>33191</c:v>
                </c:pt>
                <c:pt idx="193">
                  <c:v>33238</c:v>
                </c:pt>
                <c:pt idx="194">
                  <c:v>33322.5</c:v>
                </c:pt>
                <c:pt idx="195">
                  <c:v>33491</c:v>
                </c:pt>
                <c:pt idx="196">
                  <c:v>34051</c:v>
                </c:pt>
                <c:pt idx="197">
                  <c:v>34073</c:v>
                </c:pt>
                <c:pt idx="198">
                  <c:v>34100</c:v>
                </c:pt>
                <c:pt idx="199">
                  <c:v>34141.5</c:v>
                </c:pt>
                <c:pt idx="200">
                  <c:v>34169</c:v>
                </c:pt>
                <c:pt idx="201">
                  <c:v>34170.5</c:v>
                </c:pt>
                <c:pt idx="202">
                  <c:v>34316</c:v>
                </c:pt>
                <c:pt idx="203">
                  <c:v>34520.5</c:v>
                </c:pt>
                <c:pt idx="204">
                  <c:v>34580.5</c:v>
                </c:pt>
                <c:pt idx="205">
                  <c:v>34596</c:v>
                </c:pt>
                <c:pt idx="206">
                  <c:v>34643</c:v>
                </c:pt>
                <c:pt idx="207">
                  <c:v>34705</c:v>
                </c:pt>
                <c:pt idx="208">
                  <c:v>34705.5</c:v>
                </c:pt>
                <c:pt idx="209">
                  <c:v>35286.5</c:v>
                </c:pt>
                <c:pt idx="210">
                  <c:v>35288.5</c:v>
                </c:pt>
                <c:pt idx="211">
                  <c:v>35426.5</c:v>
                </c:pt>
                <c:pt idx="212">
                  <c:v>35433.5</c:v>
                </c:pt>
                <c:pt idx="213">
                  <c:v>35436</c:v>
                </c:pt>
                <c:pt idx="214">
                  <c:v>35436.5</c:v>
                </c:pt>
                <c:pt idx="215">
                  <c:v>35460.5</c:v>
                </c:pt>
                <c:pt idx="216">
                  <c:v>35460.5</c:v>
                </c:pt>
                <c:pt idx="217">
                  <c:v>35502.5</c:v>
                </c:pt>
                <c:pt idx="218">
                  <c:v>35514</c:v>
                </c:pt>
                <c:pt idx="219">
                  <c:v>35539</c:v>
                </c:pt>
                <c:pt idx="220">
                  <c:v>35574.5</c:v>
                </c:pt>
                <c:pt idx="221">
                  <c:v>35574.5</c:v>
                </c:pt>
                <c:pt idx="222">
                  <c:v>35592.5</c:v>
                </c:pt>
                <c:pt idx="223">
                  <c:v>36352.5</c:v>
                </c:pt>
                <c:pt idx="224">
                  <c:v>36496.5</c:v>
                </c:pt>
                <c:pt idx="225">
                  <c:v>36496.5</c:v>
                </c:pt>
                <c:pt idx="226">
                  <c:v>36512.5</c:v>
                </c:pt>
                <c:pt idx="227">
                  <c:v>36603</c:v>
                </c:pt>
                <c:pt idx="228">
                  <c:v>36641</c:v>
                </c:pt>
                <c:pt idx="229">
                  <c:v>36649</c:v>
                </c:pt>
                <c:pt idx="230">
                  <c:v>36684.5</c:v>
                </c:pt>
                <c:pt idx="231">
                  <c:v>36694.5</c:v>
                </c:pt>
                <c:pt idx="232">
                  <c:v>36735</c:v>
                </c:pt>
                <c:pt idx="233">
                  <c:v>36759</c:v>
                </c:pt>
                <c:pt idx="234">
                  <c:v>36766.5</c:v>
                </c:pt>
                <c:pt idx="235">
                  <c:v>36772.5</c:v>
                </c:pt>
                <c:pt idx="236">
                  <c:v>36784</c:v>
                </c:pt>
                <c:pt idx="237">
                  <c:v>36784.5</c:v>
                </c:pt>
                <c:pt idx="238">
                  <c:v>36823</c:v>
                </c:pt>
                <c:pt idx="239">
                  <c:v>37572</c:v>
                </c:pt>
                <c:pt idx="240">
                  <c:v>37587</c:v>
                </c:pt>
                <c:pt idx="241">
                  <c:v>37697</c:v>
                </c:pt>
                <c:pt idx="242">
                  <c:v>37700</c:v>
                </c:pt>
                <c:pt idx="243">
                  <c:v>37722</c:v>
                </c:pt>
                <c:pt idx="244">
                  <c:v>37722.5</c:v>
                </c:pt>
                <c:pt idx="245">
                  <c:v>37723</c:v>
                </c:pt>
                <c:pt idx="246">
                  <c:v>37758</c:v>
                </c:pt>
                <c:pt idx="247">
                  <c:v>37769</c:v>
                </c:pt>
                <c:pt idx="248">
                  <c:v>37770</c:v>
                </c:pt>
                <c:pt idx="249">
                  <c:v>37770</c:v>
                </c:pt>
                <c:pt idx="250">
                  <c:v>37770</c:v>
                </c:pt>
                <c:pt idx="251">
                  <c:v>37814</c:v>
                </c:pt>
                <c:pt idx="252">
                  <c:v>38048</c:v>
                </c:pt>
                <c:pt idx="253">
                  <c:v>38331</c:v>
                </c:pt>
                <c:pt idx="254">
                  <c:v>38541</c:v>
                </c:pt>
                <c:pt idx="255">
                  <c:v>38556.5</c:v>
                </c:pt>
                <c:pt idx="256">
                  <c:v>38569</c:v>
                </c:pt>
                <c:pt idx="257">
                  <c:v>38606.5</c:v>
                </c:pt>
                <c:pt idx="258">
                  <c:v>38607</c:v>
                </c:pt>
                <c:pt idx="259">
                  <c:v>38613</c:v>
                </c:pt>
                <c:pt idx="260">
                  <c:v>38754</c:v>
                </c:pt>
                <c:pt idx="261">
                  <c:v>38782</c:v>
                </c:pt>
                <c:pt idx="262">
                  <c:v>38842</c:v>
                </c:pt>
                <c:pt idx="263">
                  <c:v>38867</c:v>
                </c:pt>
                <c:pt idx="264">
                  <c:v>38873</c:v>
                </c:pt>
                <c:pt idx="265">
                  <c:v>38895</c:v>
                </c:pt>
                <c:pt idx="266">
                  <c:v>38939.5</c:v>
                </c:pt>
                <c:pt idx="267">
                  <c:v>38971</c:v>
                </c:pt>
                <c:pt idx="268">
                  <c:v>38974</c:v>
                </c:pt>
                <c:pt idx="269">
                  <c:v>38983.5</c:v>
                </c:pt>
                <c:pt idx="270">
                  <c:v>39456.5</c:v>
                </c:pt>
                <c:pt idx="271">
                  <c:v>39613</c:v>
                </c:pt>
                <c:pt idx="272">
                  <c:v>39616.5</c:v>
                </c:pt>
                <c:pt idx="273">
                  <c:v>39638.5</c:v>
                </c:pt>
                <c:pt idx="274">
                  <c:v>39663.5</c:v>
                </c:pt>
                <c:pt idx="275">
                  <c:v>39718</c:v>
                </c:pt>
                <c:pt idx="276">
                  <c:v>39776.5</c:v>
                </c:pt>
                <c:pt idx="277">
                  <c:v>39878</c:v>
                </c:pt>
                <c:pt idx="278">
                  <c:v>39878.5</c:v>
                </c:pt>
                <c:pt idx="279">
                  <c:v>39885.5</c:v>
                </c:pt>
                <c:pt idx="280">
                  <c:v>39937.5</c:v>
                </c:pt>
                <c:pt idx="281">
                  <c:v>39980</c:v>
                </c:pt>
                <c:pt idx="282">
                  <c:v>40067</c:v>
                </c:pt>
                <c:pt idx="283">
                  <c:v>40859.5</c:v>
                </c:pt>
                <c:pt idx="284">
                  <c:v>40925.5</c:v>
                </c:pt>
                <c:pt idx="285">
                  <c:v>40956</c:v>
                </c:pt>
                <c:pt idx="286">
                  <c:v>41000.5</c:v>
                </c:pt>
                <c:pt idx="287">
                  <c:v>41063.5</c:v>
                </c:pt>
                <c:pt idx="288">
                  <c:v>41121</c:v>
                </c:pt>
                <c:pt idx="289">
                  <c:v>41160.5</c:v>
                </c:pt>
                <c:pt idx="290">
                  <c:v>41295</c:v>
                </c:pt>
                <c:pt idx="291">
                  <c:v>41444.5</c:v>
                </c:pt>
                <c:pt idx="292">
                  <c:v>41445</c:v>
                </c:pt>
                <c:pt idx="293">
                  <c:v>41477</c:v>
                </c:pt>
                <c:pt idx="294">
                  <c:v>41495.5</c:v>
                </c:pt>
                <c:pt idx="295">
                  <c:v>41997</c:v>
                </c:pt>
                <c:pt idx="296">
                  <c:v>42016</c:v>
                </c:pt>
                <c:pt idx="297">
                  <c:v>42085</c:v>
                </c:pt>
                <c:pt idx="298">
                  <c:v>42101</c:v>
                </c:pt>
                <c:pt idx="299">
                  <c:v>42132.5</c:v>
                </c:pt>
                <c:pt idx="300">
                  <c:v>42195</c:v>
                </c:pt>
                <c:pt idx="301">
                  <c:v>42219.5</c:v>
                </c:pt>
                <c:pt idx="302">
                  <c:v>42238</c:v>
                </c:pt>
                <c:pt idx="303">
                  <c:v>42265</c:v>
                </c:pt>
                <c:pt idx="304">
                  <c:v>42278</c:v>
                </c:pt>
                <c:pt idx="305">
                  <c:v>42421</c:v>
                </c:pt>
                <c:pt idx="306">
                  <c:v>42439</c:v>
                </c:pt>
                <c:pt idx="307">
                  <c:v>42489</c:v>
                </c:pt>
                <c:pt idx="308">
                  <c:v>42649.5</c:v>
                </c:pt>
                <c:pt idx="309">
                  <c:v>42681</c:v>
                </c:pt>
                <c:pt idx="310">
                  <c:v>43114.5</c:v>
                </c:pt>
                <c:pt idx="311">
                  <c:v>43338.5</c:v>
                </c:pt>
                <c:pt idx="312">
                  <c:v>43357.5</c:v>
                </c:pt>
                <c:pt idx="313">
                  <c:v>43427</c:v>
                </c:pt>
                <c:pt idx="314">
                  <c:v>43427.5</c:v>
                </c:pt>
                <c:pt idx="315">
                  <c:v>43436.5</c:v>
                </c:pt>
                <c:pt idx="316">
                  <c:v>43468.5</c:v>
                </c:pt>
                <c:pt idx="317">
                  <c:v>43483</c:v>
                </c:pt>
                <c:pt idx="318">
                  <c:v>43503</c:v>
                </c:pt>
                <c:pt idx="319">
                  <c:v>43550</c:v>
                </c:pt>
                <c:pt idx="320">
                  <c:v>44324</c:v>
                </c:pt>
                <c:pt idx="321">
                  <c:v>44358.5</c:v>
                </c:pt>
                <c:pt idx="322">
                  <c:v>44431</c:v>
                </c:pt>
                <c:pt idx="323">
                  <c:v>44481</c:v>
                </c:pt>
                <c:pt idx="324">
                  <c:v>44481</c:v>
                </c:pt>
                <c:pt idx="325">
                  <c:v>44481</c:v>
                </c:pt>
                <c:pt idx="326">
                  <c:v>44481</c:v>
                </c:pt>
                <c:pt idx="327">
                  <c:v>44546.5</c:v>
                </c:pt>
                <c:pt idx="328">
                  <c:v>44560</c:v>
                </c:pt>
                <c:pt idx="329">
                  <c:v>44696.5</c:v>
                </c:pt>
                <c:pt idx="330">
                  <c:v>44697</c:v>
                </c:pt>
                <c:pt idx="331">
                  <c:v>44791.5</c:v>
                </c:pt>
                <c:pt idx="332">
                  <c:v>44860.5</c:v>
                </c:pt>
                <c:pt idx="333">
                  <c:v>45600</c:v>
                </c:pt>
                <c:pt idx="334">
                  <c:v>45629</c:v>
                </c:pt>
                <c:pt idx="335">
                  <c:v>45631.5</c:v>
                </c:pt>
                <c:pt idx="336">
                  <c:v>45669</c:v>
                </c:pt>
                <c:pt idx="337">
                  <c:v>45669.5</c:v>
                </c:pt>
                <c:pt idx="338">
                  <c:v>45740.5</c:v>
                </c:pt>
                <c:pt idx="339">
                  <c:v>45874</c:v>
                </c:pt>
                <c:pt idx="340">
                  <c:v>45880</c:v>
                </c:pt>
                <c:pt idx="341">
                  <c:v>45939</c:v>
                </c:pt>
                <c:pt idx="342">
                  <c:v>46717.5</c:v>
                </c:pt>
                <c:pt idx="343">
                  <c:v>46718</c:v>
                </c:pt>
                <c:pt idx="344">
                  <c:v>46749</c:v>
                </c:pt>
                <c:pt idx="345">
                  <c:v>46768</c:v>
                </c:pt>
                <c:pt idx="346">
                  <c:v>46808.5</c:v>
                </c:pt>
                <c:pt idx="347">
                  <c:v>46811.5</c:v>
                </c:pt>
                <c:pt idx="348">
                  <c:v>46812</c:v>
                </c:pt>
                <c:pt idx="349">
                  <c:v>46974.5</c:v>
                </c:pt>
                <c:pt idx="350">
                  <c:v>47706</c:v>
                </c:pt>
                <c:pt idx="351">
                  <c:v>47739.5</c:v>
                </c:pt>
                <c:pt idx="352">
                  <c:v>47822</c:v>
                </c:pt>
                <c:pt idx="353">
                  <c:v>47974</c:v>
                </c:pt>
                <c:pt idx="354">
                  <c:v>48207</c:v>
                </c:pt>
                <c:pt idx="355">
                  <c:v>48868.5</c:v>
                </c:pt>
                <c:pt idx="356">
                  <c:v>48935.5</c:v>
                </c:pt>
                <c:pt idx="357">
                  <c:v>48969</c:v>
                </c:pt>
                <c:pt idx="358">
                  <c:v>49025</c:v>
                </c:pt>
                <c:pt idx="359">
                  <c:v>49025</c:v>
                </c:pt>
                <c:pt idx="360">
                  <c:v>49025</c:v>
                </c:pt>
                <c:pt idx="361">
                  <c:v>49025</c:v>
                </c:pt>
                <c:pt idx="362">
                  <c:v>49170</c:v>
                </c:pt>
                <c:pt idx="363">
                  <c:v>49179.5</c:v>
                </c:pt>
                <c:pt idx="364">
                  <c:v>49182.5</c:v>
                </c:pt>
                <c:pt idx="365">
                  <c:v>49183</c:v>
                </c:pt>
                <c:pt idx="366">
                  <c:v>49232</c:v>
                </c:pt>
                <c:pt idx="367">
                  <c:v>49248.5</c:v>
                </c:pt>
                <c:pt idx="368">
                  <c:v>49298.5</c:v>
                </c:pt>
                <c:pt idx="369">
                  <c:v>50067</c:v>
                </c:pt>
                <c:pt idx="370">
                  <c:v>50067.5</c:v>
                </c:pt>
                <c:pt idx="371">
                  <c:v>50101.5</c:v>
                </c:pt>
                <c:pt idx="372">
                  <c:v>50119.5</c:v>
                </c:pt>
                <c:pt idx="373">
                  <c:v>50119.5</c:v>
                </c:pt>
                <c:pt idx="374">
                  <c:v>50119.5</c:v>
                </c:pt>
                <c:pt idx="375">
                  <c:v>50211.5</c:v>
                </c:pt>
                <c:pt idx="376">
                  <c:v>51249.5</c:v>
                </c:pt>
                <c:pt idx="377">
                  <c:v>51250</c:v>
                </c:pt>
                <c:pt idx="378">
                  <c:v>51356.5</c:v>
                </c:pt>
                <c:pt idx="379">
                  <c:v>51422.5</c:v>
                </c:pt>
                <c:pt idx="380">
                  <c:v>51494</c:v>
                </c:pt>
                <c:pt idx="381">
                  <c:v>51503</c:v>
                </c:pt>
                <c:pt idx="382">
                  <c:v>51585</c:v>
                </c:pt>
                <c:pt idx="383">
                  <c:v>51594</c:v>
                </c:pt>
                <c:pt idx="384">
                  <c:v>51597.5</c:v>
                </c:pt>
                <c:pt idx="385">
                  <c:v>51759.5</c:v>
                </c:pt>
                <c:pt idx="386">
                  <c:v>51769</c:v>
                </c:pt>
                <c:pt idx="387">
                  <c:v>51794</c:v>
                </c:pt>
                <c:pt idx="388">
                  <c:v>52403.5</c:v>
                </c:pt>
                <c:pt idx="389">
                  <c:v>52532</c:v>
                </c:pt>
                <c:pt idx="390">
                  <c:v>52540.5</c:v>
                </c:pt>
                <c:pt idx="391">
                  <c:v>52616.5</c:v>
                </c:pt>
                <c:pt idx="392">
                  <c:v>52616.5</c:v>
                </c:pt>
                <c:pt idx="393">
                  <c:v>52616.5</c:v>
                </c:pt>
                <c:pt idx="394">
                  <c:v>52657.5</c:v>
                </c:pt>
                <c:pt idx="395">
                  <c:v>52764</c:v>
                </c:pt>
                <c:pt idx="396">
                  <c:v>53517.5</c:v>
                </c:pt>
                <c:pt idx="397">
                  <c:v>53677.5</c:v>
                </c:pt>
                <c:pt idx="398">
                  <c:v>53680</c:v>
                </c:pt>
                <c:pt idx="399">
                  <c:v>53726</c:v>
                </c:pt>
                <c:pt idx="400">
                  <c:v>53726.5</c:v>
                </c:pt>
                <c:pt idx="401">
                  <c:v>53727</c:v>
                </c:pt>
                <c:pt idx="402">
                  <c:v>53738.5</c:v>
                </c:pt>
                <c:pt idx="403">
                  <c:v>53739</c:v>
                </c:pt>
                <c:pt idx="404">
                  <c:v>53739.5</c:v>
                </c:pt>
                <c:pt idx="405">
                  <c:v>53827.5</c:v>
                </c:pt>
                <c:pt idx="406">
                  <c:v>53999</c:v>
                </c:pt>
                <c:pt idx="407">
                  <c:v>54626.5</c:v>
                </c:pt>
                <c:pt idx="408">
                  <c:v>54679</c:v>
                </c:pt>
                <c:pt idx="409">
                  <c:v>54777.5</c:v>
                </c:pt>
                <c:pt idx="410">
                  <c:v>54943.5</c:v>
                </c:pt>
                <c:pt idx="411">
                  <c:v>54953</c:v>
                </c:pt>
                <c:pt idx="412">
                  <c:v>54953.5</c:v>
                </c:pt>
                <c:pt idx="413">
                  <c:v>55041</c:v>
                </c:pt>
                <c:pt idx="414">
                  <c:v>55165.5</c:v>
                </c:pt>
                <c:pt idx="415">
                  <c:v>55165.5</c:v>
                </c:pt>
                <c:pt idx="416">
                  <c:v>55771</c:v>
                </c:pt>
                <c:pt idx="417">
                  <c:v>55828.5</c:v>
                </c:pt>
                <c:pt idx="418">
                  <c:v>55909</c:v>
                </c:pt>
                <c:pt idx="419">
                  <c:v>55909.5</c:v>
                </c:pt>
                <c:pt idx="420">
                  <c:v>55963</c:v>
                </c:pt>
                <c:pt idx="421">
                  <c:v>56072.5</c:v>
                </c:pt>
                <c:pt idx="422">
                  <c:v>56073</c:v>
                </c:pt>
                <c:pt idx="423">
                  <c:v>56087.5</c:v>
                </c:pt>
                <c:pt idx="424">
                  <c:v>56153.5</c:v>
                </c:pt>
                <c:pt idx="425">
                  <c:v>57270</c:v>
                </c:pt>
                <c:pt idx="426">
                  <c:v>57092</c:v>
                </c:pt>
                <c:pt idx="427">
                  <c:v>57092.5</c:v>
                </c:pt>
                <c:pt idx="428">
                  <c:v>57243</c:v>
                </c:pt>
                <c:pt idx="429">
                  <c:v>57455.5</c:v>
                </c:pt>
                <c:pt idx="430">
                  <c:v>57508</c:v>
                </c:pt>
                <c:pt idx="431">
                  <c:v>57508.5</c:v>
                </c:pt>
                <c:pt idx="432">
                  <c:v>58126.5</c:v>
                </c:pt>
                <c:pt idx="433">
                  <c:v>58126.5</c:v>
                </c:pt>
                <c:pt idx="434">
                  <c:v>55009.5</c:v>
                </c:pt>
                <c:pt idx="435">
                  <c:v>55160</c:v>
                </c:pt>
                <c:pt idx="436">
                  <c:v>58199</c:v>
                </c:pt>
                <c:pt idx="437">
                  <c:v>58199.5</c:v>
                </c:pt>
                <c:pt idx="438">
                  <c:v>58262.5</c:v>
                </c:pt>
                <c:pt idx="439">
                  <c:v>58384</c:v>
                </c:pt>
                <c:pt idx="440">
                  <c:v>58462</c:v>
                </c:pt>
                <c:pt idx="441">
                  <c:v>58643.5</c:v>
                </c:pt>
              </c:numCache>
            </c:numRef>
          </c:xVal>
          <c:yVal>
            <c:numRef>
              <c:f>'Active 1'!$K$21:$K$819</c:f>
              <c:numCache>
                <c:formatCode>General</c:formatCode>
                <c:ptCount val="799"/>
                <c:pt idx="10">
                  <c:v>-7.9423764625971671E-2</c:v>
                </c:pt>
                <c:pt idx="130">
                  <c:v>7.7605815611605067E-2</c:v>
                </c:pt>
                <c:pt idx="164">
                  <c:v>8.6922278140264098E-2</c:v>
                </c:pt>
                <c:pt idx="166">
                  <c:v>8.8670552104304079E-2</c:v>
                </c:pt>
                <c:pt idx="167">
                  <c:v>8.7518844215082936E-2</c:v>
                </c:pt>
                <c:pt idx="168">
                  <c:v>8.8588446458743419E-2</c:v>
                </c:pt>
                <c:pt idx="169">
                  <c:v>8.757566218264401E-2</c:v>
                </c:pt>
                <c:pt idx="170">
                  <c:v>8.930391584726749E-2</c:v>
                </c:pt>
                <c:pt idx="171">
                  <c:v>8.873699222021969E-2</c:v>
                </c:pt>
                <c:pt idx="172">
                  <c:v>8.9236992222140543E-2</c:v>
                </c:pt>
                <c:pt idx="173">
                  <c:v>9.0236992225982249E-2</c:v>
                </c:pt>
                <c:pt idx="174">
                  <c:v>8.9404320307949092E-2</c:v>
                </c:pt>
                <c:pt idx="175">
                  <c:v>9.0004320307343733E-2</c:v>
                </c:pt>
                <c:pt idx="176">
                  <c:v>9.0204320302291308E-2</c:v>
                </c:pt>
                <c:pt idx="177">
                  <c:v>8.8737553967803251E-2</c:v>
                </c:pt>
                <c:pt idx="178">
                  <c:v>8.9937553966592532E-2</c:v>
                </c:pt>
                <c:pt idx="179">
                  <c:v>8.8617095505469479E-2</c:v>
                </c:pt>
                <c:pt idx="180">
                  <c:v>8.9280446052725893E-2</c:v>
                </c:pt>
                <c:pt idx="181">
                  <c:v>9.0680446053738706E-2</c:v>
                </c:pt>
                <c:pt idx="182">
                  <c:v>8.9384985316428356E-2</c:v>
                </c:pt>
                <c:pt idx="183">
                  <c:v>8.8309983053477481E-2</c:v>
                </c:pt>
                <c:pt idx="184">
                  <c:v>8.9052594274107832E-2</c:v>
                </c:pt>
                <c:pt idx="185">
                  <c:v>8.8718490784231108E-2</c:v>
                </c:pt>
                <c:pt idx="186">
                  <c:v>8.8771041293512098E-2</c:v>
                </c:pt>
                <c:pt idx="187">
                  <c:v>8.9640643542225007E-2</c:v>
                </c:pt>
                <c:pt idx="188">
                  <c:v>9.0950292891648132E-2</c:v>
                </c:pt>
                <c:pt idx="189">
                  <c:v>9.1120737750316039E-2</c:v>
                </c:pt>
                <c:pt idx="190">
                  <c:v>8.9686362465727143E-2</c:v>
                </c:pt>
                <c:pt idx="192">
                  <c:v>8.7936357929720543E-2</c:v>
                </c:pt>
                <c:pt idx="193">
                  <c:v>8.9678969146916643E-2</c:v>
                </c:pt>
                <c:pt idx="194">
                  <c:v>9.1541748879535589E-2</c:v>
                </c:pt>
                <c:pt idx="196">
                  <c:v>9.145222271035891E-2</c:v>
                </c:pt>
                <c:pt idx="197">
                  <c:v>9.0514721574436408E-2</c:v>
                </c:pt>
                <c:pt idx="199">
                  <c:v>8.9650229405378923E-2</c:v>
                </c:pt>
                <c:pt idx="201">
                  <c:v>9.0387159732927103E-2</c:v>
                </c:pt>
                <c:pt idx="203">
                  <c:v>9.1608732604072429E-2</c:v>
                </c:pt>
                <c:pt idx="204">
                  <c:v>9.0973924707213882E-2</c:v>
                </c:pt>
                <c:pt idx="205">
                  <c:v>9.0318671907880343E-2</c:v>
                </c:pt>
                <c:pt idx="206">
                  <c:v>9.0261283112340607E-2</c:v>
                </c:pt>
                <c:pt idx="209">
                  <c:v>9.0839374955976382E-2</c:v>
                </c:pt>
                <c:pt idx="210">
                  <c:v>9.0817783944658004E-2</c:v>
                </c:pt>
                <c:pt idx="211">
                  <c:v>9.0328004102047998E-2</c:v>
                </c:pt>
                <c:pt idx="212">
                  <c:v>9.2302435565216001E-2</c:v>
                </c:pt>
                <c:pt idx="213">
                  <c:v>9.0650446800282225E-2</c:v>
                </c:pt>
                <c:pt idx="214">
                  <c:v>9.0720049047376961E-2</c:v>
                </c:pt>
                <c:pt idx="215">
                  <c:v>9.066095689922804E-2</c:v>
                </c:pt>
                <c:pt idx="216">
                  <c:v>9.066095689922804E-2</c:v>
                </c:pt>
                <c:pt idx="217">
                  <c:v>9.0567545652447734E-2</c:v>
                </c:pt>
                <c:pt idx="218">
                  <c:v>9.0708397328853607E-2</c:v>
                </c:pt>
                <c:pt idx="219">
                  <c:v>9.0288509672973305E-2</c:v>
                </c:pt>
                <c:pt idx="220">
                  <c:v>9.0830269211437553E-2</c:v>
                </c:pt>
                <c:pt idx="221">
                  <c:v>9.084270733728772E-2</c:v>
                </c:pt>
                <c:pt idx="222">
                  <c:v>8.9835950100678019E-2</c:v>
                </c:pt>
                <c:pt idx="223">
                  <c:v>9.143136548664188E-2</c:v>
                </c:pt>
                <c:pt idx="224">
                  <c:v>9.0676812607853208E-2</c:v>
                </c:pt>
                <c:pt idx="225">
                  <c:v>9.0776812612602953E-2</c:v>
                </c:pt>
                <c:pt idx="226">
                  <c:v>9.0904084507201333E-2</c:v>
                </c:pt>
                <c:pt idx="227">
                  <c:v>9.1702091209299397E-2</c:v>
                </c:pt>
                <c:pt idx="228">
                  <c:v>9.5391861977986991E-2</c:v>
                </c:pt>
                <c:pt idx="229">
                  <c:v>9.1605497931595892E-2</c:v>
                </c:pt>
                <c:pt idx="230">
                  <c:v>9.5547257471480407E-2</c:v>
                </c:pt>
                <c:pt idx="231">
                  <c:v>9.5239302405389026E-2</c:v>
                </c:pt>
                <c:pt idx="232">
                  <c:v>9.2577084411459509E-2</c:v>
                </c:pt>
                <c:pt idx="233">
                  <c:v>9.1017992264823988E-2</c:v>
                </c:pt>
                <c:pt idx="234">
                  <c:v>9.3162025972560514E-2</c:v>
                </c:pt>
                <c:pt idx="235">
                  <c:v>9.2597252929408569E-2</c:v>
                </c:pt>
                <c:pt idx="236">
                  <c:v>9.0298104616522323E-2</c:v>
                </c:pt>
                <c:pt idx="237">
                  <c:v>9.1567706862406339E-2</c:v>
                </c:pt>
                <c:pt idx="238">
                  <c:v>9.1927079876768403E-2</c:v>
                </c:pt>
                <c:pt idx="239">
                  <c:v>9.1491245832003187E-2</c:v>
                </c:pt>
                <c:pt idx="240">
                  <c:v>9.1179313239990734E-2</c:v>
                </c:pt>
                <c:pt idx="242">
                  <c:v>9.1139421048865188E-2</c:v>
                </c:pt>
                <c:pt idx="246">
                  <c:v>9.1092985145223793E-2</c:v>
                </c:pt>
                <c:pt idx="248">
                  <c:v>9.1463735625438858E-2</c:v>
                </c:pt>
                <c:pt idx="249">
                  <c:v>9.1463735625438858E-2</c:v>
                </c:pt>
                <c:pt idx="250">
                  <c:v>9.1463735625438858E-2</c:v>
                </c:pt>
                <c:pt idx="251">
                  <c:v>9.1478733360418119E-2</c:v>
                </c:pt>
                <c:pt idx="252">
                  <c:v>9.0862584933347534E-2</c:v>
                </c:pt>
                <c:pt idx="253">
                  <c:v>9.0247456719225738E-2</c:v>
                </c:pt>
                <c:pt idx="254">
                  <c:v>9.128040044743102E-2</c:v>
                </c:pt>
                <c:pt idx="255">
                  <c:v>9.1438070092408452E-2</c:v>
                </c:pt>
                <c:pt idx="256">
                  <c:v>9.1278126266843174E-2</c:v>
                </c:pt>
                <c:pt idx="259">
                  <c:v>9.0803124003286939E-2</c:v>
                </c:pt>
                <c:pt idx="260">
                  <c:v>8.8230957648192998E-2</c:v>
                </c:pt>
                <c:pt idx="261">
                  <c:v>9.0328683480038308E-2</c:v>
                </c:pt>
                <c:pt idx="262">
                  <c:v>9.0270953107392415E-2</c:v>
                </c:pt>
                <c:pt idx="263">
                  <c:v>9.1361065460660029E-2</c:v>
                </c:pt>
                <c:pt idx="264">
                  <c:v>9.1276292427210137E-2</c:v>
                </c:pt>
                <c:pt idx="265">
                  <c:v>9.035879129805835E-2</c:v>
                </c:pt>
                <c:pt idx="266">
                  <c:v>9.5053391269175336E-2</c:v>
                </c:pt>
                <c:pt idx="267">
                  <c:v>9.4938332833407912E-2</c:v>
                </c:pt>
                <c:pt idx="268">
                  <c:v>9.6355946312542073E-2</c:v>
                </c:pt>
                <c:pt idx="269">
                  <c:v>9.0878389011777472E-2</c:v>
                </c:pt>
                <c:pt idx="270">
                  <c:v>8.9122114637575578E-2</c:v>
                </c:pt>
                <c:pt idx="271">
                  <c:v>8.7107617931906134E-2</c:v>
                </c:pt>
                <c:pt idx="272">
                  <c:v>8.8194833660963923E-2</c:v>
                </c:pt>
                <c:pt idx="273">
                  <c:v>8.9457332527672406E-2</c:v>
                </c:pt>
                <c:pt idx="274">
                  <c:v>8.9637444878462702E-2</c:v>
                </c:pt>
                <c:pt idx="275">
                  <c:v>8.9624089800054207E-2</c:v>
                </c:pt>
                <c:pt idx="276">
                  <c:v>8.9567552691732999E-2</c:v>
                </c:pt>
                <c:pt idx="277">
                  <c:v>9.0396808824152686E-2</c:v>
                </c:pt>
                <c:pt idx="278">
                  <c:v>8.9766411067103036E-2</c:v>
                </c:pt>
                <c:pt idx="280">
                  <c:v>8.9379476208705455E-2</c:v>
                </c:pt>
                <c:pt idx="281">
                  <c:v>8.9995667200128082E-2</c:v>
                </c:pt>
                <c:pt idx="282">
                  <c:v>8.9506458178220782E-2</c:v>
                </c:pt>
                <c:pt idx="283">
                  <c:v>8.9826019611791708E-2</c:v>
                </c:pt>
                <c:pt idx="284">
                  <c:v>8.8913516206957866E-2</c:v>
                </c:pt>
                <c:pt idx="285">
                  <c:v>8.9659253280842677E-2</c:v>
                </c:pt>
                <c:pt idx="286">
                  <c:v>8.9653853254276328E-2</c:v>
                </c:pt>
                <c:pt idx="287">
                  <c:v>9.0223736369807739E-2</c:v>
                </c:pt>
                <c:pt idx="288">
                  <c:v>8.9827994772349484E-2</c:v>
                </c:pt>
                <c:pt idx="289">
                  <c:v>8.9226572286861483E-2</c:v>
                </c:pt>
                <c:pt idx="290">
                  <c:v>8.9449576720653567E-2</c:v>
                </c:pt>
                <c:pt idx="293">
                  <c:v>8.9184794611355755E-2</c:v>
                </c:pt>
                <c:pt idx="294">
                  <c:v>8.8960077751835342E-2</c:v>
                </c:pt>
                <c:pt idx="295">
                  <c:v>8.8071131453034468E-2</c:v>
                </c:pt>
                <c:pt idx="296">
                  <c:v>8.8916016837174539E-2</c:v>
                </c:pt>
                <c:pt idx="297">
                  <c:v>8.8221126912685577E-2</c:v>
                </c:pt>
                <c:pt idx="298">
                  <c:v>8.7948398824664764E-2</c:v>
                </c:pt>
                <c:pt idx="299">
                  <c:v>8.8033340376568958E-2</c:v>
                </c:pt>
                <c:pt idx="300">
                  <c:v>8.7833621248137206E-2</c:v>
                </c:pt>
                <c:pt idx="301">
                  <c:v>8.8144131354056299E-2</c:v>
                </c:pt>
                <c:pt idx="302">
                  <c:v>8.8219414486957248E-2</c:v>
                </c:pt>
                <c:pt idx="303">
                  <c:v>8.5477935826929752E-2</c:v>
                </c:pt>
                <c:pt idx="304">
                  <c:v>8.778759424603777E-2</c:v>
                </c:pt>
                <c:pt idx="305">
                  <c:v>9.0493836883979384E-2</c:v>
                </c:pt>
                <c:pt idx="306">
                  <c:v>8.7899517769983504E-2</c:v>
                </c:pt>
                <c:pt idx="307">
                  <c:v>8.8359742461761925E-2</c:v>
                </c:pt>
                <c:pt idx="308">
                  <c:v>8.5902063743560575E-2</c:v>
                </c:pt>
                <c:pt idx="309">
                  <c:v>8.6787005297082942E-2</c:v>
                </c:pt>
                <c:pt idx="310">
                  <c:v>8.5632153415645007E-2</c:v>
                </c:pt>
                <c:pt idx="311">
                  <c:v>8.6413960059871897E-2</c:v>
                </c:pt>
                <c:pt idx="312">
                  <c:v>8.4558845446736086E-2</c:v>
                </c:pt>
                <c:pt idx="313">
                  <c:v>8.5433557767828461E-2</c:v>
                </c:pt>
                <c:pt idx="314">
                  <c:v>8.5503160014923196E-2</c:v>
                </c:pt>
                <c:pt idx="315">
                  <c:v>8.4756000462220982E-2</c:v>
                </c:pt>
                <c:pt idx="316">
                  <c:v>8.5910544265061617E-2</c:v>
                </c:pt>
                <c:pt idx="317">
                  <c:v>8.452900942938868E-2</c:v>
                </c:pt>
                <c:pt idx="318">
                  <c:v>8.4213099311455153E-2</c:v>
                </c:pt>
                <c:pt idx="319">
                  <c:v>8.5155710527033079E-2</c:v>
                </c:pt>
                <c:pt idx="320">
                  <c:v>8.4399988823861349E-2</c:v>
                </c:pt>
                <c:pt idx="321">
                  <c:v>8.5402543867530767E-2</c:v>
                </c:pt>
                <c:pt idx="322">
                  <c:v>8.3424869677401148E-2</c:v>
                </c:pt>
                <c:pt idx="323">
                  <c:v>8.3055094364681281E-2</c:v>
                </c:pt>
                <c:pt idx="324">
                  <c:v>8.3055094364681281E-2</c:v>
                </c:pt>
                <c:pt idx="325">
                  <c:v>8.3055094364681281E-2</c:v>
                </c:pt>
                <c:pt idx="326">
                  <c:v>8.3055094364681281E-2</c:v>
                </c:pt>
                <c:pt idx="327">
                  <c:v>8.4122988722810987E-2</c:v>
                </c:pt>
                <c:pt idx="328">
                  <c:v>8.2652249388047494E-2</c:v>
                </c:pt>
                <c:pt idx="329">
                  <c:v>8.4153662814060226E-2</c:v>
                </c:pt>
                <c:pt idx="330">
                  <c:v>8.3323265062063001E-2</c:v>
                </c:pt>
                <c:pt idx="331">
                  <c:v>8.3778089734551031E-2</c:v>
                </c:pt>
                <c:pt idx="332">
                  <c:v>8.3083199810062069E-2</c:v>
                </c:pt>
                <c:pt idx="333">
                  <c:v>8.0624923073628452E-2</c:v>
                </c:pt>
                <c:pt idx="334">
                  <c:v>7.956185340299271E-2</c:v>
                </c:pt>
                <c:pt idx="335">
                  <c:v>8.0709864632808603E-2</c:v>
                </c:pt>
                <c:pt idx="336">
                  <c:v>7.9130033154797275E-2</c:v>
                </c:pt>
                <c:pt idx="337">
                  <c:v>8.0699635400378611E-2</c:v>
                </c:pt>
                <c:pt idx="338">
                  <c:v>8.0983154468412977E-2</c:v>
                </c:pt>
                <c:pt idx="339">
                  <c:v>8.046695440862095E-2</c:v>
                </c:pt>
                <c:pt idx="340">
                  <c:v>7.8502181371732149E-2</c:v>
                </c:pt>
                <c:pt idx="341">
                  <c:v>8.2175246512633748E-2</c:v>
                </c:pt>
                <c:pt idx="342">
                  <c:v>7.6785945042502135E-2</c:v>
                </c:pt>
                <c:pt idx="343">
                  <c:v>7.4855547281913459E-2</c:v>
                </c:pt>
                <c:pt idx="344">
                  <c:v>7.5270886591169983E-2</c:v>
                </c:pt>
                <c:pt idx="345">
                  <c:v>7.5715771985414904E-2</c:v>
                </c:pt>
                <c:pt idx="346">
                  <c:v>7.5553553986537736E-2</c:v>
                </c:pt>
                <c:pt idx="347">
                  <c:v>7.6671167465974577E-2</c:v>
                </c:pt>
                <c:pt idx="348">
                  <c:v>7.5140769709832966E-2</c:v>
                </c:pt>
                <c:pt idx="349">
                  <c:v>7.6361499981430825E-2</c:v>
                </c:pt>
                <c:pt idx="350">
                  <c:v>7.3589587285823654E-2</c:v>
                </c:pt>
                <c:pt idx="351">
                  <c:v>7.1562937824637629E-2</c:v>
                </c:pt>
                <c:pt idx="352">
                  <c:v>7.3537308577215299E-2</c:v>
                </c:pt>
                <c:pt idx="353">
                  <c:v>7.3096391657600179E-2</c:v>
                </c:pt>
                <c:pt idx="354">
                  <c:v>7.4921038736647461E-2</c:v>
                </c:pt>
                <c:pt idx="355">
                  <c:v>7.141481147846207E-2</c:v>
                </c:pt>
                <c:pt idx="356">
                  <c:v>7.1641512571659405E-2</c:v>
                </c:pt>
                <c:pt idx="357">
                  <c:v>7.0104863116284832E-2</c:v>
                </c:pt>
                <c:pt idx="358">
                  <c:v>6.9730314768094104E-2</c:v>
                </c:pt>
                <c:pt idx="359">
                  <c:v>6.9990314768801909E-2</c:v>
                </c:pt>
                <c:pt idx="360">
                  <c:v>7.0130314772541169E-2</c:v>
                </c:pt>
                <c:pt idx="361">
                  <c:v>7.0860314772289712E-2</c:v>
                </c:pt>
                <c:pt idx="362">
                  <c:v>6.888496639294317E-2</c:v>
                </c:pt>
                <c:pt idx="363">
                  <c:v>6.9707409078546334E-2</c:v>
                </c:pt>
                <c:pt idx="364">
                  <c:v>6.9325022566772532E-2</c:v>
                </c:pt>
                <c:pt idx="365">
                  <c:v>6.9994624813261908E-2</c:v>
                </c:pt>
                <c:pt idx="366">
                  <c:v>6.8515645012666937E-2</c:v>
                </c:pt>
                <c:pt idx="367">
                  <c:v>6.921251917083282E-2</c:v>
                </c:pt>
                <c:pt idx="368">
                  <c:v>6.9172743867966346E-2</c:v>
                </c:pt>
                <c:pt idx="369">
                  <c:v>6.63513974432135E-2</c:v>
                </c:pt>
                <c:pt idx="370">
                  <c:v>6.6420999690308236E-2</c:v>
                </c:pt>
                <c:pt idx="371">
                  <c:v>6.5953952493146062E-2</c:v>
                </c:pt>
                <c:pt idx="372">
                  <c:v>6.5339633380062878E-2</c:v>
                </c:pt>
                <c:pt idx="373">
                  <c:v>6.5669633382640313E-2</c:v>
                </c:pt>
                <c:pt idx="374">
                  <c:v>6.6169633377285209E-2</c:v>
                </c:pt>
                <c:pt idx="375">
                  <c:v>6.5966446818492841E-2</c:v>
                </c:pt>
                <c:pt idx="376">
                  <c:v>6.1360711515590083E-2</c:v>
                </c:pt>
                <c:pt idx="377">
                  <c:v>6.0730313758540433E-2</c:v>
                </c:pt>
                <c:pt idx="378">
                  <c:v>6.1455592360289302E-2</c:v>
                </c:pt>
                <c:pt idx="379">
                  <c:v>6.0343088960507885E-2</c:v>
                </c:pt>
                <c:pt idx="380">
                  <c:v>5.9617210281430744E-2</c:v>
                </c:pt>
                <c:pt idx="381">
                  <c:v>5.9039050524006598E-2</c:v>
                </c:pt>
                <c:pt idx="382">
                  <c:v>5.8940819224517327E-2</c:v>
                </c:pt>
                <c:pt idx="383">
                  <c:v>5.931665967364097E-2</c:v>
                </c:pt>
                <c:pt idx="384">
                  <c:v>6.0403875402698759E-2</c:v>
                </c:pt>
                <c:pt idx="385">
                  <c:v>5.7755003414058592E-2</c:v>
                </c:pt>
                <c:pt idx="386">
                  <c:v>5.8677446111687459E-2</c:v>
                </c:pt>
                <c:pt idx="387">
                  <c:v>5.8257558455807157E-2</c:v>
                </c:pt>
                <c:pt idx="388">
                  <c:v>5.5002697503368836E-2</c:v>
                </c:pt>
                <c:pt idx="389">
                  <c:v>5.2790474976063706E-2</c:v>
                </c:pt>
                <c:pt idx="390">
                  <c:v>5.547371317516081E-2</c:v>
                </c:pt>
                <c:pt idx="391">
                  <c:v>5.5353254720102996E-2</c:v>
                </c:pt>
                <c:pt idx="392">
                  <c:v>5.5853254714747891E-2</c:v>
                </c:pt>
                <c:pt idx="393">
                  <c:v>5.5953254719497636E-2</c:v>
                </c:pt>
                <c:pt idx="394">
                  <c:v>5.4560638964176178E-2</c:v>
                </c:pt>
                <c:pt idx="395">
                  <c:v>5.3485917560465168E-2</c:v>
                </c:pt>
                <c:pt idx="396">
                  <c:v>5.0276503738132305E-2</c:v>
                </c:pt>
                <c:pt idx="397">
                  <c:v>5.0849222774559166E-2</c:v>
                </c:pt>
                <c:pt idx="398">
                  <c:v>4.9997234011243563E-2</c:v>
                </c:pt>
                <c:pt idx="399">
                  <c:v>4.9400640724343248E-2</c:v>
                </c:pt>
                <c:pt idx="400">
                  <c:v>5.0370242970529944E-2</c:v>
                </c:pt>
                <c:pt idx="401">
                  <c:v>4.9739845220756251E-2</c:v>
                </c:pt>
                <c:pt idx="402">
                  <c:v>4.9640696903225034E-2</c:v>
                </c:pt>
                <c:pt idx="403">
                  <c:v>4.9310299138596747E-2</c:v>
                </c:pt>
                <c:pt idx="404">
                  <c:v>4.967990139266476E-2</c:v>
                </c:pt>
                <c:pt idx="405">
                  <c:v>5.0429896858986467E-2</c:v>
                </c:pt>
                <c:pt idx="406">
                  <c:v>4.9603467567067128E-2</c:v>
                </c:pt>
                <c:pt idx="407">
                  <c:v>4.7054287606442813E-2</c:v>
                </c:pt>
                <c:pt idx="408">
                  <c:v>4.8562523435975891E-2</c:v>
                </c:pt>
                <c:pt idx="409">
                  <c:v>4.6874166087945923E-2</c:v>
                </c:pt>
                <c:pt idx="410">
                  <c:v>4.7482112073339522E-2</c:v>
                </c:pt>
                <c:pt idx="411">
                  <c:v>4.5204554779047612E-2</c:v>
                </c:pt>
                <c:pt idx="412">
                  <c:v>4.617415701795835E-2</c:v>
                </c:pt>
                <c:pt idx="413">
                  <c:v>4.4754550239304081E-2</c:v>
                </c:pt>
                <c:pt idx="414">
                  <c:v>4.438550972554367E-2</c:v>
                </c:pt>
                <c:pt idx="415">
                  <c:v>4.438550972554367E-2</c:v>
                </c:pt>
                <c:pt idx="416">
                  <c:v>3.7373830811702646E-2</c:v>
                </c:pt>
                <c:pt idx="417">
                  <c:v>4.2178089206572622E-2</c:v>
                </c:pt>
                <c:pt idx="418">
                  <c:v>4.0584050970210228E-2</c:v>
                </c:pt>
                <c:pt idx="419">
                  <c:v>4.0453653215081431E-2</c:v>
                </c:pt>
                <c:pt idx="420">
                  <c:v>3.9901093645312358E-2</c:v>
                </c:pt>
                <c:pt idx="421">
                  <c:v>4.0143985730537679E-2</c:v>
                </c:pt>
                <c:pt idx="422">
                  <c:v>3.9413587976014242E-2</c:v>
                </c:pt>
                <c:pt idx="423">
                  <c:v>4.0212053354480304E-2</c:v>
                </c:pt>
                <c:pt idx="424">
                  <c:v>3.9919549737533089E-2</c:v>
                </c:pt>
                <c:pt idx="425">
                  <c:v>3.5831367065839004E-2</c:v>
                </c:pt>
                <c:pt idx="426">
                  <c:v>3.5662967282405589E-2</c:v>
                </c:pt>
                <c:pt idx="427">
                  <c:v>3.7432569530210458E-2</c:v>
                </c:pt>
                <c:pt idx="428">
                  <c:v>3.5682845867995638E-2</c:v>
                </c:pt>
                <c:pt idx="429">
                  <c:v>3.6963800826924853E-2</c:v>
                </c:pt>
                <c:pt idx="430">
                  <c:v>3.5272036759124603E-2</c:v>
                </c:pt>
                <c:pt idx="431">
                  <c:v>3.7641638999048155E-2</c:v>
                </c:pt>
                <c:pt idx="432">
                  <c:v>3.4390016247925814E-2</c:v>
                </c:pt>
                <c:pt idx="433">
                  <c:v>3.4390016335237306E-2</c:v>
                </c:pt>
                <c:pt idx="434">
                  <c:v>4.6669608680531383E-2</c:v>
                </c:pt>
                <c:pt idx="435">
                  <c:v>4.4319885018921923E-2</c:v>
                </c:pt>
                <c:pt idx="436">
                  <c:v>3.2562342057644855E-2</c:v>
                </c:pt>
                <c:pt idx="437">
                  <c:v>3.4531944307673257E-2</c:v>
                </c:pt>
                <c:pt idx="438">
                  <c:v>3.4401827419060282E-2</c:v>
                </c:pt>
                <c:pt idx="439">
                  <c:v>3.1915173436573241E-2</c:v>
                </c:pt>
                <c:pt idx="440">
                  <c:v>3.1173123956250492E-2</c:v>
                </c:pt>
                <c:pt idx="441">
                  <c:v>3.2138739610672928E-2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93-419B-911F-01F0C77607E5}"/>
            </c:ext>
          </c:extLst>
        </c:ser>
        <c:ser>
          <c:idx val="5"/>
          <c:order val="4"/>
          <c:tx>
            <c:strRef>
              <c:f>'Active 1'!$M$20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1'!$F$21:$F$819</c:f>
              <c:numCache>
                <c:formatCode>General</c:formatCode>
                <c:ptCount val="799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24970.5</c:v>
                </c:pt>
                <c:pt idx="133">
                  <c:v>25106</c:v>
                </c:pt>
                <c:pt idx="134">
                  <c:v>26094</c:v>
                </c:pt>
                <c:pt idx="135">
                  <c:v>26175.5</c:v>
                </c:pt>
                <c:pt idx="136">
                  <c:v>26213</c:v>
                </c:pt>
                <c:pt idx="137">
                  <c:v>26278</c:v>
                </c:pt>
                <c:pt idx="138">
                  <c:v>26294.5</c:v>
                </c:pt>
                <c:pt idx="139">
                  <c:v>26347</c:v>
                </c:pt>
                <c:pt idx="140">
                  <c:v>26394</c:v>
                </c:pt>
                <c:pt idx="141">
                  <c:v>27222.5</c:v>
                </c:pt>
                <c:pt idx="142">
                  <c:v>27226.5</c:v>
                </c:pt>
                <c:pt idx="143">
                  <c:v>27263</c:v>
                </c:pt>
                <c:pt idx="144">
                  <c:v>27419.5</c:v>
                </c:pt>
                <c:pt idx="145">
                  <c:v>27424</c:v>
                </c:pt>
                <c:pt idx="146">
                  <c:v>27567</c:v>
                </c:pt>
                <c:pt idx="147">
                  <c:v>27611</c:v>
                </c:pt>
                <c:pt idx="148">
                  <c:v>27771</c:v>
                </c:pt>
                <c:pt idx="149">
                  <c:v>27775</c:v>
                </c:pt>
                <c:pt idx="150">
                  <c:v>27818</c:v>
                </c:pt>
                <c:pt idx="151">
                  <c:v>27865</c:v>
                </c:pt>
                <c:pt idx="152">
                  <c:v>28248</c:v>
                </c:pt>
                <c:pt idx="153">
                  <c:v>28414</c:v>
                </c:pt>
                <c:pt idx="154">
                  <c:v>28464</c:v>
                </c:pt>
                <c:pt idx="155">
                  <c:v>28605</c:v>
                </c:pt>
                <c:pt idx="156">
                  <c:v>28747</c:v>
                </c:pt>
                <c:pt idx="157">
                  <c:v>28790</c:v>
                </c:pt>
                <c:pt idx="158">
                  <c:v>28792.5</c:v>
                </c:pt>
                <c:pt idx="159">
                  <c:v>28925</c:v>
                </c:pt>
                <c:pt idx="160">
                  <c:v>28947</c:v>
                </c:pt>
                <c:pt idx="161">
                  <c:v>29606.5</c:v>
                </c:pt>
                <c:pt idx="162">
                  <c:v>29678.5</c:v>
                </c:pt>
                <c:pt idx="163">
                  <c:v>29882.5</c:v>
                </c:pt>
                <c:pt idx="164">
                  <c:v>30770</c:v>
                </c:pt>
                <c:pt idx="165">
                  <c:v>31092</c:v>
                </c:pt>
                <c:pt idx="166">
                  <c:v>31187</c:v>
                </c:pt>
                <c:pt idx="167">
                  <c:v>31252</c:v>
                </c:pt>
                <c:pt idx="168">
                  <c:v>31252.5</c:v>
                </c:pt>
                <c:pt idx="169">
                  <c:v>31256</c:v>
                </c:pt>
                <c:pt idx="170">
                  <c:v>31846.5</c:v>
                </c:pt>
                <c:pt idx="171">
                  <c:v>31908</c:v>
                </c:pt>
                <c:pt idx="172">
                  <c:v>31908</c:v>
                </c:pt>
                <c:pt idx="173">
                  <c:v>31908</c:v>
                </c:pt>
                <c:pt idx="174">
                  <c:v>31936.5</c:v>
                </c:pt>
                <c:pt idx="175">
                  <c:v>31936.5</c:v>
                </c:pt>
                <c:pt idx="176">
                  <c:v>31936.5</c:v>
                </c:pt>
                <c:pt idx="177">
                  <c:v>32033</c:v>
                </c:pt>
                <c:pt idx="178">
                  <c:v>32033</c:v>
                </c:pt>
                <c:pt idx="179">
                  <c:v>32109</c:v>
                </c:pt>
                <c:pt idx="180">
                  <c:v>32142.5</c:v>
                </c:pt>
                <c:pt idx="181">
                  <c:v>32142.5</c:v>
                </c:pt>
                <c:pt idx="182">
                  <c:v>32262.5</c:v>
                </c:pt>
                <c:pt idx="183">
                  <c:v>32306.5</c:v>
                </c:pt>
                <c:pt idx="184">
                  <c:v>32353.5</c:v>
                </c:pt>
                <c:pt idx="185">
                  <c:v>32597.5</c:v>
                </c:pt>
                <c:pt idx="186">
                  <c:v>32720</c:v>
                </c:pt>
                <c:pt idx="187">
                  <c:v>32720.5</c:v>
                </c:pt>
                <c:pt idx="188">
                  <c:v>32909.5</c:v>
                </c:pt>
                <c:pt idx="189">
                  <c:v>33097.5</c:v>
                </c:pt>
                <c:pt idx="190">
                  <c:v>33103</c:v>
                </c:pt>
                <c:pt idx="191">
                  <c:v>33143</c:v>
                </c:pt>
                <c:pt idx="192">
                  <c:v>33191</c:v>
                </c:pt>
                <c:pt idx="193">
                  <c:v>33238</c:v>
                </c:pt>
                <c:pt idx="194">
                  <c:v>33322.5</c:v>
                </c:pt>
                <c:pt idx="195">
                  <c:v>33491</c:v>
                </c:pt>
                <c:pt idx="196">
                  <c:v>34051</c:v>
                </c:pt>
                <c:pt idx="197">
                  <c:v>34073</c:v>
                </c:pt>
                <c:pt idx="198">
                  <c:v>34100</c:v>
                </c:pt>
                <c:pt idx="199">
                  <c:v>34141.5</c:v>
                </c:pt>
                <c:pt idx="200">
                  <c:v>34169</c:v>
                </c:pt>
                <c:pt idx="201">
                  <c:v>34170.5</c:v>
                </c:pt>
                <c:pt idx="202">
                  <c:v>34316</c:v>
                </c:pt>
                <c:pt idx="203">
                  <c:v>34520.5</c:v>
                </c:pt>
                <c:pt idx="204">
                  <c:v>34580.5</c:v>
                </c:pt>
                <c:pt idx="205">
                  <c:v>34596</c:v>
                </c:pt>
                <c:pt idx="206">
                  <c:v>34643</c:v>
                </c:pt>
                <c:pt idx="207">
                  <c:v>34705</c:v>
                </c:pt>
                <c:pt idx="208">
                  <c:v>34705.5</c:v>
                </c:pt>
                <c:pt idx="209">
                  <c:v>35286.5</c:v>
                </c:pt>
                <c:pt idx="210">
                  <c:v>35288.5</c:v>
                </c:pt>
                <c:pt idx="211">
                  <c:v>35426.5</c:v>
                </c:pt>
                <c:pt idx="212">
                  <c:v>35433.5</c:v>
                </c:pt>
                <c:pt idx="213">
                  <c:v>35436</c:v>
                </c:pt>
                <c:pt idx="214">
                  <c:v>35436.5</c:v>
                </c:pt>
                <c:pt idx="215">
                  <c:v>35460.5</c:v>
                </c:pt>
                <c:pt idx="216">
                  <c:v>35460.5</c:v>
                </c:pt>
                <c:pt idx="217">
                  <c:v>35502.5</c:v>
                </c:pt>
                <c:pt idx="218">
                  <c:v>35514</c:v>
                </c:pt>
                <c:pt idx="219">
                  <c:v>35539</c:v>
                </c:pt>
                <c:pt idx="220">
                  <c:v>35574.5</c:v>
                </c:pt>
                <c:pt idx="221">
                  <c:v>35574.5</c:v>
                </c:pt>
                <c:pt idx="222">
                  <c:v>35592.5</c:v>
                </c:pt>
                <c:pt idx="223">
                  <c:v>36352.5</c:v>
                </c:pt>
                <c:pt idx="224">
                  <c:v>36496.5</c:v>
                </c:pt>
                <c:pt idx="225">
                  <c:v>36496.5</c:v>
                </c:pt>
                <c:pt idx="226">
                  <c:v>36512.5</c:v>
                </c:pt>
                <c:pt idx="227">
                  <c:v>36603</c:v>
                </c:pt>
                <c:pt idx="228">
                  <c:v>36641</c:v>
                </c:pt>
                <c:pt idx="229">
                  <c:v>36649</c:v>
                </c:pt>
                <c:pt idx="230">
                  <c:v>36684.5</c:v>
                </c:pt>
                <c:pt idx="231">
                  <c:v>36694.5</c:v>
                </c:pt>
                <c:pt idx="232">
                  <c:v>36735</c:v>
                </c:pt>
                <c:pt idx="233">
                  <c:v>36759</c:v>
                </c:pt>
                <c:pt idx="234">
                  <c:v>36766.5</c:v>
                </c:pt>
                <c:pt idx="235">
                  <c:v>36772.5</c:v>
                </c:pt>
                <c:pt idx="236">
                  <c:v>36784</c:v>
                </c:pt>
                <c:pt idx="237">
                  <c:v>36784.5</c:v>
                </c:pt>
                <c:pt idx="238">
                  <c:v>36823</c:v>
                </c:pt>
                <c:pt idx="239">
                  <c:v>37572</c:v>
                </c:pt>
                <c:pt idx="240">
                  <c:v>37587</c:v>
                </c:pt>
                <c:pt idx="241">
                  <c:v>37697</c:v>
                </c:pt>
                <c:pt idx="242">
                  <c:v>37700</c:v>
                </c:pt>
                <c:pt idx="243">
                  <c:v>37722</c:v>
                </c:pt>
                <c:pt idx="244">
                  <c:v>37722.5</c:v>
                </c:pt>
                <c:pt idx="245">
                  <c:v>37723</c:v>
                </c:pt>
                <c:pt idx="246">
                  <c:v>37758</c:v>
                </c:pt>
                <c:pt idx="247">
                  <c:v>37769</c:v>
                </c:pt>
                <c:pt idx="248">
                  <c:v>37770</c:v>
                </c:pt>
                <c:pt idx="249">
                  <c:v>37770</c:v>
                </c:pt>
                <c:pt idx="250">
                  <c:v>37770</c:v>
                </c:pt>
                <c:pt idx="251">
                  <c:v>37814</c:v>
                </c:pt>
                <c:pt idx="252">
                  <c:v>38048</c:v>
                </c:pt>
                <c:pt idx="253">
                  <c:v>38331</c:v>
                </c:pt>
                <c:pt idx="254">
                  <c:v>38541</c:v>
                </c:pt>
                <c:pt idx="255">
                  <c:v>38556.5</c:v>
                </c:pt>
                <c:pt idx="256">
                  <c:v>38569</c:v>
                </c:pt>
                <c:pt idx="257">
                  <c:v>38606.5</c:v>
                </c:pt>
                <c:pt idx="258">
                  <c:v>38607</c:v>
                </c:pt>
                <c:pt idx="259">
                  <c:v>38613</c:v>
                </c:pt>
                <c:pt idx="260">
                  <c:v>38754</c:v>
                </c:pt>
                <c:pt idx="261">
                  <c:v>38782</c:v>
                </c:pt>
                <c:pt idx="262">
                  <c:v>38842</c:v>
                </c:pt>
                <c:pt idx="263">
                  <c:v>38867</c:v>
                </c:pt>
                <c:pt idx="264">
                  <c:v>38873</c:v>
                </c:pt>
                <c:pt idx="265">
                  <c:v>38895</c:v>
                </c:pt>
                <c:pt idx="266">
                  <c:v>38939.5</c:v>
                </c:pt>
                <c:pt idx="267">
                  <c:v>38971</c:v>
                </c:pt>
                <c:pt idx="268">
                  <c:v>38974</c:v>
                </c:pt>
                <c:pt idx="269">
                  <c:v>38983.5</c:v>
                </c:pt>
                <c:pt idx="270">
                  <c:v>39456.5</c:v>
                </c:pt>
                <c:pt idx="271">
                  <c:v>39613</c:v>
                </c:pt>
                <c:pt idx="272">
                  <c:v>39616.5</c:v>
                </c:pt>
                <c:pt idx="273">
                  <c:v>39638.5</c:v>
                </c:pt>
                <c:pt idx="274">
                  <c:v>39663.5</c:v>
                </c:pt>
                <c:pt idx="275">
                  <c:v>39718</c:v>
                </c:pt>
                <c:pt idx="276">
                  <c:v>39776.5</c:v>
                </c:pt>
                <c:pt idx="277">
                  <c:v>39878</c:v>
                </c:pt>
                <c:pt idx="278">
                  <c:v>39878.5</c:v>
                </c:pt>
                <c:pt idx="279">
                  <c:v>39885.5</c:v>
                </c:pt>
                <c:pt idx="280">
                  <c:v>39937.5</c:v>
                </c:pt>
                <c:pt idx="281">
                  <c:v>39980</c:v>
                </c:pt>
                <c:pt idx="282">
                  <c:v>40067</c:v>
                </c:pt>
                <c:pt idx="283">
                  <c:v>40859.5</c:v>
                </c:pt>
                <c:pt idx="284">
                  <c:v>40925.5</c:v>
                </c:pt>
                <c:pt idx="285">
                  <c:v>40956</c:v>
                </c:pt>
                <c:pt idx="286">
                  <c:v>41000.5</c:v>
                </c:pt>
                <c:pt idx="287">
                  <c:v>41063.5</c:v>
                </c:pt>
                <c:pt idx="288">
                  <c:v>41121</c:v>
                </c:pt>
                <c:pt idx="289">
                  <c:v>41160.5</c:v>
                </c:pt>
                <c:pt idx="290">
                  <c:v>41295</c:v>
                </c:pt>
                <c:pt idx="291">
                  <c:v>41444.5</c:v>
                </c:pt>
                <c:pt idx="292">
                  <c:v>41445</c:v>
                </c:pt>
                <c:pt idx="293">
                  <c:v>41477</c:v>
                </c:pt>
                <c:pt idx="294">
                  <c:v>41495.5</c:v>
                </c:pt>
                <c:pt idx="295">
                  <c:v>41997</c:v>
                </c:pt>
                <c:pt idx="296">
                  <c:v>42016</c:v>
                </c:pt>
                <c:pt idx="297">
                  <c:v>42085</c:v>
                </c:pt>
                <c:pt idx="298">
                  <c:v>42101</c:v>
                </c:pt>
                <c:pt idx="299">
                  <c:v>42132.5</c:v>
                </c:pt>
                <c:pt idx="300">
                  <c:v>42195</c:v>
                </c:pt>
                <c:pt idx="301">
                  <c:v>42219.5</c:v>
                </c:pt>
                <c:pt idx="302">
                  <c:v>42238</c:v>
                </c:pt>
                <c:pt idx="303">
                  <c:v>42265</c:v>
                </c:pt>
                <c:pt idx="304">
                  <c:v>42278</c:v>
                </c:pt>
                <c:pt idx="305">
                  <c:v>42421</c:v>
                </c:pt>
                <c:pt idx="306">
                  <c:v>42439</c:v>
                </c:pt>
                <c:pt idx="307">
                  <c:v>42489</c:v>
                </c:pt>
                <c:pt idx="308">
                  <c:v>42649.5</c:v>
                </c:pt>
                <c:pt idx="309">
                  <c:v>42681</c:v>
                </c:pt>
                <c:pt idx="310">
                  <c:v>43114.5</c:v>
                </c:pt>
                <c:pt idx="311">
                  <c:v>43338.5</c:v>
                </c:pt>
                <c:pt idx="312">
                  <c:v>43357.5</c:v>
                </c:pt>
                <c:pt idx="313">
                  <c:v>43427</c:v>
                </c:pt>
                <c:pt idx="314">
                  <c:v>43427.5</c:v>
                </c:pt>
                <c:pt idx="315">
                  <c:v>43436.5</c:v>
                </c:pt>
                <c:pt idx="316">
                  <c:v>43468.5</c:v>
                </c:pt>
                <c:pt idx="317">
                  <c:v>43483</c:v>
                </c:pt>
                <c:pt idx="318">
                  <c:v>43503</c:v>
                </c:pt>
                <c:pt idx="319">
                  <c:v>43550</c:v>
                </c:pt>
                <c:pt idx="320">
                  <c:v>44324</c:v>
                </c:pt>
                <c:pt idx="321">
                  <c:v>44358.5</c:v>
                </c:pt>
                <c:pt idx="322">
                  <c:v>44431</c:v>
                </c:pt>
                <c:pt idx="323">
                  <c:v>44481</c:v>
                </c:pt>
                <c:pt idx="324">
                  <c:v>44481</c:v>
                </c:pt>
                <c:pt idx="325">
                  <c:v>44481</c:v>
                </c:pt>
                <c:pt idx="326">
                  <c:v>44481</c:v>
                </c:pt>
                <c:pt idx="327">
                  <c:v>44546.5</c:v>
                </c:pt>
                <c:pt idx="328">
                  <c:v>44560</c:v>
                </c:pt>
                <c:pt idx="329">
                  <c:v>44696.5</c:v>
                </c:pt>
                <c:pt idx="330">
                  <c:v>44697</c:v>
                </c:pt>
                <c:pt idx="331">
                  <c:v>44791.5</c:v>
                </c:pt>
                <c:pt idx="332">
                  <c:v>44860.5</c:v>
                </c:pt>
                <c:pt idx="333">
                  <c:v>45600</c:v>
                </c:pt>
                <c:pt idx="334">
                  <c:v>45629</c:v>
                </c:pt>
                <c:pt idx="335">
                  <c:v>45631.5</c:v>
                </c:pt>
                <c:pt idx="336">
                  <c:v>45669</c:v>
                </c:pt>
                <c:pt idx="337">
                  <c:v>45669.5</c:v>
                </c:pt>
                <c:pt idx="338">
                  <c:v>45740.5</c:v>
                </c:pt>
                <c:pt idx="339">
                  <c:v>45874</c:v>
                </c:pt>
                <c:pt idx="340">
                  <c:v>45880</c:v>
                </c:pt>
                <c:pt idx="341">
                  <c:v>45939</c:v>
                </c:pt>
                <c:pt idx="342">
                  <c:v>46717.5</c:v>
                </c:pt>
                <c:pt idx="343">
                  <c:v>46718</c:v>
                </c:pt>
                <c:pt idx="344">
                  <c:v>46749</c:v>
                </c:pt>
                <c:pt idx="345">
                  <c:v>46768</c:v>
                </c:pt>
                <c:pt idx="346">
                  <c:v>46808.5</c:v>
                </c:pt>
                <c:pt idx="347">
                  <c:v>46811.5</c:v>
                </c:pt>
                <c:pt idx="348">
                  <c:v>46812</c:v>
                </c:pt>
                <c:pt idx="349">
                  <c:v>46974.5</c:v>
                </c:pt>
                <c:pt idx="350">
                  <c:v>47706</c:v>
                </c:pt>
                <c:pt idx="351">
                  <c:v>47739.5</c:v>
                </c:pt>
                <c:pt idx="352">
                  <c:v>47822</c:v>
                </c:pt>
                <c:pt idx="353">
                  <c:v>47974</c:v>
                </c:pt>
                <c:pt idx="354">
                  <c:v>48207</c:v>
                </c:pt>
                <c:pt idx="355">
                  <c:v>48868.5</c:v>
                </c:pt>
                <c:pt idx="356">
                  <c:v>48935.5</c:v>
                </c:pt>
                <c:pt idx="357">
                  <c:v>48969</c:v>
                </c:pt>
                <c:pt idx="358">
                  <c:v>49025</c:v>
                </c:pt>
                <c:pt idx="359">
                  <c:v>49025</c:v>
                </c:pt>
                <c:pt idx="360">
                  <c:v>49025</c:v>
                </c:pt>
                <c:pt idx="361">
                  <c:v>49025</c:v>
                </c:pt>
                <c:pt idx="362">
                  <c:v>49170</c:v>
                </c:pt>
                <c:pt idx="363">
                  <c:v>49179.5</c:v>
                </c:pt>
                <c:pt idx="364">
                  <c:v>49182.5</c:v>
                </c:pt>
                <c:pt idx="365">
                  <c:v>49183</c:v>
                </c:pt>
                <c:pt idx="366">
                  <c:v>49232</c:v>
                </c:pt>
                <c:pt idx="367">
                  <c:v>49248.5</c:v>
                </c:pt>
                <c:pt idx="368">
                  <c:v>49298.5</c:v>
                </c:pt>
                <c:pt idx="369">
                  <c:v>50067</c:v>
                </c:pt>
                <c:pt idx="370">
                  <c:v>50067.5</c:v>
                </c:pt>
                <c:pt idx="371">
                  <c:v>50101.5</c:v>
                </c:pt>
                <c:pt idx="372">
                  <c:v>50119.5</c:v>
                </c:pt>
                <c:pt idx="373">
                  <c:v>50119.5</c:v>
                </c:pt>
                <c:pt idx="374">
                  <c:v>50119.5</c:v>
                </c:pt>
                <c:pt idx="375">
                  <c:v>50211.5</c:v>
                </c:pt>
                <c:pt idx="376">
                  <c:v>51249.5</c:v>
                </c:pt>
                <c:pt idx="377">
                  <c:v>51250</c:v>
                </c:pt>
                <c:pt idx="378">
                  <c:v>51356.5</c:v>
                </c:pt>
                <c:pt idx="379">
                  <c:v>51422.5</c:v>
                </c:pt>
                <c:pt idx="380">
                  <c:v>51494</c:v>
                </c:pt>
                <c:pt idx="381">
                  <c:v>51503</c:v>
                </c:pt>
                <c:pt idx="382">
                  <c:v>51585</c:v>
                </c:pt>
                <c:pt idx="383">
                  <c:v>51594</c:v>
                </c:pt>
                <c:pt idx="384">
                  <c:v>51597.5</c:v>
                </c:pt>
                <c:pt idx="385">
                  <c:v>51759.5</c:v>
                </c:pt>
                <c:pt idx="386">
                  <c:v>51769</c:v>
                </c:pt>
                <c:pt idx="387">
                  <c:v>51794</c:v>
                </c:pt>
                <c:pt idx="388">
                  <c:v>52403.5</c:v>
                </c:pt>
                <c:pt idx="389">
                  <c:v>52532</c:v>
                </c:pt>
                <c:pt idx="390">
                  <c:v>52540.5</c:v>
                </c:pt>
                <c:pt idx="391">
                  <c:v>52616.5</c:v>
                </c:pt>
                <c:pt idx="392">
                  <c:v>52616.5</c:v>
                </c:pt>
                <c:pt idx="393">
                  <c:v>52616.5</c:v>
                </c:pt>
                <c:pt idx="394">
                  <c:v>52657.5</c:v>
                </c:pt>
                <c:pt idx="395">
                  <c:v>52764</c:v>
                </c:pt>
                <c:pt idx="396">
                  <c:v>53517.5</c:v>
                </c:pt>
                <c:pt idx="397">
                  <c:v>53677.5</c:v>
                </c:pt>
                <c:pt idx="398">
                  <c:v>53680</c:v>
                </c:pt>
                <c:pt idx="399">
                  <c:v>53726</c:v>
                </c:pt>
                <c:pt idx="400">
                  <c:v>53726.5</c:v>
                </c:pt>
                <c:pt idx="401">
                  <c:v>53727</c:v>
                </c:pt>
                <c:pt idx="402">
                  <c:v>53738.5</c:v>
                </c:pt>
                <c:pt idx="403">
                  <c:v>53739</c:v>
                </c:pt>
                <c:pt idx="404">
                  <c:v>53739.5</c:v>
                </c:pt>
                <c:pt idx="405">
                  <c:v>53827.5</c:v>
                </c:pt>
                <c:pt idx="406">
                  <c:v>53999</c:v>
                </c:pt>
                <c:pt idx="407">
                  <c:v>54626.5</c:v>
                </c:pt>
                <c:pt idx="408">
                  <c:v>54679</c:v>
                </c:pt>
                <c:pt idx="409">
                  <c:v>54777.5</c:v>
                </c:pt>
                <c:pt idx="410">
                  <c:v>54943.5</c:v>
                </c:pt>
                <c:pt idx="411">
                  <c:v>54953</c:v>
                </c:pt>
                <c:pt idx="412">
                  <c:v>54953.5</c:v>
                </c:pt>
                <c:pt idx="413">
                  <c:v>55041</c:v>
                </c:pt>
                <c:pt idx="414">
                  <c:v>55165.5</c:v>
                </c:pt>
                <c:pt idx="415">
                  <c:v>55165.5</c:v>
                </c:pt>
                <c:pt idx="416">
                  <c:v>55771</c:v>
                </c:pt>
                <c:pt idx="417">
                  <c:v>55828.5</c:v>
                </c:pt>
                <c:pt idx="418">
                  <c:v>55909</c:v>
                </c:pt>
                <c:pt idx="419">
                  <c:v>55909.5</c:v>
                </c:pt>
                <c:pt idx="420">
                  <c:v>55963</c:v>
                </c:pt>
                <c:pt idx="421">
                  <c:v>56072.5</c:v>
                </c:pt>
                <c:pt idx="422">
                  <c:v>56073</c:v>
                </c:pt>
                <c:pt idx="423">
                  <c:v>56087.5</c:v>
                </c:pt>
                <c:pt idx="424">
                  <c:v>56153.5</c:v>
                </c:pt>
                <c:pt idx="425">
                  <c:v>57270</c:v>
                </c:pt>
                <c:pt idx="426">
                  <c:v>57092</c:v>
                </c:pt>
                <c:pt idx="427">
                  <c:v>57092.5</c:v>
                </c:pt>
                <c:pt idx="428">
                  <c:v>57243</c:v>
                </c:pt>
                <c:pt idx="429">
                  <c:v>57455.5</c:v>
                </c:pt>
                <c:pt idx="430">
                  <c:v>57508</c:v>
                </c:pt>
                <c:pt idx="431">
                  <c:v>57508.5</c:v>
                </c:pt>
                <c:pt idx="432">
                  <c:v>58126.5</c:v>
                </c:pt>
                <c:pt idx="433">
                  <c:v>58126.5</c:v>
                </c:pt>
                <c:pt idx="434">
                  <c:v>55009.5</c:v>
                </c:pt>
                <c:pt idx="435">
                  <c:v>55160</c:v>
                </c:pt>
                <c:pt idx="436">
                  <c:v>58199</c:v>
                </c:pt>
                <c:pt idx="437">
                  <c:v>58199.5</c:v>
                </c:pt>
                <c:pt idx="438">
                  <c:v>58262.5</c:v>
                </c:pt>
                <c:pt idx="439">
                  <c:v>58384</c:v>
                </c:pt>
                <c:pt idx="440">
                  <c:v>58462</c:v>
                </c:pt>
                <c:pt idx="441">
                  <c:v>58643.5</c:v>
                </c:pt>
              </c:numCache>
            </c:numRef>
          </c:xVal>
          <c:yVal>
            <c:numRef>
              <c:f>'Active 1'!$M$21:$M$819</c:f>
              <c:numCache>
                <c:formatCode>General</c:formatCode>
                <c:ptCount val="7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93-419B-911F-01F0C77607E5}"/>
            </c:ext>
          </c:extLst>
        </c:ser>
        <c:ser>
          <c:idx val="6"/>
          <c:order val="5"/>
          <c:tx>
            <c:strRef>
              <c:f>'Active 1'!$N$20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1'!$F$21:$F$819</c:f>
              <c:numCache>
                <c:formatCode>General</c:formatCode>
                <c:ptCount val="799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24970.5</c:v>
                </c:pt>
                <c:pt idx="133">
                  <c:v>25106</c:v>
                </c:pt>
                <c:pt idx="134">
                  <c:v>26094</c:v>
                </c:pt>
                <c:pt idx="135">
                  <c:v>26175.5</c:v>
                </c:pt>
                <c:pt idx="136">
                  <c:v>26213</c:v>
                </c:pt>
                <c:pt idx="137">
                  <c:v>26278</c:v>
                </c:pt>
                <c:pt idx="138">
                  <c:v>26294.5</c:v>
                </c:pt>
                <c:pt idx="139">
                  <c:v>26347</c:v>
                </c:pt>
                <c:pt idx="140">
                  <c:v>26394</c:v>
                </c:pt>
                <c:pt idx="141">
                  <c:v>27222.5</c:v>
                </c:pt>
                <c:pt idx="142">
                  <c:v>27226.5</c:v>
                </c:pt>
                <c:pt idx="143">
                  <c:v>27263</c:v>
                </c:pt>
                <c:pt idx="144">
                  <c:v>27419.5</c:v>
                </c:pt>
                <c:pt idx="145">
                  <c:v>27424</c:v>
                </c:pt>
                <c:pt idx="146">
                  <c:v>27567</c:v>
                </c:pt>
                <c:pt idx="147">
                  <c:v>27611</c:v>
                </c:pt>
                <c:pt idx="148">
                  <c:v>27771</c:v>
                </c:pt>
                <c:pt idx="149">
                  <c:v>27775</c:v>
                </c:pt>
                <c:pt idx="150">
                  <c:v>27818</c:v>
                </c:pt>
                <c:pt idx="151">
                  <c:v>27865</c:v>
                </c:pt>
                <c:pt idx="152">
                  <c:v>28248</c:v>
                </c:pt>
                <c:pt idx="153">
                  <c:v>28414</c:v>
                </c:pt>
                <c:pt idx="154">
                  <c:v>28464</c:v>
                </c:pt>
                <c:pt idx="155">
                  <c:v>28605</c:v>
                </c:pt>
                <c:pt idx="156">
                  <c:v>28747</c:v>
                </c:pt>
                <c:pt idx="157">
                  <c:v>28790</c:v>
                </c:pt>
                <c:pt idx="158">
                  <c:v>28792.5</c:v>
                </c:pt>
                <c:pt idx="159">
                  <c:v>28925</c:v>
                </c:pt>
                <c:pt idx="160">
                  <c:v>28947</c:v>
                </c:pt>
                <c:pt idx="161">
                  <c:v>29606.5</c:v>
                </c:pt>
                <c:pt idx="162">
                  <c:v>29678.5</c:v>
                </c:pt>
                <c:pt idx="163">
                  <c:v>29882.5</c:v>
                </c:pt>
                <c:pt idx="164">
                  <c:v>30770</c:v>
                </c:pt>
                <c:pt idx="165">
                  <c:v>31092</c:v>
                </c:pt>
                <c:pt idx="166">
                  <c:v>31187</c:v>
                </c:pt>
                <c:pt idx="167">
                  <c:v>31252</c:v>
                </c:pt>
                <c:pt idx="168">
                  <c:v>31252.5</c:v>
                </c:pt>
                <c:pt idx="169">
                  <c:v>31256</c:v>
                </c:pt>
                <c:pt idx="170">
                  <c:v>31846.5</c:v>
                </c:pt>
                <c:pt idx="171">
                  <c:v>31908</c:v>
                </c:pt>
                <c:pt idx="172">
                  <c:v>31908</c:v>
                </c:pt>
                <c:pt idx="173">
                  <c:v>31908</c:v>
                </c:pt>
                <c:pt idx="174">
                  <c:v>31936.5</c:v>
                </c:pt>
                <c:pt idx="175">
                  <c:v>31936.5</c:v>
                </c:pt>
                <c:pt idx="176">
                  <c:v>31936.5</c:v>
                </c:pt>
                <c:pt idx="177">
                  <c:v>32033</c:v>
                </c:pt>
                <c:pt idx="178">
                  <c:v>32033</c:v>
                </c:pt>
                <c:pt idx="179">
                  <c:v>32109</c:v>
                </c:pt>
                <c:pt idx="180">
                  <c:v>32142.5</c:v>
                </c:pt>
                <c:pt idx="181">
                  <c:v>32142.5</c:v>
                </c:pt>
                <c:pt idx="182">
                  <c:v>32262.5</c:v>
                </c:pt>
                <c:pt idx="183">
                  <c:v>32306.5</c:v>
                </c:pt>
                <c:pt idx="184">
                  <c:v>32353.5</c:v>
                </c:pt>
                <c:pt idx="185">
                  <c:v>32597.5</c:v>
                </c:pt>
                <c:pt idx="186">
                  <c:v>32720</c:v>
                </c:pt>
                <c:pt idx="187">
                  <c:v>32720.5</c:v>
                </c:pt>
                <c:pt idx="188">
                  <c:v>32909.5</c:v>
                </c:pt>
                <c:pt idx="189">
                  <c:v>33097.5</c:v>
                </c:pt>
                <c:pt idx="190">
                  <c:v>33103</c:v>
                </c:pt>
                <c:pt idx="191">
                  <c:v>33143</c:v>
                </c:pt>
                <c:pt idx="192">
                  <c:v>33191</c:v>
                </c:pt>
                <c:pt idx="193">
                  <c:v>33238</c:v>
                </c:pt>
                <c:pt idx="194">
                  <c:v>33322.5</c:v>
                </c:pt>
                <c:pt idx="195">
                  <c:v>33491</c:v>
                </c:pt>
                <c:pt idx="196">
                  <c:v>34051</c:v>
                </c:pt>
                <c:pt idx="197">
                  <c:v>34073</c:v>
                </c:pt>
                <c:pt idx="198">
                  <c:v>34100</c:v>
                </c:pt>
                <c:pt idx="199">
                  <c:v>34141.5</c:v>
                </c:pt>
                <c:pt idx="200">
                  <c:v>34169</c:v>
                </c:pt>
                <c:pt idx="201">
                  <c:v>34170.5</c:v>
                </c:pt>
                <c:pt idx="202">
                  <c:v>34316</c:v>
                </c:pt>
                <c:pt idx="203">
                  <c:v>34520.5</c:v>
                </c:pt>
                <c:pt idx="204">
                  <c:v>34580.5</c:v>
                </c:pt>
                <c:pt idx="205">
                  <c:v>34596</c:v>
                </c:pt>
                <c:pt idx="206">
                  <c:v>34643</c:v>
                </c:pt>
                <c:pt idx="207">
                  <c:v>34705</c:v>
                </c:pt>
                <c:pt idx="208">
                  <c:v>34705.5</c:v>
                </c:pt>
                <c:pt idx="209">
                  <c:v>35286.5</c:v>
                </c:pt>
                <c:pt idx="210">
                  <c:v>35288.5</c:v>
                </c:pt>
                <c:pt idx="211">
                  <c:v>35426.5</c:v>
                </c:pt>
                <c:pt idx="212">
                  <c:v>35433.5</c:v>
                </c:pt>
                <c:pt idx="213">
                  <c:v>35436</c:v>
                </c:pt>
                <c:pt idx="214">
                  <c:v>35436.5</c:v>
                </c:pt>
                <c:pt idx="215">
                  <c:v>35460.5</c:v>
                </c:pt>
                <c:pt idx="216">
                  <c:v>35460.5</c:v>
                </c:pt>
                <c:pt idx="217">
                  <c:v>35502.5</c:v>
                </c:pt>
                <c:pt idx="218">
                  <c:v>35514</c:v>
                </c:pt>
                <c:pt idx="219">
                  <c:v>35539</c:v>
                </c:pt>
                <c:pt idx="220">
                  <c:v>35574.5</c:v>
                </c:pt>
                <c:pt idx="221">
                  <c:v>35574.5</c:v>
                </c:pt>
                <c:pt idx="222">
                  <c:v>35592.5</c:v>
                </c:pt>
                <c:pt idx="223">
                  <c:v>36352.5</c:v>
                </c:pt>
                <c:pt idx="224">
                  <c:v>36496.5</c:v>
                </c:pt>
                <c:pt idx="225">
                  <c:v>36496.5</c:v>
                </c:pt>
                <c:pt idx="226">
                  <c:v>36512.5</c:v>
                </c:pt>
                <c:pt idx="227">
                  <c:v>36603</c:v>
                </c:pt>
                <c:pt idx="228">
                  <c:v>36641</c:v>
                </c:pt>
                <c:pt idx="229">
                  <c:v>36649</c:v>
                </c:pt>
                <c:pt idx="230">
                  <c:v>36684.5</c:v>
                </c:pt>
                <c:pt idx="231">
                  <c:v>36694.5</c:v>
                </c:pt>
                <c:pt idx="232">
                  <c:v>36735</c:v>
                </c:pt>
                <c:pt idx="233">
                  <c:v>36759</c:v>
                </c:pt>
                <c:pt idx="234">
                  <c:v>36766.5</c:v>
                </c:pt>
                <c:pt idx="235">
                  <c:v>36772.5</c:v>
                </c:pt>
                <c:pt idx="236">
                  <c:v>36784</c:v>
                </c:pt>
                <c:pt idx="237">
                  <c:v>36784.5</c:v>
                </c:pt>
                <c:pt idx="238">
                  <c:v>36823</c:v>
                </c:pt>
                <c:pt idx="239">
                  <c:v>37572</c:v>
                </c:pt>
                <c:pt idx="240">
                  <c:v>37587</c:v>
                </c:pt>
                <c:pt idx="241">
                  <c:v>37697</c:v>
                </c:pt>
                <c:pt idx="242">
                  <c:v>37700</c:v>
                </c:pt>
                <c:pt idx="243">
                  <c:v>37722</c:v>
                </c:pt>
                <c:pt idx="244">
                  <c:v>37722.5</c:v>
                </c:pt>
                <c:pt idx="245">
                  <c:v>37723</c:v>
                </c:pt>
                <c:pt idx="246">
                  <c:v>37758</c:v>
                </c:pt>
                <c:pt idx="247">
                  <c:v>37769</c:v>
                </c:pt>
                <c:pt idx="248">
                  <c:v>37770</c:v>
                </c:pt>
                <c:pt idx="249">
                  <c:v>37770</c:v>
                </c:pt>
                <c:pt idx="250">
                  <c:v>37770</c:v>
                </c:pt>
                <c:pt idx="251">
                  <c:v>37814</c:v>
                </c:pt>
                <c:pt idx="252">
                  <c:v>38048</c:v>
                </c:pt>
                <c:pt idx="253">
                  <c:v>38331</c:v>
                </c:pt>
                <c:pt idx="254">
                  <c:v>38541</c:v>
                </c:pt>
                <c:pt idx="255">
                  <c:v>38556.5</c:v>
                </c:pt>
                <c:pt idx="256">
                  <c:v>38569</c:v>
                </c:pt>
                <c:pt idx="257">
                  <c:v>38606.5</c:v>
                </c:pt>
                <c:pt idx="258">
                  <c:v>38607</c:v>
                </c:pt>
                <c:pt idx="259">
                  <c:v>38613</c:v>
                </c:pt>
                <c:pt idx="260">
                  <c:v>38754</c:v>
                </c:pt>
                <c:pt idx="261">
                  <c:v>38782</c:v>
                </c:pt>
                <c:pt idx="262">
                  <c:v>38842</c:v>
                </c:pt>
                <c:pt idx="263">
                  <c:v>38867</c:v>
                </c:pt>
                <c:pt idx="264">
                  <c:v>38873</c:v>
                </c:pt>
                <c:pt idx="265">
                  <c:v>38895</c:v>
                </c:pt>
                <c:pt idx="266">
                  <c:v>38939.5</c:v>
                </c:pt>
                <c:pt idx="267">
                  <c:v>38971</c:v>
                </c:pt>
                <c:pt idx="268">
                  <c:v>38974</c:v>
                </c:pt>
                <c:pt idx="269">
                  <c:v>38983.5</c:v>
                </c:pt>
                <c:pt idx="270">
                  <c:v>39456.5</c:v>
                </c:pt>
                <c:pt idx="271">
                  <c:v>39613</c:v>
                </c:pt>
                <c:pt idx="272">
                  <c:v>39616.5</c:v>
                </c:pt>
                <c:pt idx="273">
                  <c:v>39638.5</c:v>
                </c:pt>
                <c:pt idx="274">
                  <c:v>39663.5</c:v>
                </c:pt>
                <c:pt idx="275">
                  <c:v>39718</c:v>
                </c:pt>
                <c:pt idx="276">
                  <c:v>39776.5</c:v>
                </c:pt>
                <c:pt idx="277">
                  <c:v>39878</c:v>
                </c:pt>
                <c:pt idx="278">
                  <c:v>39878.5</c:v>
                </c:pt>
                <c:pt idx="279">
                  <c:v>39885.5</c:v>
                </c:pt>
                <c:pt idx="280">
                  <c:v>39937.5</c:v>
                </c:pt>
                <c:pt idx="281">
                  <c:v>39980</c:v>
                </c:pt>
                <c:pt idx="282">
                  <c:v>40067</c:v>
                </c:pt>
                <c:pt idx="283">
                  <c:v>40859.5</c:v>
                </c:pt>
                <c:pt idx="284">
                  <c:v>40925.5</c:v>
                </c:pt>
                <c:pt idx="285">
                  <c:v>40956</c:v>
                </c:pt>
                <c:pt idx="286">
                  <c:v>41000.5</c:v>
                </c:pt>
                <c:pt idx="287">
                  <c:v>41063.5</c:v>
                </c:pt>
                <c:pt idx="288">
                  <c:v>41121</c:v>
                </c:pt>
                <c:pt idx="289">
                  <c:v>41160.5</c:v>
                </c:pt>
                <c:pt idx="290">
                  <c:v>41295</c:v>
                </c:pt>
                <c:pt idx="291">
                  <c:v>41444.5</c:v>
                </c:pt>
                <c:pt idx="292">
                  <c:v>41445</c:v>
                </c:pt>
                <c:pt idx="293">
                  <c:v>41477</c:v>
                </c:pt>
                <c:pt idx="294">
                  <c:v>41495.5</c:v>
                </c:pt>
                <c:pt idx="295">
                  <c:v>41997</c:v>
                </c:pt>
                <c:pt idx="296">
                  <c:v>42016</c:v>
                </c:pt>
                <c:pt idx="297">
                  <c:v>42085</c:v>
                </c:pt>
                <c:pt idx="298">
                  <c:v>42101</c:v>
                </c:pt>
                <c:pt idx="299">
                  <c:v>42132.5</c:v>
                </c:pt>
                <c:pt idx="300">
                  <c:v>42195</c:v>
                </c:pt>
                <c:pt idx="301">
                  <c:v>42219.5</c:v>
                </c:pt>
                <c:pt idx="302">
                  <c:v>42238</c:v>
                </c:pt>
                <c:pt idx="303">
                  <c:v>42265</c:v>
                </c:pt>
                <c:pt idx="304">
                  <c:v>42278</c:v>
                </c:pt>
                <c:pt idx="305">
                  <c:v>42421</c:v>
                </c:pt>
                <c:pt idx="306">
                  <c:v>42439</c:v>
                </c:pt>
                <c:pt idx="307">
                  <c:v>42489</c:v>
                </c:pt>
                <c:pt idx="308">
                  <c:v>42649.5</c:v>
                </c:pt>
                <c:pt idx="309">
                  <c:v>42681</c:v>
                </c:pt>
                <c:pt idx="310">
                  <c:v>43114.5</c:v>
                </c:pt>
                <c:pt idx="311">
                  <c:v>43338.5</c:v>
                </c:pt>
                <c:pt idx="312">
                  <c:v>43357.5</c:v>
                </c:pt>
                <c:pt idx="313">
                  <c:v>43427</c:v>
                </c:pt>
                <c:pt idx="314">
                  <c:v>43427.5</c:v>
                </c:pt>
                <c:pt idx="315">
                  <c:v>43436.5</c:v>
                </c:pt>
                <c:pt idx="316">
                  <c:v>43468.5</c:v>
                </c:pt>
                <c:pt idx="317">
                  <c:v>43483</c:v>
                </c:pt>
                <c:pt idx="318">
                  <c:v>43503</c:v>
                </c:pt>
                <c:pt idx="319">
                  <c:v>43550</c:v>
                </c:pt>
                <c:pt idx="320">
                  <c:v>44324</c:v>
                </c:pt>
                <c:pt idx="321">
                  <c:v>44358.5</c:v>
                </c:pt>
                <c:pt idx="322">
                  <c:v>44431</c:v>
                </c:pt>
                <c:pt idx="323">
                  <c:v>44481</c:v>
                </c:pt>
                <c:pt idx="324">
                  <c:v>44481</c:v>
                </c:pt>
                <c:pt idx="325">
                  <c:v>44481</c:v>
                </c:pt>
                <c:pt idx="326">
                  <c:v>44481</c:v>
                </c:pt>
                <c:pt idx="327">
                  <c:v>44546.5</c:v>
                </c:pt>
                <c:pt idx="328">
                  <c:v>44560</c:v>
                </c:pt>
                <c:pt idx="329">
                  <c:v>44696.5</c:v>
                </c:pt>
                <c:pt idx="330">
                  <c:v>44697</c:v>
                </c:pt>
                <c:pt idx="331">
                  <c:v>44791.5</c:v>
                </c:pt>
                <c:pt idx="332">
                  <c:v>44860.5</c:v>
                </c:pt>
                <c:pt idx="333">
                  <c:v>45600</c:v>
                </c:pt>
                <c:pt idx="334">
                  <c:v>45629</c:v>
                </c:pt>
                <c:pt idx="335">
                  <c:v>45631.5</c:v>
                </c:pt>
                <c:pt idx="336">
                  <c:v>45669</c:v>
                </c:pt>
                <c:pt idx="337">
                  <c:v>45669.5</c:v>
                </c:pt>
                <c:pt idx="338">
                  <c:v>45740.5</c:v>
                </c:pt>
                <c:pt idx="339">
                  <c:v>45874</c:v>
                </c:pt>
                <c:pt idx="340">
                  <c:v>45880</c:v>
                </c:pt>
                <c:pt idx="341">
                  <c:v>45939</c:v>
                </c:pt>
                <c:pt idx="342">
                  <c:v>46717.5</c:v>
                </c:pt>
                <c:pt idx="343">
                  <c:v>46718</c:v>
                </c:pt>
                <c:pt idx="344">
                  <c:v>46749</c:v>
                </c:pt>
                <c:pt idx="345">
                  <c:v>46768</c:v>
                </c:pt>
                <c:pt idx="346">
                  <c:v>46808.5</c:v>
                </c:pt>
                <c:pt idx="347">
                  <c:v>46811.5</c:v>
                </c:pt>
                <c:pt idx="348">
                  <c:v>46812</c:v>
                </c:pt>
                <c:pt idx="349">
                  <c:v>46974.5</c:v>
                </c:pt>
                <c:pt idx="350">
                  <c:v>47706</c:v>
                </c:pt>
                <c:pt idx="351">
                  <c:v>47739.5</c:v>
                </c:pt>
                <c:pt idx="352">
                  <c:v>47822</c:v>
                </c:pt>
                <c:pt idx="353">
                  <c:v>47974</c:v>
                </c:pt>
                <c:pt idx="354">
                  <c:v>48207</c:v>
                </c:pt>
                <c:pt idx="355">
                  <c:v>48868.5</c:v>
                </c:pt>
                <c:pt idx="356">
                  <c:v>48935.5</c:v>
                </c:pt>
                <c:pt idx="357">
                  <c:v>48969</c:v>
                </c:pt>
                <c:pt idx="358">
                  <c:v>49025</c:v>
                </c:pt>
                <c:pt idx="359">
                  <c:v>49025</c:v>
                </c:pt>
                <c:pt idx="360">
                  <c:v>49025</c:v>
                </c:pt>
                <c:pt idx="361">
                  <c:v>49025</c:v>
                </c:pt>
                <c:pt idx="362">
                  <c:v>49170</c:v>
                </c:pt>
                <c:pt idx="363">
                  <c:v>49179.5</c:v>
                </c:pt>
                <c:pt idx="364">
                  <c:v>49182.5</c:v>
                </c:pt>
                <c:pt idx="365">
                  <c:v>49183</c:v>
                </c:pt>
                <c:pt idx="366">
                  <c:v>49232</c:v>
                </c:pt>
                <c:pt idx="367">
                  <c:v>49248.5</c:v>
                </c:pt>
                <c:pt idx="368">
                  <c:v>49298.5</c:v>
                </c:pt>
                <c:pt idx="369">
                  <c:v>50067</c:v>
                </c:pt>
                <c:pt idx="370">
                  <c:v>50067.5</c:v>
                </c:pt>
                <c:pt idx="371">
                  <c:v>50101.5</c:v>
                </c:pt>
                <c:pt idx="372">
                  <c:v>50119.5</c:v>
                </c:pt>
                <c:pt idx="373">
                  <c:v>50119.5</c:v>
                </c:pt>
                <c:pt idx="374">
                  <c:v>50119.5</c:v>
                </c:pt>
                <c:pt idx="375">
                  <c:v>50211.5</c:v>
                </c:pt>
                <c:pt idx="376">
                  <c:v>51249.5</c:v>
                </c:pt>
                <c:pt idx="377">
                  <c:v>51250</c:v>
                </c:pt>
                <c:pt idx="378">
                  <c:v>51356.5</c:v>
                </c:pt>
                <c:pt idx="379">
                  <c:v>51422.5</c:v>
                </c:pt>
                <c:pt idx="380">
                  <c:v>51494</c:v>
                </c:pt>
                <c:pt idx="381">
                  <c:v>51503</c:v>
                </c:pt>
                <c:pt idx="382">
                  <c:v>51585</c:v>
                </c:pt>
                <c:pt idx="383">
                  <c:v>51594</c:v>
                </c:pt>
                <c:pt idx="384">
                  <c:v>51597.5</c:v>
                </c:pt>
                <c:pt idx="385">
                  <c:v>51759.5</c:v>
                </c:pt>
                <c:pt idx="386">
                  <c:v>51769</c:v>
                </c:pt>
                <c:pt idx="387">
                  <c:v>51794</c:v>
                </c:pt>
                <c:pt idx="388">
                  <c:v>52403.5</c:v>
                </c:pt>
                <c:pt idx="389">
                  <c:v>52532</c:v>
                </c:pt>
                <c:pt idx="390">
                  <c:v>52540.5</c:v>
                </c:pt>
                <c:pt idx="391">
                  <c:v>52616.5</c:v>
                </c:pt>
                <c:pt idx="392">
                  <c:v>52616.5</c:v>
                </c:pt>
                <c:pt idx="393">
                  <c:v>52616.5</c:v>
                </c:pt>
                <c:pt idx="394">
                  <c:v>52657.5</c:v>
                </c:pt>
                <c:pt idx="395">
                  <c:v>52764</c:v>
                </c:pt>
                <c:pt idx="396">
                  <c:v>53517.5</c:v>
                </c:pt>
                <c:pt idx="397">
                  <c:v>53677.5</c:v>
                </c:pt>
                <c:pt idx="398">
                  <c:v>53680</c:v>
                </c:pt>
                <c:pt idx="399">
                  <c:v>53726</c:v>
                </c:pt>
                <c:pt idx="400">
                  <c:v>53726.5</c:v>
                </c:pt>
                <c:pt idx="401">
                  <c:v>53727</c:v>
                </c:pt>
                <c:pt idx="402">
                  <c:v>53738.5</c:v>
                </c:pt>
                <c:pt idx="403">
                  <c:v>53739</c:v>
                </c:pt>
                <c:pt idx="404">
                  <c:v>53739.5</c:v>
                </c:pt>
                <c:pt idx="405">
                  <c:v>53827.5</c:v>
                </c:pt>
                <c:pt idx="406">
                  <c:v>53999</c:v>
                </c:pt>
                <c:pt idx="407">
                  <c:v>54626.5</c:v>
                </c:pt>
                <c:pt idx="408">
                  <c:v>54679</c:v>
                </c:pt>
                <c:pt idx="409">
                  <c:v>54777.5</c:v>
                </c:pt>
                <c:pt idx="410">
                  <c:v>54943.5</c:v>
                </c:pt>
                <c:pt idx="411">
                  <c:v>54953</c:v>
                </c:pt>
                <c:pt idx="412">
                  <c:v>54953.5</c:v>
                </c:pt>
                <c:pt idx="413">
                  <c:v>55041</c:v>
                </c:pt>
                <c:pt idx="414">
                  <c:v>55165.5</c:v>
                </c:pt>
                <c:pt idx="415">
                  <c:v>55165.5</c:v>
                </c:pt>
                <c:pt idx="416">
                  <c:v>55771</c:v>
                </c:pt>
                <c:pt idx="417">
                  <c:v>55828.5</c:v>
                </c:pt>
                <c:pt idx="418">
                  <c:v>55909</c:v>
                </c:pt>
                <c:pt idx="419">
                  <c:v>55909.5</c:v>
                </c:pt>
                <c:pt idx="420">
                  <c:v>55963</c:v>
                </c:pt>
                <c:pt idx="421">
                  <c:v>56072.5</c:v>
                </c:pt>
                <c:pt idx="422">
                  <c:v>56073</c:v>
                </c:pt>
                <c:pt idx="423">
                  <c:v>56087.5</c:v>
                </c:pt>
                <c:pt idx="424">
                  <c:v>56153.5</c:v>
                </c:pt>
                <c:pt idx="425">
                  <c:v>57270</c:v>
                </c:pt>
                <c:pt idx="426">
                  <c:v>57092</c:v>
                </c:pt>
                <c:pt idx="427">
                  <c:v>57092.5</c:v>
                </c:pt>
                <c:pt idx="428">
                  <c:v>57243</c:v>
                </c:pt>
                <c:pt idx="429">
                  <c:v>57455.5</c:v>
                </c:pt>
                <c:pt idx="430">
                  <c:v>57508</c:v>
                </c:pt>
                <c:pt idx="431">
                  <c:v>57508.5</c:v>
                </c:pt>
                <c:pt idx="432">
                  <c:v>58126.5</c:v>
                </c:pt>
                <c:pt idx="433">
                  <c:v>58126.5</c:v>
                </c:pt>
                <c:pt idx="434">
                  <c:v>55009.5</c:v>
                </c:pt>
                <c:pt idx="435">
                  <c:v>55160</c:v>
                </c:pt>
                <c:pt idx="436">
                  <c:v>58199</c:v>
                </c:pt>
                <c:pt idx="437">
                  <c:v>58199.5</c:v>
                </c:pt>
                <c:pt idx="438">
                  <c:v>58262.5</c:v>
                </c:pt>
                <c:pt idx="439">
                  <c:v>58384</c:v>
                </c:pt>
                <c:pt idx="440">
                  <c:v>58462</c:v>
                </c:pt>
                <c:pt idx="441">
                  <c:v>58643.5</c:v>
                </c:pt>
              </c:numCache>
            </c:numRef>
          </c:xVal>
          <c:yVal>
            <c:numRef>
              <c:f>'Active 1'!$N$21:$N$819</c:f>
              <c:numCache>
                <c:formatCode>General</c:formatCode>
                <c:ptCount val="799"/>
                <c:pt idx="10">
                  <c:v>0.30794494809202072</c:v>
                </c:pt>
                <c:pt idx="130">
                  <c:v>0.15307102713596005</c:v>
                </c:pt>
                <c:pt idx="172">
                  <c:v>0.12833263547468104</c:v>
                </c:pt>
                <c:pt idx="173">
                  <c:v>0.12833263547468104</c:v>
                </c:pt>
                <c:pt idx="175">
                  <c:v>0.12823100748731578</c:v>
                </c:pt>
                <c:pt idx="176">
                  <c:v>0.12823100748731578</c:v>
                </c:pt>
                <c:pt idx="178">
                  <c:v>0.12788689868799133</c:v>
                </c:pt>
                <c:pt idx="181">
                  <c:v>0.12749643326285115</c:v>
                </c:pt>
                <c:pt idx="238">
                  <c:v>0.11080626502204155</c:v>
                </c:pt>
                <c:pt idx="239">
                  <c:v>0.1081354101961968</c:v>
                </c:pt>
                <c:pt idx="240">
                  <c:v>0.10808192178179404</c:v>
                </c:pt>
                <c:pt idx="241">
                  <c:v>0.10768967340950708</c:v>
                </c:pt>
                <c:pt idx="242">
                  <c:v>0.10767897572662652</c:v>
                </c:pt>
                <c:pt idx="243">
                  <c:v>0.10760052605216913</c:v>
                </c:pt>
                <c:pt idx="244">
                  <c:v>0.10759874310502238</c:v>
                </c:pt>
                <c:pt idx="245">
                  <c:v>0.10759696015787562</c:v>
                </c:pt>
                <c:pt idx="246">
                  <c:v>0.1074721538576025</c:v>
                </c:pt>
                <c:pt idx="247">
                  <c:v>0.10743292902037382</c:v>
                </c:pt>
                <c:pt idx="248">
                  <c:v>0.10742936312608029</c:v>
                </c:pt>
                <c:pt idx="249">
                  <c:v>0.10742936312608029</c:v>
                </c:pt>
                <c:pt idx="250">
                  <c:v>0.10742936312608029</c:v>
                </c:pt>
                <c:pt idx="251">
                  <c:v>0.10727246377716551</c:v>
                </c:pt>
                <c:pt idx="252">
                  <c:v>0.10643804451248237</c:v>
                </c:pt>
                <c:pt idx="253">
                  <c:v>0.10542889642741687</c:v>
                </c:pt>
                <c:pt idx="254">
                  <c:v>0.10468005862577814</c:v>
                </c:pt>
                <c:pt idx="255">
                  <c:v>0.10462478726422864</c:v>
                </c:pt>
                <c:pt idx="256">
                  <c:v>0.10458021358555966</c:v>
                </c:pt>
                <c:pt idx="257">
                  <c:v>0.10444649254955274</c:v>
                </c:pt>
                <c:pt idx="258">
                  <c:v>0.10444470960240598</c:v>
                </c:pt>
                <c:pt idx="259">
                  <c:v>0.10442331423664489</c:v>
                </c:pt>
                <c:pt idx="260">
                  <c:v>0.10392052314125888</c:v>
                </c:pt>
                <c:pt idx="261">
                  <c:v>0.10382067810104037</c:v>
                </c:pt>
                <c:pt idx="262">
                  <c:v>0.10360672444342933</c:v>
                </c:pt>
                <c:pt idx="263">
                  <c:v>0.10351757708609138</c:v>
                </c:pt>
                <c:pt idx="264">
                  <c:v>0.10349618172033026</c:v>
                </c:pt>
                <c:pt idx="265">
                  <c:v>0.10341773204587287</c:v>
                </c:pt>
                <c:pt idx="266">
                  <c:v>0.10325904974981134</c:v>
                </c:pt>
                <c:pt idx="267">
                  <c:v>0.10314672407956554</c:v>
                </c:pt>
                <c:pt idx="268">
                  <c:v>0.10313602639668498</c:v>
                </c:pt>
                <c:pt idx="269">
                  <c:v>0.10310215040089657</c:v>
                </c:pt>
                <c:pt idx="270">
                  <c:v>0.10141548240006271</c:v>
                </c:pt>
                <c:pt idx="271">
                  <c:v>0.10085741994312716</c:v>
                </c:pt>
                <c:pt idx="272">
                  <c:v>0.10084493931309987</c:v>
                </c:pt>
                <c:pt idx="273">
                  <c:v>0.10076648963864249</c:v>
                </c:pt>
                <c:pt idx="274">
                  <c:v>0.10067734228130454</c:v>
                </c:pt>
                <c:pt idx="275">
                  <c:v>0.10048300104230781</c:v>
                </c:pt>
                <c:pt idx="276">
                  <c:v>0.10027439622613704</c:v>
                </c:pt>
                <c:pt idx="277">
                  <c:v>9.991245795534498E-2</c:v>
                </c:pt>
                <c:pt idx="278">
                  <c:v>9.9910675008198224E-2</c:v>
                </c:pt>
                <c:pt idx="279">
                  <c:v>9.9885713748143617E-2</c:v>
                </c:pt>
                <c:pt idx="280">
                  <c:v>9.970028724488067E-2</c:v>
                </c:pt>
                <c:pt idx="281">
                  <c:v>9.954873673740619E-2</c:v>
                </c:pt>
                <c:pt idx="282">
                  <c:v>9.9238503933870154E-2</c:v>
                </c:pt>
                <c:pt idx="283">
                  <c:v>9.6412532706257353E-2</c:v>
                </c:pt>
                <c:pt idx="284">
                  <c:v>9.6177183682885192E-2</c:v>
                </c:pt>
                <c:pt idx="285">
                  <c:v>9.6068423906932904E-2</c:v>
                </c:pt>
                <c:pt idx="286">
                  <c:v>9.5909741610871374E-2</c:v>
                </c:pt>
                <c:pt idx="287">
                  <c:v>9.5685090270379747E-2</c:v>
                </c:pt>
                <c:pt idx="288">
                  <c:v>9.5480051348502487E-2</c:v>
                </c:pt>
                <c:pt idx="289">
                  <c:v>9.5339198523908542E-2</c:v>
                </c:pt>
                <c:pt idx="290">
                  <c:v>9.4859585741430413E-2</c:v>
                </c:pt>
                <c:pt idx="291">
                  <c:v>9.4326484544549505E-2</c:v>
                </c:pt>
                <c:pt idx="292">
                  <c:v>9.4324701597402749E-2</c:v>
                </c:pt>
                <c:pt idx="293">
                  <c:v>9.4210592980010194E-2</c:v>
                </c:pt>
                <c:pt idx="294">
                  <c:v>9.4144623935580124E-2</c:v>
                </c:pt>
                <c:pt idx="295">
                  <c:v>9.2356327947380995E-2</c:v>
                </c:pt>
                <c:pt idx="296">
                  <c:v>9.2288575955804142E-2</c:v>
                </c:pt>
                <c:pt idx="297">
                  <c:v>9.2042529249551419E-2</c:v>
                </c:pt>
                <c:pt idx="298">
                  <c:v>9.1985474940855155E-2</c:v>
                </c:pt>
                <c:pt idx="299">
                  <c:v>9.1873149270609328E-2</c:v>
                </c:pt>
                <c:pt idx="300">
                  <c:v>9.1650280877264484E-2</c:v>
                </c:pt>
                <c:pt idx="301">
                  <c:v>9.1562916467073291E-2</c:v>
                </c:pt>
                <c:pt idx="302">
                  <c:v>9.1496947422643221E-2</c:v>
                </c:pt>
                <c:pt idx="303">
                  <c:v>9.140066827671825E-2</c:v>
                </c:pt>
                <c:pt idx="304">
                  <c:v>9.135431165090252E-2</c:v>
                </c:pt>
                <c:pt idx="305">
                  <c:v>9.084438876692949E-2</c:v>
                </c:pt>
                <c:pt idx="306">
                  <c:v>9.0780202669646176E-2</c:v>
                </c:pt>
                <c:pt idx="307">
                  <c:v>9.0601907954970279E-2</c:v>
                </c:pt>
                <c:pt idx="308">
                  <c:v>9.0029581920860691E-2</c:v>
                </c:pt>
                <c:pt idx="309">
                  <c:v>8.9917256250614891E-2</c:v>
                </c:pt>
                <c:pt idx="310">
                  <c:v>8.8371441074374946E-2</c:v>
                </c:pt>
                <c:pt idx="311">
                  <c:v>8.7572680752627002E-2</c:v>
                </c:pt>
                <c:pt idx="312">
                  <c:v>8.7504928761050149E-2</c:v>
                </c:pt>
                <c:pt idx="313">
                  <c:v>8.7257099107650671E-2</c:v>
                </c:pt>
                <c:pt idx="314">
                  <c:v>8.7255316160503915E-2</c:v>
                </c:pt>
                <c:pt idx="315">
                  <c:v>8.7223223111862258E-2</c:v>
                </c:pt>
                <c:pt idx="316">
                  <c:v>8.7109114494469703E-2</c:v>
                </c:pt>
                <c:pt idx="317">
                  <c:v>8.7057409027213678E-2</c:v>
                </c:pt>
                <c:pt idx="318">
                  <c:v>8.6986091141343341E-2</c:v>
                </c:pt>
                <c:pt idx="319">
                  <c:v>8.6818494109548006E-2</c:v>
                </c:pt>
                <c:pt idx="320">
                  <c:v>8.4058491926365303E-2</c:v>
                </c:pt>
                <c:pt idx="321">
                  <c:v>8.3935468573238942E-2</c:v>
                </c:pt>
                <c:pt idx="322">
                  <c:v>8.3676941236958902E-2</c:v>
                </c:pt>
                <c:pt idx="323">
                  <c:v>8.3498646522283032E-2</c:v>
                </c:pt>
                <c:pt idx="324">
                  <c:v>8.3498646522283032E-2</c:v>
                </c:pt>
                <c:pt idx="325">
                  <c:v>8.3498646522283032E-2</c:v>
                </c:pt>
                <c:pt idx="326">
                  <c:v>8.3498646522283032E-2</c:v>
                </c:pt>
                <c:pt idx="327">
                  <c:v>8.3265080446057627E-2</c:v>
                </c:pt>
                <c:pt idx="328">
                  <c:v>8.3216940873095113E-2</c:v>
                </c:pt>
                <c:pt idx="329">
                  <c:v>8.2730196302029962E-2</c:v>
                </c:pt>
                <c:pt idx="330">
                  <c:v>8.2728413354883207E-2</c:v>
                </c:pt>
                <c:pt idx="331">
                  <c:v>8.239143634414578E-2</c:v>
                </c:pt>
                <c:pt idx="332">
                  <c:v>8.2145389637893057E-2</c:v>
                </c:pt>
                <c:pt idx="333">
                  <c:v>7.9508410807836716E-2</c:v>
                </c:pt>
                <c:pt idx="334">
                  <c:v>7.9404999873324694E-2</c:v>
                </c:pt>
                <c:pt idx="335">
                  <c:v>7.9396085137590916E-2</c:v>
                </c:pt>
                <c:pt idx="336">
                  <c:v>7.9262364101583993E-2</c:v>
                </c:pt>
                <c:pt idx="337">
                  <c:v>7.9260581154437237E-2</c:v>
                </c:pt>
                <c:pt idx="338">
                  <c:v>7.9007402659597492E-2</c:v>
                </c:pt>
                <c:pt idx="339">
                  <c:v>7.8531355771412875E-2</c:v>
                </c:pt>
                <c:pt idx="340">
                  <c:v>7.8509960405651752E-2</c:v>
                </c:pt>
                <c:pt idx="341">
                  <c:v>7.8299572642334225E-2</c:v>
                </c:pt>
                <c:pt idx="342">
                  <c:v>7.5523523934830694E-2</c:v>
                </c:pt>
                <c:pt idx="343">
                  <c:v>7.5521740987683939E-2</c:v>
                </c:pt>
                <c:pt idx="344">
                  <c:v>7.5411198264584894E-2</c:v>
                </c:pt>
                <c:pt idx="345">
                  <c:v>7.5343446273008041E-2</c:v>
                </c:pt>
                <c:pt idx="346">
                  <c:v>7.5199027554120584E-2</c:v>
                </c:pt>
                <c:pt idx="347">
                  <c:v>7.5188329871240023E-2</c:v>
                </c:pt>
                <c:pt idx="348">
                  <c:v>7.5186546924093267E-2</c:v>
                </c:pt>
                <c:pt idx="349">
                  <c:v>7.4607089101396656E-2</c:v>
                </c:pt>
                <c:pt idx="350">
                  <c:v>7.1998637425688461E-2</c:v>
                </c:pt>
                <c:pt idx="351">
                  <c:v>7.1879179966855611E-2</c:v>
                </c:pt>
                <c:pt idx="352">
                  <c:v>7.1584993687640402E-2</c:v>
                </c:pt>
                <c:pt idx="353">
                  <c:v>7.1042977755025716E-2</c:v>
                </c:pt>
                <c:pt idx="354">
                  <c:v>7.0212124384636088E-2</c:v>
                </c:pt>
                <c:pt idx="355">
                  <c:v>6.7853285309474126E-2</c:v>
                </c:pt>
                <c:pt idx="356">
                  <c:v>6.7614370391808454E-2</c:v>
                </c:pt>
                <c:pt idx="357">
                  <c:v>6.7494912932975604E-2</c:v>
                </c:pt>
                <c:pt idx="358">
                  <c:v>6.7295222852538611E-2</c:v>
                </c:pt>
                <c:pt idx="359">
                  <c:v>6.7295222852538611E-2</c:v>
                </c:pt>
                <c:pt idx="360">
                  <c:v>6.7295222852538611E-2</c:v>
                </c:pt>
                <c:pt idx="361">
                  <c:v>6.7295222852538611E-2</c:v>
                </c:pt>
                <c:pt idx="362">
                  <c:v>6.6778168179978531E-2</c:v>
                </c:pt>
                <c:pt idx="363">
                  <c:v>6.6744292184190118E-2</c:v>
                </c:pt>
                <c:pt idx="364">
                  <c:v>6.6733594501309557E-2</c:v>
                </c:pt>
                <c:pt idx="365">
                  <c:v>6.6731811554162801E-2</c:v>
                </c:pt>
                <c:pt idx="366">
                  <c:v>6.6557082733780443E-2</c:v>
                </c:pt>
                <c:pt idx="367">
                  <c:v>6.6498245477937395E-2</c:v>
                </c:pt>
                <c:pt idx="368">
                  <c:v>6.6319950763261526E-2</c:v>
                </c:pt>
                <c:pt idx="369">
                  <c:v>6.3579560998693163E-2</c:v>
                </c:pt>
                <c:pt idx="370">
                  <c:v>6.3577778051546407E-2</c:v>
                </c:pt>
                <c:pt idx="371">
                  <c:v>6.3456537645566802E-2</c:v>
                </c:pt>
                <c:pt idx="372">
                  <c:v>6.3392351548283488E-2</c:v>
                </c:pt>
                <c:pt idx="373">
                  <c:v>6.3392351548283488E-2</c:v>
                </c:pt>
                <c:pt idx="374">
                  <c:v>6.3392351548283488E-2</c:v>
                </c:pt>
                <c:pt idx="375">
                  <c:v>6.3064289273279867E-2</c:v>
                </c:pt>
                <c:pt idx="376">
                  <c:v>5.9362890996608492E-2</c:v>
                </c:pt>
                <c:pt idx="377">
                  <c:v>5.9361108049461736E-2</c:v>
                </c:pt>
                <c:pt idx="378">
                  <c:v>5.898134030720209E-2</c:v>
                </c:pt>
                <c:pt idx="379">
                  <c:v>5.8745991283829929E-2</c:v>
                </c:pt>
                <c:pt idx="380">
                  <c:v>5.84910298418434E-2</c:v>
                </c:pt>
                <c:pt idx="381">
                  <c:v>5.8458936793201743E-2</c:v>
                </c:pt>
                <c:pt idx="382">
                  <c:v>5.8166533461133291E-2</c:v>
                </c:pt>
                <c:pt idx="383">
                  <c:v>5.8134440412491634E-2</c:v>
                </c:pt>
                <c:pt idx="384">
                  <c:v>5.8121959782464316E-2</c:v>
                </c:pt>
                <c:pt idx="385">
                  <c:v>5.7544284906914461E-2</c:v>
                </c:pt>
                <c:pt idx="386">
                  <c:v>5.7510408911126049E-2</c:v>
                </c:pt>
                <c:pt idx="387">
                  <c:v>5.74212615537881E-2</c:v>
                </c:pt>
                <c:pt idx="388">
                  <c:v>5.5247848981889058E-2</c:v>
                </c:pt>
                <c:pt idx="389">
                  <c:v>5.4789631565172053E-2</c:v>
                </c:pt>
                <c:pt idx="390">
                  <c:v>5.4759321463677152E-2</c:v>
                </c:pt>
                <c:pt idx="391">
                  <c:v>5.4488313497369795E-2</c:v>
                </c:pt>
                <c:pt idx="392">
                  <c:v>5.4488313497369795E-2</c:v>
                </c:pt>
                <c:pt idx="393">
                  <c:v>5.4488313497369795E-2</c:v>
                </c:pt>
                <c:pt idx="394">
                  <c:v>5.4342111831335582E-2</c:v>
                </c:pt>
                <c:pt idx="395">
                  <c:v>5.3962344089075936E-2</c:v>
                </c:pt>
                <c:pt idx="396">
                  <c:v>5.1275442738910354E-2</c:v>
                </c:pt>
                <c:pt idx="397">
                  <c:v>5.0704899651947521E-2</c:v>
                </c:pt>
                <c:pt idx="398">
                  <c:v>5.0695984916213715E-2</c:v>
                </c:pt>
                <c:pt idx="399">
                  <c:v>5.0531953778711919E-2</c:v>
                </c:pt>
                <c:pt idx="400">
                  <c:v>5.0530170831565163E-2</c:v>
                </c:pt>
                <c:pt idx="401">
                  <c:v>5.052838788441838E-2</c:v>
                </c:pt>
                <c:pt idx="402">
                  <c:v>5.0487380100042945E-2</c:v>
                </c:pt>
                <c:pt idx="403">
                  <c:v>5.0485597152896189E-2</c:v>
                </c:pt>
                <c:pt idx="404">
                  <c:v>5.0483814205749433E-2</c:v>
                </c:pt>
                <c:pt idx="405">
                  <c:v>5.0170015507919857E-2</c:v>
                </c:pt>
                <c:pt idx="406">
                  <c:v>4.955846463658159E-2</c:v>
                </c:pt>
                <c:pt idx="407">
                  <c:v>4.7320865967399234E-2</c:v>
                </c:pt>
                <c:pt idx="408">
                  <c:v>4.7133656516989531E-2</c:v>
                </c:pt>
                <c:pt idx="409">
                  <c:v>4.6782415929078058E-2</c:v>
                </c:pt>
                <c:pt idx="410">
                  <c:v>4.6190477476354103E-2</c:v>
                </c:pt>
                <c:pt idx="411">
                  <c:v>4.615660148056569E-2</c:v>
                </c:pt>
                <c:pt idx="412">
                  <c:v>4.6154818533418934E-2</c:v>
                </c:pt>
                <c:pt idx="413">
                  <c:v>4.5842802782736142E-2</c:v>
                </c:pt>
                <c:pt idx="414">
                  <c:v>4.5398848943193182E-2</c:v>
                </c:pt>
                <c:pt idx="415">
                  <c:v>4.5398848943193182E-2</c:v>
                </c:pt>
                <c:pt idx="416">
                  <c:v>4.3239699948468213E-2</c:v>
                </c:pt>
                <c:pt idx="417">
                  <c:v>4.3034661026590953E-2</c:v>
                </c:pt>
                <c:pt idx="418">
                  <c:v>4.2747606535962768E-2</c:v>
                </c:pt>
                <c:pt idx="419">
                  <c:v>4.2745823588816012E-2</c:v>
                </c:pt>
                <c:pt idx="420">
                  <c:v>4.2555048244112825E-2</c:v>
                </c:pt>
                <c:pt idx="421">
                  <c:v>4.2164582818972646E-2</c:v>
                </c:pt>
                <c:pt idx="422">
                  <c:v>4.2162799871825862E-2</c:v>
                </c:pt>
                <c:pt idx="423">
                  <c:v>4.2111094404569865E-2</c:v>
                </c:pt>
                <c:pt idx="424">
                  <c:v>4.1875745381197704E-2</c:v>
                </c:pt>
                <c:pt idx="425">
                  <c:v>3.7894424402485194E-2</c:v>
                </c:pt>
                <c:pt idx="426">
                  <c:v>3.8529153586731341E-2</c:v>
                </c:pt>
                <c:pt idx="427">
                  <c:v>3.8527370639584585E-2</c:v>
                </c:pt>
                <c:pt idx="428">
                  <c:v>3.7990703548410165E-2</c:v>
                </c:pt>
                <c:pt idx="429">
                  <c:v>3.7232951011037657E-2</c:v>
                </c:pt>
                <c:pt idx="430">
                  <c:v>3.7045741560627982E-2</c:v>
                </c:pt>
                <c:pt idx="431">
                  <c:v>3.7043958613481226E-2</c:v>
                </c:pt>
                <c:pt idx="432">
                  <c:v>3.4840235940087283E-2</c:v>
                </c:pt>
                <c:pt idx="433">
                  <c:v>3.4840235940087283E-2</c:v>
                </c:pt>
                <c:pt idx="434">
                  <c:v>4.5955128452981941E-2</c:v>
                </c:pt>
                <c:pt idx="435">
                  <c:v>4.5418461361807522E-2</c:v>
                </c:pt>
                <c:pt idx="436">
                  <c:v>3.4581708603807243E-2</c:v>
                </c:pt>
                <c:pt idx="437">
                  <c:v>3.4579925656660487E-2</c:v>
                </c:pt>
                <c:pt idx="438">
                  <c:v>3.4355274316168888E-2</c:v>
                </c:pt>
                <c:pt idx="439">
                  <c:v>3.3922018159506462E-2</c:v>
                </c:pt>
                <c:pt idx="440">
                  <c:v>3.3643878404612082E-2</c:v>
                </c:pt>
                <c:pt idx="441">
                  <c:v>3.2996668590338646E-2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93-419B-911F-01F0C77607E5}"/>
            </c:ext>
          </c:extLst>
        </c:ser>
        <c:ser>
          <c:idx val="7"/>
          <c:order val="6"/>
          <c:tx>
            <c:strRef>
              <c:f>'Active 1'!$AX$1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1'!$AW$2:$AW$116</c:f>
              <c:numCache>
                <c:formatCode>General</c:formatCode>
                <c:ptCount val="115"/>
                <c:pt idx="0">
                  <c:v>-54000</c:v>
                </c:pt>
                <c:pt idx="1">
                  <c:v>-53000</c:v>
                </c:pt>
                <c:pt idx="2">
                  <c:v>-52000</c:v>
                </c:pt>
                <c:pt idx="3">
                  <c:v>-51000</c:v>
                </c:pt>
                <c:pt idx="4">
                  <c:v>-50000</c:v>
                </c:pt>
                <c:pt idx="5">
                  <c:v>-49000</c:v>
                </c:pt>
                <c:pt idx="6">
                  <c:v>-48000</c:v>
                </c:pt>
                <c:pt idx="7">
                  <c:v>-47000</c:v>
                </c:pt>
                <c:pt idx="8">
                  <c:v>-46000</c:v>
                </c:pt>
                <c:pt idx="9">
                  <c:v>-45000</c:v>
                </c:pt>
                <c:pt idx="10">
                  <c:v>-44000</c:v>
                </c:pt>
                <c:pt idx="11">
                  <c:v>-43000</c:v>
                </c:pt>
                <c:pt idx="12">
                  <c:v>-42000</c:v>
                </c:pt>
                <c:pt idx="13">
                  <c:v>-41000</c:v>
                </c:pt>
                <c:pt idx="14">
                  <c:v>-40000</c:v>
                </c:pt>
                <c:pt idx="15">
                  <c:v>-39000</c:v>
                </c:pt>
                <c:pt idx="16">
                  <c:v>-38000</c:v>
                </c:pt>
                <c:pt idx="17">
                  <c:v>-37000</c:v>
                </c:pt>
                <c:pt idx="18">
                  <c:v>-36000</c:v>
                </c:pt>
                <c:pt idx="19">
                  <c:v>-35000</c:v>
                </c:pt>
                <c:pt idx="20">
                  <c:v>-34000</c:v>
                </c:pt>
                <c:pt idx="21">
                  <c:v>-33000</c:v>
                </c:pt>
                <c:pt idx="22">
                  <c:v>-32000</c:v>
                </c:pt>
                <c:pt idx="23">
                  <c:v>-31000</c:v>
                </c:pt>
                <c:pt idx="24">
                  <c:v>-30000</c:v>
                </c:pt>
                <c:pt idx="25">
                  <c:v>-29000</c:v>
                </c:pt>
                <c:pt idx="26">
                  <c:v>-28000</c:v>
                </c:pt>
                <c:pt idx="27">
                  <c:v>-27000</c:v>
                </c:pt>
                <c:pt idx="28">
                  <c:v>-26000</c:v>
                </c:pt>
                <c:pt idx="29">
                  <c:v>-24000</c:v>
                </c:pt>
                <c:pt idx="30">
                  <c:v>-23000</c:v>
                </c:pt>
                <c:pt idx="31">
                  <c:v>-22000</c:v>
                </c:pt>
                <c:pt idx="32">
                  <c:v>-21000</c:v>
                </c:pt>
                <c:pt idx="33">
                  <c:v>-20000</c:v>
                </c:pt>
                <c:pt idx="34">
                  <c:v>-19000</c:v>
                </c:pt>
                <c:pt idx="35">
                  <c:v>-18000</c:v>
                </c:pt>
                <c:pt idx="36">
                  <c:v>-17000</c:v>
                </c:pt>
                <c:pt idx="37">
                  <c:v>-16000</c:v>
                </c:pt>
                <c:pt idx="38">
                  <c:v>-15000</c:v>
                </c:pt>
                <c:pt idx="39">
                  <c:v>-14000</c:v>
                </c:pt>
                <c:pt idx="40">
                  <c:v>-13000</c:v>
                </c:pt>
                <c:pt idx="41">
                  <c:v>-12000</c:v>
                </c:pt>
                <c:pt idx="42">
                  <c:v>-11000</c:v>
                </c:pt>
                <c:pt idx="43">
                  <c:v>-10000</c:v>
                </c:pt>
                <c:pt idx="44">
                  <c:v>-9000</c:v>
                </c:pt>
                <c:pt idx="45">
                  <c:v>-8000</c:v>
                </c:pt>
                <c:pt idx="46">
                  <c:v>-7000</c:v>
                </c:pt>
                <c:pt idx="47">
                  <c:v>-6000</c:v>
                </c:pt>
                <c:pt idx="48">
                  <c:v>-5000</c:v>
                </c:pt>
                <c:pt idx="49">
                  <c:v>-4000</c:v>
                </c:pt>
                <c:pt idx="50">
                  <c:v>-3000</c:v>
                </c:pt>
                <c:pt idx="51">
                  <c:v>-2000</c:v>
                </c:pt>
                <c:pt idx="52">
                  <c:v>-1000</c:v>
                </c:pt>
                <c:pt idx="53">
                  <c:v>0</c:v>
                </c:pt>
                <c:pt idx="54">
                  <c:v>1000</c:v>
                </c:pt>
                <c:pt idx="55">
                  <c:v>2000</c:v>
                </c:pt>
                <c:pt idx="56">
                  <c:v>3000</c:v>
                </c:pt>
                <c:pt idx="57">
                  <c:v>4000</c:v>
                </c:pt>
                <c:pt idx="58">
                  <c:v>5000</c:v>
                </c:pt>
                <c:pt idx="59">
                  <c:v>6000</c:v>
                </c:pt>
                <c:pt idx="60">
                  <c:v>7000</c:v>
                </c:pt>
                <c:pt idx="61">
                  <c:v>8000</c:v>
                </c:pt>
                <c:pt idx="62">
                  <c:v>9000</c:v>
                </c:pt>
                <c:pt idx="63">
                  <c:v>10000</c:v>
                </c:pt>
                <c:pt idx="64">
                  <c:v>11000</c:v>
                </c:pt>
                <c:pt idx="65">
                  <c:v>12000</c:v>
                </c:pt>
                <c:pt idx="66">
                  <c:v>13000</c:v>
                </c:pt>
                <c:pt idx="67">
                  <c:v>14000</c:v>
                </c:pt>
                <c:pt idx="68">
                  <c:v>15000</c:v>
                </c:pt>
                <c:pt idx="69">
                  <c:v>16000</c:v>
                </c:pt>
                <c:pt idx="70">
                  <c:v>17000</c:v>
                </c:pt>
                <c:pt idx="71">
                  <c:v>18000</c:v>
                </c:pt>
                <c:pt idx="72">
                  <c:v>19000</c:v>
                </c:pt>
                <c:pt idx="73">
                  <c:v>20000</c:v>
                </c:pt>
                <c:pt idx="74">
                  <c:v>21000</c:v>
                </c:pt>
                <c:pt idx="75">
                  <c:v>22000</c:v>
                </c:pt>
                <c:pt idx="76">
                  <c:v>23000</c:v>
                </c:pt>
                <c:pt idx="77">
                  <c:v>24000</c:v>
                </c:pt>
                <c:pt idx="78">
                  <c:v>25000</c:v>
                </c:pt>
                <c:pt idx="79">
                  <c:v>26000</c:v>
                </c:pt>
                <c:pt idx="80">
                  <c:v>27000</c:v>
                </c:pt>
                <c:pt idx="81">
                  <c:v>28000</c:v>
                </c:pt>
                <c:pt idx="82">
                  <c:v>29000</c:v>
                </c:pt>
                <c:pt idx="83">
                  <c:v>30000</c:v>
                </c:pt>
                <c:pt idx="84">
                  <c:v>31000</c:v>
                </c:pt>
                <c:pt idx="85">
                  <c:v>32000</c:v>
                </c:pt>
                <c:pt idx="86">
                  <c:v>33000</c:v>
                </c:pt>
                <c:pt idx="87">
                  <c:v>34000</c:v>
                </c:pt>
                <c:pt idx="88">
                  <c:v>35000</c:v>
                </c:pt>
                <c:pt idx="89">
                  <c:v>36000</c:v>
                </c:pt>
                <c:pt idx="90">
                  <c:v>37000</c:v>
                </c:pt>
                <c:pt idx="91">
                  <c:v>38000</c:v>
                </c:pt>
                <c:pt idx="92">
                  <c:v>39000</c:v>
                </c:pt>
                <c:pt idx="93">
                  <c:v>40000</c:v>
                </c:pt>
                <c:pt idx="94">
                  <c:v>41000</c:v>
                </c:pt>
                <c:pt idx="95">
                  <c:v>42000</c:v>
                </c:pt>
                <c:pt idx="96">
                  <c:v>43000</c:v>
                </c:pt>
                <c:pt idx="97">
                  <c:v>44000</c:v>
                </c:pt>
                <c:pt idx="98">
                  <c:v>45000</c:v>
                </c:pt>
                <c:pt idx="99">
                  <c:v>46000</c:v>
                </c:pt>
                <c:pt idx="100">
                  <c:v>47000</c:v>
                </c:pt>
                <c:pt idx="101">
                  <c:v>48000</c:v>
                </c:pt>
                <c:pt idx="102">
                  <c:v>49000</c:v>
                </c:pt>
                <c:pt idx="103">
                  <c:v>50000</c:v>
                </c:pt>
                <c:pt idx="104">
                  <c:v>51000</c:v>
                </c:pt>
                <c:pt idx="105">
                  <c:v>52000</c:v>
                </c:pt>
                <c:pt idx="106">
                  <c:v>53000</c:v>
                </c:pt>
                <c:pt idx="107">
                  <c:v>54000</c:v>
                </c:pt>
                <c:pt idx="108">
                  <c:v>55000</c:v>
                </c:pt>
                <c:pt idx="109">
                  <c:v>56000</c:v>
                </c:pt>
                <c:pt idx="110">
                  <c:v>57000</c:v>
                </c:pt>
                <c:pt idx="111">
                  <c:v>58000</c:v>
                </c:pt>
                <c:pt idx="112">
                  <c:v>59000</c:v>
                </c:pt>
                <c:pt idx="113">
                  <c:v>60000</c:v>
                </c:pt>
                <c:pt idx="114">
                  <c:v>61000</c:v>
                </c:pt>
              </c:numCache>
            </c:numRef>
          </c:xVal>
          <c:yVal>
            <c:numRef>
              <c:f>'Active 1'!$AX$2:$AX$116</c:f>
              <c:numCache>
                <c:formatCode>General</c:formatCode>
                <c:ptCount val="115"/>
                <c:pt idx="0">
                  <c:v>-0.23585254245752649</c:v>
                </c:pt>
                <c:pt idx="1">
                  <c:v>-0.23170883977499362</c:v>
                </c:pt>
                <c:pt idx="2">
                  <c:v>-0.22755161317651484</c:v>
                </c:pt>
                <c:pt idx="3">
                  <c:v>-0.22337737431151558</c:v>
                </c:pt>
                <c:pt idx="4">
                  <c:v>-0.21918353359638476</c:v>
                </c:pt>
                <c:pt idx="5">
                  <c:v>-0.21496826805535826</c:v>
                </c:pt>
                <c:pt idx="6">
                  <c:v>-0.21073040387481878</c:v>
                </c:pt>
                <c:pt idx="7">
                  <c:v>-0.20646931320982306</c:v>
                </c:pt>
                <c:pt idx="8">
                  <c:v>-0.20218482435670163</c:v>
                </c:pt>
                <c:pt idx="9">
                  <c:v>-0.19787714417130278</c:v>
                </c:pt>
                <c:pt idx="10">
                  <c:v>-0.19354679150823278</c:v>
                </c:pt>
                <c:pt idx="11">
                  <c:v>-0.18919454043936601</c:v>
                </c:pt>
                <c:pt idx="12">
                  <c:v>-0.18482137205009427</c:v>
                </c:pt>
                <c:pt idx="13">
                  <c:v>-0.18042843368838585</c:v>
                </c:pt>
                <c:pt idx="14">
                  <c:v>-0.17601700463985637</c:v>
                </c:pt>
                <c:pt idx="15">
                  <c:v>-0.17158846731083541</c:v>
                </c:pt>
                <c:pt idx="16">
                  <c:v>-0.16714428311275717</c:v>
                </c:pt>
                <c:pt idx="17">
                  <c:v>-0.16268597234915019</c:v>
                </c:pt>
                <c:pt idx="18">
                  <c:v>-0.15821509750682969</c:v>
                </c:pt>
                <c:pt idx="19">
                  <c:v>-0.15373324944290653</c:v>
                </c:pt>
                <c:pt idx="20">
                  <c:v>-0.14924203603752964</c:v>
                </c:pt>
                <c:pt idx="21">
                  <c:v>-0.1447430729485909</c:v>
                </c:pt>
                <c:pt idx="22">
                  <c:v>-0.14023797615954248</c:v>
                </c:pt>
                <c:pt idx="23">
                  <c:v>-0.13572835605622804</c:v>
                </c:pt>
                <c:pt idx="24">
                  <c:v>-0.13121581280483435</c:v>
                </c:pt>
                <c:pt idx="25">
                  <c:v>-0.1267019328324967</c:v>
                </c:pt>
                <c:pt idx="26">
                  <c:v>-0.12218828623650005</c:v>
                </c:pt>
                <c:pt idx="27">
                  <c:v>-0.1176764249689721</c:v>
                </c:pt>
                <c:pt idx="28">
                  <c:v>-0.1131678816627614</c:v>
                </c:pt>
                <c:pt idx="29">
                  <c:v>-0.10416677939620755</c:v>
                </c:pt>
                <c:pt idx="30">
                  <c:v>-9.9677185299273094E-2</c:v>
                </c:pt>
                <c:pt idx="31">
                  <c:v>-9.5196839399496316E-2</c:v>
                </c:pt>
                <c:pt idx="32">
                  <c:v>-9.0727175337180319E-2</c:v>
                </c:pt>
                <c:pt idx="33">
                  <c:v>-8.626960848970705E-2</c:v>
                </c:pt>
                <c:pt idx="34">
                  <c:v>-8.1825536943474733E-2</c:v>
                </c:pt>
                <c:pt idx="35">
                  <c:v>-7.739634262235387E-2</c:v>
                </c:pt>
                <c:pt idx="36">
                  <c:v>-7.2983392572335659E-2</c:v>
                </c:pt>
                <c:pt idx="37">
                  <c:v>-6.8588040409481327E-2</c:v>
                </c:pt>
                <c:pt idx="38">
                  <c:v>-6.421162794321307E-2</c:v>
                </c:pt>
                <c:pt idx="39">
                  <c:v>-5.9855486989460825E-2</c:v>
                </c:pt>
                <c:pt idx="40">
                  <c:v>-5.5520941388381539E-2</c:v>
                </c:pt>
                <c:pt idx="41">
                  <c:v>-5.1209309239649899E-2</c:v>
                </c:pt>
                <c:pt idx="42">
                  <c:v>-4.6921905365143735E-2</c:v>
                </c:pt>
                <c:pt idx="43">
                  <c:v>-4.2660044004776056E-2</c:v>
                </c:pt>
                <c:pt idx="44">
                  <c:v>-3.8425041746865202E-2</c:v>
                </c:pt>
                <c:pt idx="45">
                  <c:v>-3.4218220690406226E-2</c:v>
                </c:pt>
                <c:pt idx="46">
                  <c:v>-3.004091183349435E-2</c:v>
                </c:pt>
                <c:pt idx="47">
                  <c:v>-2.5894458680460707E-2</c:v>
                </c:pt>
                <c:pt idx="48">
                  <c:v>-2.1780221060414315E-2</c:v>
                </c:pt>
                <c:pt idx="49">
                  <c:v>-1.7699579152093942E-2</c:v>
                </c:pt>
                <c:pt idx="50">
                  <c:v>-1.3653937714325368E-2</c:v>
                </c:pt>
                <c:pt idx="51">
                  <c:v>-9.6447305278795636E-3</c:v>
                </c:pt>
                <c:pt idx="52">
                  <c:v>-5.673425062911009E-3</c:v>
                </c:pt>
                <c:pt idx="53">
                  <c:v>-1.7415273960425769E-3</c:v>
                </c:pt>
                <c:pt idx="54">
                  <c:v>2.1494125879424342E-3</c:v>
                </c:pt>
                <c:pt idx="55">
                  <c:v>5.9977956635162179E-3</c:v>
                </c:pt>
                <c:pt idx="56">
                  <c:v>9.8019673435068688E-3</c:v>
                </c:pt>
                <c:pt idx="57">
                  <c:v>1.3560211502100889E-2</c:v>
                </c:pt>
                <c:pt idx="58">
                  <c:v>1.7270743464913398E-2</c:v>
                </c:pt>
                <c:pt idx="59">
                  <c:v>2.0931702481947975E-2</c:v>
                </c:pt>
                <c:pt idx="60">
                  <c:v>2.4541143493866647E-2</c:v>
                </c:pt>
                <c:pt idx="61">
                  <c:v>2.8097028098566748E-2</c:v>
                </c:pt>
                <c:pt idx="62">
                  <c:v>3.1597214623437758E-2</c:v>
                </c:pt>
                <c:pt idx="63">
                  <c:v>3.503944720846261E-2</c:v>
                </c:pt>
                <c:pt idx="64">
                  <c:v>3.8421343805986587E-2</c:v>
                </c:pt>
                <c:pt idx="65">
                  <c:v>4.1740383003850627E-2</c:v>
                </c:pt>
                <c:pt idx="66">
                  <c:v>4.4993889579018141E-2</c:v>
                </c:pt>
                <c:pt idx="67">
                  <c:v>4.8179018688290325E-2</c:v>
                </c:pt>
                <c:pt idx="68">
                  <c:v>5.1292738600945888E-2</c:v>
                </c:pt>
                <c:pt idx="69">
                  <c:v>5.4331811875356337E-2</c:v>
                </c:pt>
                <c:pt idx="70">
                  <c:v>5.7292774878632095E-2</c:v>
                </c:pt>
                <c:pt idx="71">
                  <c:v>6.0171915546755758E-2</c:v>
                </c:pt>
                <c:pt idx="72">
                  <c:v>6.2965249285002856E-2</c:v>
                </c:pt>
                <c:pt idx="73">
                  <c:v>6.5668492918317639E-2</c:v>
                </c:pt>
                <c:pt idx="74">
                  <c:v>6.8277036623390228E-2</c:v>
                </c:pt>
                <c:pt idx="75">
                  <c:v>7.0785913814252685E-2</c:v>
                </c:pt>
                <c:pt idx="76">
                  <c:v>7.3189769018118633E-2</c:v>
                </c:pt>
                <c:pt idx="77">
                  <c:v>7.548282387578055E-2</c:v>
                </c:pt>
                <c:pt idx="78">
                  <c:v>7.7658841539937989E-2</c:v>
                </c:pt>
                <c:pt idx="79">
                  <c:v>7.9711089935143087E-2</c:v>
                </c:pt>
                <c:pt idx="80">
                  <c:v>8.163230459550988E-2</c:v>
                </c:pt>
                <c:pt idx="81">
                  <c:v>8.3414652123239147E-2</c:v>
                </c:pt>
                <c:pt idx="82">
                  <c:v>8.5049695726343522E-2</c:v>
                </c:pt>
                <c:pt idx="83">
                  <c:v>8.6528364813504802E-2</c:v>
                </c:pt>
                <c:pt idx="84">
                  <c:v>8.7840931264655392E-2</c:v>
                </c:pt>
                <c:pt idx="85">
                  <c:v>8.897699577339277E-2</c:v>
                </c:pt>
                <c:pt idx="86">
                  <c:v>8.9925488581045293E-2</c:v>
                </c:pt>
                <c:pt idx="87">
                  <c:v>9.0674689985248538E-2</c:v>
                </c:pt>
                <c:pt idx="88">
                  <c:v>9.1212277169368305E-2</c:v>
                </c:pt>
                <c:pt idx="89">
                  <c:v>9.1525405069524529E-2</c:v>
                </c:pt>
                <c:pt idx="90">
                  <c:v>9.1600829997618316E-2</c:v>
                </c:pt>
                <c:pt idx="91">
                  <c:v>9.142508528669771E-2</c:v>
                </c:pt>
                <c:pt idx="92">
                  <c:v>9.0984717910200408E-2</c:v>
                </c:pt>
                <c:pt idx="93">
                  <c:v>9.0266593331336437E-2</c:v>
                </c:pt>
                <c:pt idx="94">
                  <c:v>8.9258272204299494E-2</c:v>
                </c:pt>
                <c:pt idx="95">
                  <c:v>8.7948456513973483E-2</c:v>
                </c:pt>
                <c:pt idx="96">
                  <c:v>8.6327494153622425E-2</c:v>
                </c:pt>
                <c:pt idx="97">
                  <c:v>8.4387920211313625E-2</c:v>
                </c:pt>
                <c:pt idx="98">
                  <c:v>8.2125001554002347E-2</c:v>
                </c:pt>
                <c:pt idx="99">
                  <c:v>7.9537240688407257E-2</c:v>
                </c:pt>
                <c:pt idx="100">
                  <c:v>7.6626787979168526E-2</c:v>
                </c:pt>
                <c:pt idx="101">
                  <c:v>7.3399710804595411E-2</c:v>
                </c:pt>
                <c:pt idx="102">
                  <c:v>6.9866076030647636E-2</c:v>
                </c:pt>
                <c:pt idx="103">
                  <c:v>6.6039818547721868E-2</c:v>
                </c:pt>
                <c:pt idx="104">
                  <c:v>6.1938391653196256E-2</c:v>
                </c:pt>
                <c:pt idx="105">
                  <c:v>5.7582220880655219E-2</c:v>
                </c:pt>
                <c:pt idx="106">
                  <c:v>5.299400646745471E-2</c:v>
                </c:pt>
                <c:pt idx="107">
                  <c:v>4.8197936289563106E-2</c:v>
                </c:pt>
                <c:pt idx="108">
                  <c:v>4.3218877709794989E-2</c:v>
                </c:pt>
                <c:pt idx="109">
                  <c:v>3.8081612801355066E-2</c:v>
                </c:pt>
                <c:pt idx="110">
                  <c:v>3.2810168700945885E-2</c:v>
                </c:pt>
                <c:pt idx="111">
                  <c:v>2.7427276953483619E-2</c:v>
                </c:pt>
                <c:pt idx="112">
                  <c:v>2.1953976650131775E-2</c:v>
                </c:pt>
                <c:pt idx="113">
                  <c:v>1.6409359333524297E-2</c:v>
                </c:pt>
                <c:pt idx="114">
                  <c:v>1.0810441170595705E-2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593-419B-911F-01F0C77607E5}"/>
            </c:ext>
          </c:extLst>
        </c:ser>
        <c:ser>
          <c:idx val="4"/>
          <c:order val="7"/>
          <c:tx>
            <c:strRef>
              <c:f>'Active 1'!$Q$20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6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24970.5</c:v>
                </c:pt>
                <c:pt idx="133">
                  <c:v>25106</c:v>
                </c:pt>
                <c:pt idx="134">
                  <c:v>26094</c:v>
                </c:pt>
                <c:pt idx="135">
                  <c:v>26175.5</c:v>
                </c:pt>
                <c:pt idx="136">
                  <c:v>26213</c:v>
                </c:pt>
                <c:pt idx="137">
                  <c:v>26278</c:v>
                </c:pt>
                <c:pt idx="138">
                  <c:v>26294.5</c:v>
                </c:pt>
                <c:pt idx="139">
                  <c:v>26347</c:v>
                </c:pt>
                <c:pt idx="140">
                  <c:v>26394</c:v>
                </c:pt>
                <c:pt idx="141">
                  <c:v>27222.5</c:v>
                </c:pt>
                <c:pt idx="142">
                  <c:v>27226.5</c:v>
                </c:pt>
                <c:pt idx="143">
                  <c:v>27263</c:v>
                </c:pt>
                <c:pt idx="144">
                  <c:v>27419.5</c:v>
                </c:pt>
                <c:pt idx="145">
                  <c:v>27424</c:v>
                </c:pt>
                <c:pt idx="146">
                  <c:v>27567</c:v>
                </c:pt>
                <c:pt idx="147">
                  <c:v>27611</c:v>
                </c:pt>
                <c:pt idx="148">
                  <c:v>27771</c:v>
                </c:pt>
                <c:pt idx="149">
                  <c:v>27775</c:v>
                </c:pt>
                <c:pt idx="150">
                  <c:v>27818</c:v>
                </c:pt>
                <c:pt idx="151">
                  <c:v>27865</c:v>
                </c:pt>
                <c:pt idx="152">
                  <c:v>28248</c:v>
                </c:pt>
                <c:pt idx="153">
                  <c:v>28414</c:v>
                </c:pt>
                <c:pt idx="154">
                  <c:v>28464</c:v>
                </c:pt>
                <c:pt idx="155">
                  <c:v>28605</c:v>
                </c:pt>
                <c:pt idx="156">
                  <c:v>28747</c:v>
                </c:pt>
                <c:pt idx="157">
                  <c:v>28790</c:v>
                </c:pt>
                <c:pt idx="158">
                  <c:v>28792.5</c:v>
                </c:pt>
                <c:pt idx="159">
                  <c:v>28925</c:v>
                </c:pt>
                <c:pt idx="160">
                  <c:v>28947</c:v>
                </c:pt>
                <c:pt idx="161">
                  <c:v>29606.5</c:v>
                </c:pt>
                <c:pt idx="162">
                  <c:v>29678.5</c:v>
                </c:pt>
                <c:pt idx="163">
                  <c:v>29882.5</c:v>
                </c:pt>
                <c:pt idx="164">
                  <c:v>30770</c:v>
                </c:pt>
                <c:pt idx="165">
                  <c:v>31092</c:v>
                </c:pt>
                <c:pt idx="166">
                  <c:v>31187</c:v>
                </c:pt>
                <c:pt idx="167">
                  <c:v>31252</c:v>
                </c:pt>
                <c:pt idx="168">
                  <c:v>31252.5</c:v>
                </c:pt>
                <c:pt idx="169">
                  <c:v>31256</c:v>
                </c:pt>
                <c:pt idx="170">
                  <c:v>31846.5</c:v>
                </c:pt>
                <c:pt idx="171">
                  <c:v>31908</c:v>
                </c:pt>
                <c:pt idx="172">
                  <c:v>31908</c:v>
                </c:pt>
                <c:pt idx="173">
                  <c:v>31908</c:v>
                </c:pt>
                <c:pt idx="174">
                  <c:v>31936.5</c:v>
                </c:pt>
                <c:pt idx="175">
                  <c:v>31936.5</c:v>
                </c:pt>
                <c:pt idx="176">
                  <c:v>31936.5</c:v>
                </c:pt>
                <c:pt idx="177">
                  <c:v>32033</c:v>
                </c:pt>
                <c:pt idx="178">
                  <c:v>32033</c:v>
                </c:pt>
                <c:pt idx="179">
                  <c:v>32109</c:v>
                </c:pt>
                <c:pt idx="180">
                  <c:v>32142.5</c:v>
                </c:pt>
                <c:pt idx="181">
                  <c:v>32142.5</c:v>
                </c:pt>
                <c:pt idx="182">
                  <c:v>32262.5</c:v>
                </c:pt>
                <c:pt idx="183">
                  <c:v>32306.5</c:v>
                </c:pt>
                <c:pt idx="184">
                  <c:v>32353.5</c:v>
                </c:pt>
                <c:pt idx="185">
                  <c:v>32597.5</c:v>
                </c:pt>
                <c:pt idx="186">
                  <c:v>32720</c:v>
                </c:pt>
                <c:pt idx="187">
                  <c:v>32720.5</c:v>
                </c:pt>
                <c:pt idx="188">
                  <c:v>32909.5</c:v>
                </c:pt>
                <c:pt idx="189">
                  <c:v>33097.5</c:v>
                </c:pt>
                <c:pt idx="190">
                  <c:v>33103</c:v>
                </c:pt>
                <c:pt idx="191">
                  <c:v>33143</c:v>
                </c:pt>
                <c:pt idx="192">
                  <c:v>33191</c:v>
                </c:pt>
                <c:pt idx="193">
                  <c:v>33238</c:v>
                </c:pt>
                <c:pt idx="194">
                  <c:v>33322.5</c:v>
                </c:pt>
                <c:pt idx="195">
                  <c:v>33491</c:v>
                </c:pt>
                <c:pt idx="196">
                  <c:v>34051</c:v>
                </c:pt>
                <c:pt idx="197">
                  <c:v>34073</c:v>
                </c:pt>
                <c:pt idx="198">
                  <c:v>34100</c:v>
                </c:pt>
                <c:pt idx="199">
                  <c:v>34141.5</c:v>
                </c:pt>
                <c:pt idx="200">
                  <c:v>34169</c:v>
                </c:pt>
                <c:pt idx="201">
                  <c:v>34170.5</c:v>
                </c:pt>
                <c:pt idx="202">
                  <c:v>34316</c:v>
                </c:pt>
                <c:pt idx="203">
                  <c:v>34520.5</c:v>
                </c:pt>
                <c:pt idx="204">
                  <c:v>34580.5</c:v>
                </c:pt>
                <c:pt idx="205">
                  <c:v>34596</c:v>
                </c:pt>
                <c:pt idx="206">
                  <c:v>34643</c:v>
                </c:pt>
                <c:pt idx="207">
                  <c:v>34705</c:v>
                </c:pt>
                <c:pt idx="208">
                  <c:v>34705.5</c:v>
                </c:pt>
                <c:pt idx="209">
                  <c:v>35286.5</c:v>
                </c:pt>
                <c:pt idx="210">
                  <c:v>35288.5</c:v>
                </c:pt>
                <c:pt idx="211">
                  <c:v>35426.5</c:v>
                </c:pt>
                <c:pt idx="212">
                  <c:v>35433.5</c:v>
                </c:pt>
                <c:pt idx="213">
                  <c:v>35436</c:v>
                </c:pt>
                <c:pt idx="214">
                  <c:v>35436.5</c:v>
                </c:pt>
                <c:pt idx="215">
                  <c:v>35460.5</c:v>
                </c:pt>
                <c:pt idx="216">
                  <c:v>35460.5</c:v>
                </c:pt>
                <c:pt idx="217">
                  <c:v>35502.5</c:v>
                </c:pt>
                <c:pt idx="218">
                  <c:v>35514</c:v>
                </c:pt>
                <c:pt idx="219">
                  <c:v>35539</c:v>
                </c:pt>
                <c:pt idx="220">
                  <c:v>35574.5</c:v>
                </c:pt>
                <c:pt idx="221">
                  <c:v>35574.5</c:v>
                </c:pt>
                <c:pt idx="222">
                  <c:v>35592.5</c:v>
                </c:pt>
                <c:pt idx="223">
                  <c:v>36352.5</c:v>
                </c:pt>
                <c:pt idx="224">
                  <c:v>36496.5</c:v>
                </c:pt>
                <c:pt idx="225">
                  <c:v>36496.5</c:v>
                </c:pt>
                <c:pt idx="226">
                  <c:v>36512.5</c:v>
                </c:pt>
                <c:pt idx="227">
                  <c:v>36603</c:v>
                </c:pt>
                <c:pt idx="228">
                  <c:v>36641</c:v>
                </c:pt>
                <c:pt idx="229">
                  <c:v>36649</c:v>
                </c:pt>
                <c:pt idx="230">
                  <c:v>36684.5</c:v>
                </c:pt>
                <c:pt idx="231">
                  <c:v>36694.5</c:v>
                </c:pt>
                <c:pt idx="232">
                  <c:v>36735</c:v>
                </c:pt>
                <c:pt idx="233">
                  <c:v>36759</c:v>
                </c:pt>
                <c:pt idx="234">
                  <c:v>36766.5</c:v>
                </c:pt>
                <c:pt idx="235">
                  <c:v>36772.5</c:v>
                </c:pt>
                <c:pt idx="236">
                  <c:v>36784</c:v>
                </c:pt>
                <c:pt idx="237">
                  <c:v>36784.5</c:v>
                </c:pt>
                <c:pt idx="238">
                  <c:v>36823</c:v>
                </c:pt>
                <c:pt idx="239">
                  <c:v>37572</c:v>
                </c:pt>
                <c:pt idx="240">
                  <c:v>37587</c:v>
                </c:pt>
                <c:pt idx="241">
                  <c:v>37697</c:v>
                </c:pt>
                <c:pt idx="242">
                  <c:v>37700</c:v>
                </c:pt>
                <c:pt idx="243">
                  <c:v>37722</c:v>
                </c:pt>
                <c:pt idx="244">
                  <c:v>37722.5</c:v>
                </c:pt>
                <c:pt idx="245">
                  <c:v>37723</c:v>
                </c:pt>
                <c:pt idx="246">
                  <c:v>37758</c:v>
                </c:pt>
                <c:pt idx="247">
                  <c:v>37769</c:v>
                </c:pt>
                <c:pt idx="248">
                  <c:v>37770</c:v>
                </c:pt>
                <c:pt idx="249">
                  <c:v>37770</c:v>
                </c:pt>
                <c:pt idx="250">
                  <c:v>37770</c:v>
                </c:pt>
                <c:pt idx="251">
                  <c:v>37814</c:v>
                </c:pt>
                <c:pt idx="252">
                  <c:v>38048</c:v>
                </c:pt>
                <c:pt idx="253">
                  <c:v>38331</c:v>
                </c:pt>
                <c:pt idx="254">
                  <c:v>38541</c:v>
                </c:pt>
                <c:pt idx="255">
                  <c:v>38556.5</c:v>
                </c:pt>
                <c:pt idx="256">
                  <c:v>38569</c:v>
                </c:pt>
                <c:pt idx="257">
                  <c:v>38606.5</c:v>
                </c:pt>
                <c:pt idx="258">
                  <c:v>38607</c:v>
                </c:pt>
                <c:pt idx="259">
                  <c:v>38613</c:v>
                </c:pt>
                <c:pt idx="260">
                  <c:v>38754</c:v>
                </c:pt>
                <c:pt idx="261">
                  <c:v>38782</c:v>
                </c:pt>
                <c:pt idx="262">
                  <c:v>38842</c:v>
                </c:pt>
                <c:pt idx="263">
                  <c:v>38867</c:v>
                </c:pt>
                <c:pt idx="264">
                  <c:v>38873</c:v>
                </c:pt>
                <c:pt idx="265">
                  <c:v>38895</c:v>
                </c:pt>
                <c:pt idx="266">
                  <c:v>38939.5</c:v>
                </c:pt>
                <c:pt idx="267">
                  <c:v>38971</c:v>
                </c:pt>
                <c:pt idx="268">
                  <c:v>38974</c:v>
                </c:pt>
                <c:pt idx="269">
                  <c:v>38983.5</c:v>
                </c:pt>
                <c:pt idx="270">
                  <c:v>39456.5</c:v>
                </c:pt>
                <c:pt idx="271">
                  <c:v>39613</c:v>
                </c:pt>
                <c:pt idx="272">
                  <c:v>39616.5</c:v>
                </c:pt>
                <c:pt idx="273">
                  <c:v>39638.5</c:v>
                </c:pt>
                <c:pt idx="274">
                  <c:v>39663.5</c:v>
                </c:pt>
                <c:pt idx="275">
                  <c:v>39718</c:v>
                </c:pt>
                <c:pt idx="276">
                  <c:v>39776.5</c:v>
                </c:pt>
                <c:pt idx="277">
                  <c:v>39878</c:v>
                </c:pt>
                <c:pt idx="278">
                  <c:v>39878.5</c:v>
                </c:pt>
                <c:pt idx="279">
                  <c:v>39885.5</c:v>
                </c:pt>
                <c:pt idx="280">
                  <c:v>39937.5</c:v>
                </c:pt>
                <c:pt idx="281">
                  <c:v>39980</c:v>
                </c:pt>
                <c:pt idx="282">
                  <c:v>40067</c:v>
                </c:pt>
                <c:pt idx="283">
                  <c:v>40859.5</c:v>
                </c:pt>
                <c:pt idx="284">
                  <c:v>40925.5</c:v>
                </c:pt>
                <c:pt idx="285">
                  <c:v>40956</c:v>
                </c:pt>
                <c:pt idx="286">
                  <c:v>41000.5</c:v>
                </c:pt>
                <c:pt idx="287">
                  <c:v>41063.5</c:v>
                </c:pt>
                <c:pt idx="288">
                  <c:v>41121</c:v>
                </c:pt>
                <c:pt idx="289">
                  <c:v>41160.5</c:v>
                </c:pt>
                <c:pt idx="290">
                  <c:v>41295</c:v>
                </c:pt>
                <c:pt idx="291">
                  <c:v>41444.5</c:v>
                </c:pt>
                <c:pt idx="292">
                  <c:v>41445</c:v>
                </c:pt>
                <c:pt idx="293">
                  <c:v>41477</c:v>
                </c:pt>
                <c:pt idx="294">
                  <c:v>41495.5</c:v>
                </c:pt>
                <c:pt idx="295">
                  <c:v>41997</c:v>
                </c:pt>
                <c:pt idx="296">
                  <c:v>42016</c:v>
                </c:pt>
                <c:pt idx="297">
                  <c:v>42085</c:v>
                </c:pt>
                <c:pt idx="298">
                  <c:v>42101</c:v>
                </c:pt>
                <c:pt idx="299">
                  <c:v>42132.5</c:v>
                </c:pt>
                <c:pt idx="300">
                  <c:v>42195</c:v>
                </c:pt>
                <c:pt idx="301">
                  <c:v>42219.5</c:v>
                </c:pt>
                <c:pt idx="302">
                  <c:v>42238</c:v>
                </c:pt>
                <c:pt idx="303">
                  <c:v>42265</c:v>
                </c:pt>
                <c:pt idx="304">
                  <c:v>42278</c:v>
                </c:pt>
                <c:pt idx="305">
                  <c:v>42421</c:v>
                </c:pt>
                <c:pt idx="306">
                  <c:v>42439</c:v>
                </c:pt>
                <c:pt idx="307">
                  <c:v>42489</c:v>
                </c:pt>
                <c:pt idx="308">
                  <c:v>42649.5</c:v>
                </c:pt>
                <c:pt idx="309">
                  <c:v>42681</c:v>
                </c:pt>
                <c:pt idx="310">
                  <c:v>43114.5</c:v>
                </c:pt>
                <c:pt idx="311">
                  <c:v>43338.5</c:v>
                </c:pt>
                <c:pt idx="312">
                  <c:v>43357.5</c:v>
                </c:pt>
                <c:pt idx="313">
                  <c:v>43427</c:v>
                </c:pt>
                <c:pt idx="314">
                  <c:v>43427.5</c:v>
                </c:pt>
                <c:pt idx="315">
                  <c:v>43436.5</c:v>
                </c:pt>
                <c:pt idx="316">
                  <c:v>43468.5</c:v>
                </c:pt>
                <c:pt idx="317">
                  <c:v>43483</c:v>
                </c:pt>
                <c:pt idx="318">
                  <c:v>43503</c:v>
                </c:pt>
                <c:pt idx="319">
                  <c:v>43550</c:v>
                </c:pt>
                <c:pt idx="320">
                  <c:v>44324</c:v>
                </c:pt>
                <c:pt idx="321">
                  <c:v>44358.5</c:v>
                </c:pt>
                <c:pt idx="322">
                  <c:v>44431</c:v>
                </c:pt>
                <c:pt idx="323">
                  <c:v>44481</c:v>
                </c:pt>
                <c:pt idx="324">
                  <c:v>44481</c:v>
                </c:pt>
                <c:pt idx="325">
                  <c:v>44481</c:v>
                </c:pt>
                <c:pt idx="326">
                  <c:v>44481</c:v>
                </c:pt>
                <c:pt idx="327">
                  <c:v>44546.5</c:v>
                </c:pt>
                <c:pt idx="328">
                  <c:v>44560</c:v>
                </c:pt>
                <c:pt idx="329">
                  <c:v>44696.5</c:v>
                </c:pt>
                <c:pt idx="330">
                  <c:v>44697</c:v>
                </c:pt>
                <c:pt idx="331">
                  <c:v>44791.5</c:v>
                </c:pt>
                <c:pt idx="332">
                  <c:v>44860.5</c:v>
                </c:pt>
                <c:pt idx="333">
                  <c:v>45600</c:v>
                </c:pt>
                <c:pt idx="334">
                  <c:v>45629</c:v>
                </c:pt>
                <c:pt idx="335">
                  <c:v>45631.5</c:v>
                </c:pt>
                <c:pt idx="336">
                  <c:v>45669</c:v>
                </c:pt>
                <c:pt idx="337">
                  <c:v>45669.5</c:v>
                </c:pt>
                <c:pt idx="338">
                  <c:v>45740.5</c:v>
                </c:pt>
                <c:pt idx="339">
                  <c:v>45874</c:v>
                </c:pt>
                <c:pt idx="340">
                  <c:v>45880</c:v>
                </c:pt>
                <c:pt idx="341">
                  <c:v>45939</c:v>
                </c:pt>
                <c:pt idx="342">
                  <c:v>46717.5</c:v>
                </c:pt>
                <c:pt idx="343">
                  <c:v>46718</c:v>
                </c:pt>
                <c:pt idx="344">
                  <c:v>46749</c:v>
                </c:pt>
                <c:pt idx="345">
                  <c:v>46768</c:v>
                </c:pt>
                <c:pt idx="346">
                  <c:v>46808.5</c:v>
                </c:pt>
                <c:pt idx="347">
                  <c:v>46811.5</c:v>
                </c:pt>
                <c:pt idx="348">
                  <c:v>46812</c:v>
                </c:pt>
                <c:pt idx="349">
                  <c:v>46974.5</c:v>
                </c:pt>
                <c:pt idx="350">
                  <c:v>47706</c:v>
                </c:pt>
                <c:pt idx="351">
                  <c:v>47739.5</c:v>
                </c:pt>
                <c:pt idx="352">
                  <c:v>47822</c:v>
                </c:pt>
                <c:pt idx="353">
                  <c:v>47974</c:v>
                </c:pt>
                <c:pt idx="354">
                  <c:v>48207</c:v>
                </c:pt>
                <c:pt idx="355">
                  <c:v>48868.5</c:v>
                </c:pt>
                <c:pt idx="356">
                  <c:v>48935.5</c:v>
                </c:pt>
                <c:pt idx="357">
                  <c:v>48969</c:v>
                </c:pt>
                <c:pt idx="358">
                  <c:v>49025</c:v>
                </c:pt>
                <c:pt idx="359">
                  <c:v>49025</c:v>
                </c:pt>
                <c:pt idx="360">
                  <c:v>49025</c:v>
                </c:pt>
                <c:pt idx="361">
                  <c:v>49025</c:v>
                </c:pt>
                <c:pt idx="362">
                  <c:v>49170</c:v>
                </c:pt>
                <c:pt idx="363">
                  <c:v>49179.5</c:v>
                </c:pt>
                <c:pt idx="364">
                  <c:v>49182.5</c:v>
                </c:pt>
                <c:pt idx="365">
                  <c:v>49183</c:v>
                </c:pt>
                <c:pt idx="366">
                  <c:v>49232</c:v>
                </c:pt>
                <c:pt idx="367">
                  <c:v>49248.5</c:v>
                </c:pt>
                <c:pt idx="368">
                  <c:v>49298.5</c:v>
                </c:pt>
                <c:pt idx="369">
                  <c:v>50067</c:v>
                </c:pt>
                <c:pt idx="370">
                  <c:v>50067.5</c:v>
                </c:pt>
                <c:pt idx="371">
                  <c:v>50101.5</c:v>
                </c:pt>
                <c:pt idx="372">
                  <c:v>50119.5</c:v>
                </c:pt>
                <c:pt idx="373">
                  <c:v>50119.5</c:v>
                </c:pt>
                <c:pt idx="374">
                  <c:v>50119.5</c:v>
                </c:pt>
                <c:pt idx="375">
                  <c:v>50211.5</c:v>
                </c:pt>
                <c:pt idx="376">
                  <c:v>51249.5</c:v>
                </c:pt>
                <c:pt idx="377">
                  <c:v>51250</c:v>
                </c:pt>
                <c:pt idx="378">
                  <c:v>51356.5</c:v>
                </c:pt>
                <c:pt idx="379">
                  <c:v>51422.5</c:v>
                </c:pt>
                <c:pt idx="380">
                  <c:v>51494</c:v>
                </c:pt>
                <c:pt idx="381">
                  <c:v>51503</c:v>
                </c:pt>
                <c:pt idx="382">
                  <c:v>51585</c:v>
                </c:pt>
                <c:pt idx="383">
                  <c:v>51594</c:v>
                </c:pt>
                <c:pt idx="384">
                  <c:v>51597.5</c:v>
                </c:pt>
                <c:pt idx="385">
                  <c:v>51759.5</c:v>
                </c:pt>
                <c:pt idx="386">
                  <c:v>51769</c:v>
                </c:pt>
                <c:pt idx="387">
                  <c:v>51794</c:v>
                </c:pt>
                <c:pt idx="388">
                  <c:v>52403.5</c:v>
                </c:pt>
                <c:pt idx="389">
                  <c:v>52532</c:v>
                </c:pt>
                <c:pt idx="390">
                  <c:v>52540.5</c:v>
                </c:pt>
                <c:pt idx="391">
                  <c:v>52616.5</c:v>
                </c:pt>
                <c:pt idx="392">
                  <c:v>52616.5</c:v>
                </c:pt>
                <c:pt idx="393">
                  <c:v>52616.5</c:v>
                </c:pt>
                <c:pt idx="394">
                  <c:v>52657.5</c:v>
                </c:pt>
                <c:pt idx="395">
                  <c:v>52764</c:v>
                </c:pt>
                <c:pt idx="396">
                  <c:v>53517.5</c:v>
                </c:pt>
                <c:pt idx="397">
                  <c:v>53677.5</c:v>
                </c:pt>
                <c:pt idx="398">
                  <c:v>53680</c:v>
                </c:pt>
                <c:pt idx="399">
                  <c:v>53726</c:v>
                </c:pt>
                <c:pt idx="400">
                  <c:v>53726.5</c:v>
                </c:pt>
                <c:pt idx="401">
                  <c:v>53727</c:v>
                </c:pt>
                <c:pt idx="402">
                  <c:v>53738.5</c:v>
                </c:pt>
                <c:pt idx="403">
                  <c:v>53739</c:v>
                </c:pt>
                <c:pt idx="404">
                  <c:v>53739.5</c:v>
                </c:pt>
                <c:pt idx="405">
                  <c:v>53827.5</c:v>
                </c:pt>
                <c:pt idx="406">
                  <c:v>53999</c:v>
                </c:pt>
                <c:pt idx="407">
                  <c:v>54626.5</c:v>
                </c:pt>
                <c:pt idx="408">
                  <c:v>54679</c:v>
                </c:pt>
                <c:pt idx="409">
                  <c:v>54777.5</c:v>
                </c:pt>
                <c:pt idx="410">
                  <c:v>54943.5</c:v>
                </c:pt>
                <c:pt idx="411">
                  <c:v>54953</c:v>
                </c:pt>
                <c:pt idx="412">
                  <c:v>54953.5</c:v>
                </c:pt>
                <c:pt idx="413">
                  <c:v>55041</c:v>
                </c:pt>
                <c:pt idx="414">
                  <c:v>55165.5</c:v>
                </c:pt>
                <c:pt idx="415">
                  <c:v>55165.5</c:v>
                </c:pt>
                <c:pt idx="416">
                  <c:v>55771</c:v>
                </c:pt>
                <c:pt idx="417">
                  <c:v>55828.5</c:v>
                </c:pt>
                <c:pt idx="418">
                  <c:v>55909</c:v>
                </c:pt>
                <c:pt idx="419">
                  <c:v>55909.5</c:v>
                </c:pt>
                <c:pt idx="420">
                  <c:v>55963</c:v>
                </c:pt>
                <c:pt idx="421">
                  <c:v>56072.5</c:v>
                </c:pt>
                <c:pt idx="422">
                  <c:v>56073</c:v>
                </c:pt>
                <c:pt idx="423">
                  <c:v>56087.5</c:v>
                </c:pt>
                <c:pt idx="424">
                  <c:v>56153.5</c:v>
                </c:pt>
                <c:pt idx="425">
                  <c:v>57270</c:v>
                </c:pt>
                <c:pt idx="426">
                  <c:v>57092</c:v>
                </c:pt>
                <c:pt idx="427">
                  <c:v>57092.5</c:v>
                </c:pt>
                <c:pt idx="428">
                  <c:v>57243</c:v>
                </c:pt>
                <c:pt idx="429">
                  <c:v>57455.5</c:v>
                </c:pt>
                <c:pt idx="430">
                  <c:v>57508</c:v>
                </c:pt>
                <c:pt idx="431">
                  <c:v>57508.5</c:v>
                </c:pt>
                <c:pt idx="432">
                  <c:v>58126.5</c:v>
                </c:pt>
                <c:pt idx="433">
                  <c:v>58126.5</c:v>
                </c:pt>
                <c:pt idx="434">
                  <c:v>55009.5</c:v>
                </c:pt>
                <c:pt idx="435">
                  <c:v>55160</c:v>
                </c:pt>
                <c:pt idx="436">
                  <c:v>58199</c:v>
                </c:pt>
                <c:pt idx="437">
                  <c:v>58199.5</c:v>
                </c:pt>
                <c:pt idx="438">
                  <c:v>58262.5</c:v>
                </c:pt>
                <c:pt idx="439">
                  <c:v>58384</c:v>
                </c:pt>
                <c:pt idx="440">
                  <c:v>58462</c:v>
                </c:pt>
                <c:pt idx="441">
                  <c:v>58643.5</c:v>
                </c:pt>
              </c:numCache>
            </c:numRef>
          </c:xVal>
          <c:yVal>
            <c:numRef>
              <c:f>'Active 1'!$Q$21:$Q$999</c:f>
              <c:numCache>
                <c:formatCode>General</c:formatCode>
                <c:ptCount val="979"/>
                <c:pt idx="39">
                  <c:v>6.9318601461418439E-2</c:v>
                </c:pt>
                <c:pt idx="79">
                  <c:v>-4.8464972816873342E-2</c:v>
                </c:pt>
                <c:pt idx="100">
                  <c:v>1.8706386676058173E-2</c:v>
                </c:pt>
                <c:pt idx="101">
                  <c:v>1.5106948419997934E-2</c:v>
                </c:pt>
                <c:pt idx="107">
                  <c:v>9.8753727725124918E-3</c:v>
                </c:pt>
                <c:pt idx="118">
                  <c:v>-4.4655894889729097E-3</c:v>
                </c:pt>
                <c:pt idx="119">
                  <c:v>-5.4428659350378439E-3</c:v>
                </c:pt>
                <c:pt idx="123">
                  <c:v>1.7291454940277617E-2</c:v>
                </c:pt>
                <c:pt idx="124">
                  <c:v>0.15703434703027597</c:v>
                </c:pt>
                <c:pt idx="257">
                  <c:v>0.18679829478060128</c:v>
                </c:pt>
                <c:pt idx="279">
                  <c:v>0.22234084250521846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AF-4120-9759-8D676D622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23352"/>
        <c:axId val="1"/>
      </c:scatterChart>
      <c:valAx>
        <c:axId val="671923352"/>
        <c:scaling>
          <c:orientation val="minMax"/>
          <c:min val="-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867045592810833"/>
              <c:y val="0.886792538029520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8901809459248057E-2"/>
              <c:y val="0.377358394716789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23352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egendEntry>
        <c:idx val="5"/>
        <c:txPr>
          <a:bodyPr/>
          <a:lstStyle/>
          <a:p>
            <a:pPr>
              <a:defRPr sz="735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Cas -- O-C Diagr.</a:t>
            </a:r>
          </a:p>
        </c:rich>
      </c:tx>
      <c:layout>
        <c:manualLayout>
          <c:xMode val="edge"/>
          <c:yMode val="edge"/>
          <c:x val="0.40606936416184969"/>
          <c:y val="3.58208348956380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15606936416185"/>
          <c:y val="0.11044776119402985"/>
          <c:w val="0.85404624277456642"/>
          <c:h val="0.6835820895522387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1'!$F$21:$F$819</c:f>
              <c:numCache>
                <c:formatCode>General</c:formatCode>
                <c:ptCount val="799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24970.5</c:v>
                </c:pt>
                <c:pt idx="133">
                  <c:v>25106</c:v>
                </c:pt>
                <c:pt idx="134">
                  <c:v>26094</c:v>
                </c:pt>
                <c:pt idx="135">
                  <c:v>26175.5</c:v>
                </c:pt>
                <c:pt idx="136">
                  <c:v>26213</c:v>
                </c:pt>
                <c:pt idx="137">
                  <c:v>26278</c:v>
                </c:pt>
                <c:pt idx="138">
                  <c:v>26294.5</c:v>
                </c:pt>
                <c:pt idx="139">
                  <c:v>26347</c:v>
                </c:pt>
                <c:pt idx="140">
                  <c:v>26394</c:v>
                </c:pt>
                <c:pt idx="141">
                  <c:v>27222.5</c:v>
                </c:pt>
                <c:pt idx="142">
                  <c:v>27226.5</c:v>
                </c:pt>
                <c:pt idx="143">
                  <c:v>27263</c:v>
                </c:pt>
                <c:pt idx="144">
                  <c:v>27419.5</c:v>
                </c:pt>
                <c:pt idx="145">
                  <c:v>27424</c:v>
                </c:pt>
                <c:pt idx="146">
                  <c:v>27567</c:v>
                </c:pt>
                <c:pt idx="147">
                  <c:v>27611</c:v>
                </c:pt>
                <c:pt idx="148">
                  <c:v>27771</c:v>
                </c:pt>
                <c:pt idx="149">
                  <c:v>27775</c:v>
                </c:pt>
                <c:pt idx="150">
                  <c:v>27818</c:v>
                </c:pt>
                <c:pt idx="151">
                  <c:v>27865</c:v>
                </c:pt>
                <c:pt idx="152">
                  <c:v>28248</c:v>
                </c:pt>
                <c:pt idx="153">
                  <c:v>28414</c:v>
                </c:pt>
                <c:pt idx="154">
                  <c:v>28464</c:v>
                </c:pt>
                <c:pt idx="155">
                  <c:v>28605</c:v>
                </c:pt>
                <c:pt idx="156">
                  <c:v>28747</c:v>
                </c:pt>
                <c:pt idx="157">
                  <c:v>28790</c:v>
                </c:pt>
                <c:pt idx="158">
                  <c:v>28792.5</c:v>
                </c:pt>
                <c:pt idx="159">
                  <c:v>28925</c:v>
                </c:pt>
                <c:pt idx="160">
                  <c:v>28947</c:v>
                </c:pt>
                <c:pt idx="161">
                  <c:v>29606.5</c:v>
                </c:pt>
                <c:pt idx="162">
                  <c:v>29678.5</c:v>
                </c:pt>
                <c:pt idx="163">
                  <c:v>29882.5</c:v>
                </c:pt>
                <c:pt idx="164">
                  <c:v>30770</c:v>
                </c:pt>
                <c:pt idx="165">
                  <c:v>31092</c:v>
                </c:pt>
                <c:pt idx="166">
                  <c:v>31187</c:v>
                </c:pt>
                <c:pt idx="167">
                  <c:v>31252</c:v>
                </c:pt>
                <c:pt idx="168">
                  <c:v>31252.5</c:v>
                </c:pt>
                <c:pt idx="169">
                  <c:v>31256</c:v>
                </c:pt>
                <c:pt idx="170">
                  <c:v>31846.5</c:v>
                </c:pt>
                <c:pt idx="171">
                  <c:v>31908</c:v>
                </c:pt>
                <c:pt idx="172">
                  <c:v>31908</c:v>
                </c:pt>
                <c:pt idx="173">
                  <c:v>31908</c:v>
                </c:pt>
                <c:pt idx="174">
                  <c:v>31936.5</c:v>
                </c:pt>
                <c:pt idx="175">
                  <c:v>31936.5</c:v>
                </c:pt>
                <c:pt idx="176">
                  <c:v>31936.5</c:v>
                </c:pt>
                <c:pt idx="177">
                  <c:v>32033</c:v>
                </c:pt>
                <c:pt idx="178">
                  <c:v>32033</c:v>
                </c:pt>
                <c:pt idx="179">
                  <c:v>32109</c:v>
                </c:pt>
                <c:pt idx="180">
                  <c:v>32142.5</c:v>
                </c:pt>
                <c:pt idx="181">
                  <c:v>32142.5</c:v>
                </c:pt>
                <c:pt idx="182">
                  <c:v>32262.5</c:v>
                </c:pt>
                <c:pt idx="183">
                  <c:v>32306.5</c:v>
                </c:pt>
                <c:pt idx="184">
                  <c:v>32353.5</c:v>
                </c:pt>
                <c:pt idx="185">
                  <c:v>32597.5</c:v>
                </c:pt>
                <c:pt idx="186">
                  <c:v>32720</c:v>
                </c:pt>
                <c:pt idx="187">
                  <c:v>32720.5</c:v>
                </c:pt>
                <c:pt idx="188">
                  <c:v>32909.5</c:v>
                </c:pt>
                <c:pt idx="189">
                  <c:v>33097.5</c:v>
                </c:pt>
                <c:pt idx="190">
                  <c:v>33103</c:v>
                </c:pt>
                <c:pt idx="191">
                  <c:v>33143</c:v>
                </c:pt>
                <c:pt idx="192">
                  <c:v>33191</c:v>
                </c:pt>
                <c:pt idx="193">
                  <c:v>33238</c:v>
                </c:pt>
                <c:pt idx="194">
                  <c:v>33322.5</c:v>
                </c:pt>
                <c:pt idx="195">
                  <c:v>33491</c:v>
                </c:pt>
                <c:pt idx="196">
                  <c:v>34051</c:v>
                </c:pt>
                <c:pt idx="197">
                  <c:v>34073</c:v>
                </c:pt>
                <c:pt idx="198">
                  <c:v>34100</c:v>
                </c:pt>
                <c:pt idx="199">
                  <c:v>34141.5</c:v>
                </c:pt>
                <c:pt idx="200">
                  <c:v>34169</c:v>
                </c:pt>
                <c:pt idx="201">
                  <c:v>34170.5</c:v>
                </c:pt>
                <c:pt idx="202">
                  <c:v>34316</c:v>
                </c:pt>
                <c:pt idx="203">
                  <c:v>34520.5</c:v>
                </c:pt>
                <c:pt idx="204">
                  <c:v>34580.5</c:v>
                </c:pt>
                <c:pt idx="205">
                  <c:v>34596</c:v>
                </c:pt>
                <c:pt idx="206">
                  <c:v>34643</c:v>
                </c:pt>
                <c:pt idx="207">
                  <c:v>34705</c:v>
                </c:pt>
                <c:pt idx="208">
                  <c:v>34705.5</c:v>
                </c:pt>
                <c:pt idx="209">
                  <c:v>35286.5</c:v>
                </c:pt>
                <c:pt idx="210">
                  <c:v>35288.5</c:v>
                </c:pt>
                <c:pt idx="211">
                  <c:v>35426.5</c:v>
                </c:pt>
                <c:pt idx="212">
                  <c:v>35433.5</c:v>
                </c:pt>
                <c:pt idx="213">
                  <c:v>35436</c:v>
                </c:pt>
                <c:pt idx="214">
                  <c:v>35436.5</c:v>
                </c:pt>
                <c:pt idx="215">
                  <c:v>35460.5</c:v>
                </c:pt>
                <c:pt idx="216">
                  <c:v>35460.5</c:v>
                </c:pt>
                <c:pt idx="217">
                  <c:v>35502.5</c:v>
                </c:pt>
                <c:pt idx="218">
                  <c:v>35514</c:v>
                </c:pt>
                <c:pt idx="219">
                  <c:v>35539</c:v>
                </c:pt>
                <c:pt idx="220">
                  <c:v>35574.5</c:v>
                </c:pt>
                <c:pt idx="221">
                  <c:v>35574.5</c:v>
                </c:pt>
                <c:pt idx="222">
                  <c:v>35592.5</c:v>
                </c:pt>
                <c:pt idx="223">
                  <c:v>36352.5</c:v>
                </c:pt>
                <c:pt idx="224">
                  <c:v>36496.5</c:v>
                </c:pt>
                <c:pt idx="225">
                  <c:v>36496.5</c:v>
                </c:pt>
                <c:pt idx="226">
                  <c:v>36512.5</c:v>
                </c:pt>
                <c:pt idx="227">
                  <c:v>36603</c:v>
                </c:pt>
                <c:pt idx="228">
                  <c:v>36641</c:v>
                </c:pt>
                <c:pt idx="229">
                  <c:v>36649</c:v>
                </c:pt>
                <c:pt idx="230">
                  <c:v>36684.5</c:v>
                </c:pt>
                <c:pt idx="231">
                  <c:v>36694.5</c:v>
                </c:pt>
                <c:pt idx="232">
                  <c:v>36735</c:v>
                </c:pt>
                <c:pt idx="233">
                  <c:v>36759</c:v>
                </c:pt>
                <c:pt idx="234">
                  <c:v>36766.5</c:v>
                </c:pt>
                <c:pt idx="235">
                  <c:v>36772.5</c:v>
                </c:pt>
                <c:pt idx="236">
                  <c:v>36784</c:v>
                </c:pt>
                <c:pt idx="237">
                  <c:v>36784.5</c:v>
                </c:pt>
                <c:pt idx="238">
                  <c:v>36823</c:v>
                </c:pt>
                <c:pt idx="239">
                  <c:v>37572</c:v>
                </c:pt>
                <c:pt idx="240">
                  <c:v>37587</c:v>
                </c:pt>
                <c:pt idx="241">
                  <c:v>37697</c:v>
                </c:pt>
                <c:pt idx="242">
                  <c:v>37700</c:v>
                </c:pt>
                <c:pt idx="243">
                  <c:v>37722</c:v>
                </c:pt>
                <c:pt idx="244">
                  <c:v>37722.5</c:v>
                </c:pt>
                <c:pt idx="245">
                  <c:v>37723</c:v>
                </c:pt>
                <c:pt idx="246">
                  <c:v>37758</c:v>
                </c:pt>
                <c:pt idx="247">
                  <c:v>37769</c:v>
                </c:pt>
                <c:pt idx="248">
                  <c:v>37770</c:v>
                </c:pt>
                <c:pt idx="249">
                  <c:v>37770</c:v>
                </c:pt>
                <c:pt idx="250">
                  <c:v>37770</c:v>
                </c:pt>
                <c:pt idx="251">
                  <c:v>37814</c:v>
                </c:pt>
                <c:pt idx="252">
                  <c:v>38048</c:v>
                </c:pt>
                <c:pt idx="253">
                  <c:v>38331</c:v>
                </c:pt>
                <c:pt idx="254">
                  <c:v>38541</c:v>
                </c:pt>
                <c:pt idx="255">
                  <c:v>38556.5</c:v>
                </c:pt>
                <c:pt idx="256">
                  <c:v>38569</c:v>
                </c:pt>
                <c:pt idx="257">
                  <c:v>38606.5</c:v>
                </c:pt>
                <c:pt idx="258">
                  <c:v>38607</c:v>
                </c:pt>
                <c:pt idx="259">
                  <c:v>38613</c:v>
                </c:pt>
                <c:pt idx="260">
                  <c:v>38754</c:v>
                </c:pt>
                <c:pt idx="261">
                  <c:v>38782</c:v>
                </c:pt>
                <c:pt idx="262">
                  <c:v>38842</c:v>
                </c:pt>
                <c:pt idx="263">
                  <c:v>38867</c:v>
                </c:pt>
                <c:pt idx="264">
                  <c:v>38873</c:v>
                </c:pt>
                <c:pt idx="265">
                  <c:v>38895</c:v>
                </c:pt>
                <c:pt idx="266">
                  <c:v>38939.5</c:v>
                </c:pt>
                <c:pt idx="267">
                  <c:v>38971</c:v>
                </c:pt>
                <c:pt idx="268">
                  <c:v>38974</c:v>
                </c:pt>
                <c:pt idx="269">
                  <c:v>38983.5</c:v>
                </c:pt>
                <c:pt idx="270">
                  <c:v>39456.5</c:v>
                </c:pt>
                <c:pt idx="271">
                  <c:v>39613</c:v>
                </c:pt>
                <c:pt idx="272">
                  <c:v>39616.5</c:v>
                </c:pt>
                <c:pt idx="273">
                  <c:v>39638.5</c:v>
                </c:pt>
                <c:pt idx="274">
                  <c:v>39663.5</c:v>
                </c:pt>
                <c:pt idx="275">
                  <c:v>39718</c:v>
                </c:pt>
                <c:pt idx="276">
                  <c:v>39776.5</c:v>
                </c:pt>
                <c:pt idx="277">
                  <c:v>39878</c:v>
                </c:pt>
                <c:pt idx="278">
                  <c:v>39878.5</c:v>
                </c:pt>
                <c:pt idx="279">
                  <c:v>39885.5</c:v>
                </c:pt>
                <c:pt idx="280">
                  <c:v>39937.5</c:v>
                </c:pt>
                <c:pt idx="281">
                  <c:v>39980</c:v>
                </c:pt>
                <c:pt idx="282">
                  <c:v>40067</c:v>
                </c:pt>
                <c:pt idx="283">
                  <c:v>40859.5</c:v>
                </c:pt>
                <c:pt idx="284">
                  <c:v>40925.5</c:v>
                </c:pt>
                <c:pt idx="285">
                  <c:v>40956</c:v>
                </c:pt>
                <c:pt idx="286">
                  <c:v>41000.5</c:v>
                </c:pt>
                <c:pt idx="287">
                  <c:v>41063.5</c:v>
                </c:pt>
                <c:pt idx="288">
                  <c:v>41121</c:v>
                </c:pt>
                <c:pt idx="289">
                  <c:v>41160.5</c:v>
                </c:pt>
                <c:pt idx="290">
                  <c:v>41295</c:v>
                </c:pt>
                <c:pt idx="291">
                  <c:v>41444.5</c:v>
                </c:pt>
                <c:pt idx="292">
                  <c:v>41445</c:v>
                </c:pt>
                <c:pt idx="293">
                  <c:v>41477</c:v>
                </c:pt>
                <c:pt idx="294">
                  <c:v>41495.5</c:v>
                </c:pt>
                <c:pt idx="295">
                  <c:v>41997</c:v>
                </c:pt>
                <c:pt idx="296">
                  <c:v>42016</c:v>
                </c:pt>
                <c:pt idx="297">
                  <c:v>42085</c:v>
                </c:pt>
                <c:pt idx="298">
                  <c:v>42101</c:v>
                </c:pt>
                <c:pt idx="299">
                  <c:v>42132.5</c:v>
                </c:pt>
                <c:pt idx="300">
                  <c:v>42195</c:v>
                </c:pt>
                <c:pt idx="301">
                  <c:v>42219.5</c:v>
                </c:pt>
                <c:pt idx="302">
                  <c:v>42238</c:v>
                </c:pt>
                <c:pt idx="303">
                  <c:v>42265</c:v>
                </c:pt>
                <c:pt idx="304">
                  <c:v>42278</c:v>
                </c:pt>
                <c:pt idx="305">
                  <c:v>42421</c:v>
                </c:pt>
                <c:pt idx="306">
                  <c:v>42439</c:v>
                </c:pt>
                <c:pt idx="307">
                  <c:v>42489</c:v>
                </c:pt>
                <c:pt idx="308">
                  <c:v>42649.5</c:v>
                </c:pt>
                <c:pt idx="309">
                  <c:v>42681</c:v>
                </c:pt>
                <c:pt idx="310">
                  <c:v>43114.5</c:v>
                </c:pt>
                <c:pt idx="311">
                  <c:v>43338.5</c:v>
                </c:pt>
                <c:pt idx="312">
                  <c:v>43357.5</c:v>
                </c:pt>
                <c:pt idx="313">
                  <c:v>43427</c:v>
                </c:pt>
                <c:pt idx="314">
                  <c:v>43427.5</c:v>
                </c:pt>
                <c:pt idx="315">
                  <c:v>43436.5</c:v>
                </c:pt>
                <c:pt idx="316">
                  <c:v>43468.5</c:v>
                </c:pt>
                <c:pt idx="317">
                  <c:v>43483</c:v>
                </c:pt>
                <c:pt idx="318">
                  <c:v>43503</c:v>
                </c:pt>
                <c:pt idx="319">
                  <c:v>43550</c:v>
                </c:pt>
                <c:pt idx="320">
                  <c:v>44324</c:v>
                </c:pt>
                <c:pt idx="321">
                  <c:v>44358.5</c:v>
                </c:pt>
                <c:pt idx="322">
                  <c:v>44431</c:v>
                </c:pt>
                <c:pt idx="323">
                  <c:v>44481</c:v>
                </c:pt>
                <c:pt idx="324">
                  <c:v>44481</c:v>
                </c:pt>
                <c:pt idx="325">
                  <c:v>44481</c:v>
                </c:pt>
                <c:pt idx="326">
                  <c:v>44481</c:v>
                </c:pt>
                <c:pt idx="327">
                  <c:v>44546.5</c:v>
                </c:pt>
                <c:pt idx="328">
                  <c:v>44560</c:v>
                </c:pt>
                <c:pt idx="329">
                  <c:v>44696.5</c:v>
                </c:pt>
                <c:pt idx="330">
                  <c:v>44697</c:v>
                </c:pt>
                <c:pt idx="331">
                  <c:v>44791.5</c:v>
                </c:pt>
                <c:pt idx="332">
                  <c:v>44860.5</c:v>
                </c:pt>
                <c:pt idx="333">
                  <c:v>45600</c:v>
                </c:pt>
                <c:pt idx="334">
                  <c:v>45629</c:v>
                </c:pt>
                <c:pt idx="335">
                  <c:v>45631.5</c:v>
                </c:pt>
                <c:pt idx="336">
                  <c:v>45669</c:v>
                </c:pt>
                <c:pt idx="337">
                  <c:v>45669.5</c:v>
                </c:pt>
                <c:pt idx="338">
                  <c:v>45740.5</c:v>
                </c:pt>
                <c:pt idx="339">
                  <c:v>45874</c:v>
                </c:pt>
                <c:pt idx="340">
                  <c:v>45880</c:v>
                </c:pt>
                <c:pt idx="341">
                  <c:v>45939</c:v>
                </c:pt>
                <c:pt idx="342">
                  <c:v>46717.5</c:v>
                </c:pt>
                <c:pt idx="343">
                  <c:v>46718</c:v>
                </c:pt>
                <c:pt idx="344">
                  <c:v>46749</c:v>
                </c:pt>
                <c:pt idx="345">
                  <c:v>46768</c:v>
                </c:pt>
                <c:pt idx="346">
                  <c:v>46808.5</c:v>
                </c:pt>
                <c:pt idx="347">
                  <c:v>46811.5</c:v>
                </c:pt>
                <c:pt idx="348">
                  <c:v>46812</c:v>
                </c:pt>
                <c:pt idx="349">
                  <c:v>46974.5</c:v>
                </c:pt>
                <c:pt idx="350">
                  <c:v>47706</c:v>
                </c:pt>
                <c:pt idx="351">
                  <c:v>47739.5</c:v>
                </c:pt>
                <c:pt idx="352">
                  <c:v>47822</c:v>
                </c:pt>
                <c:pt idx="353">
                  <c:v>47974</c:v>
                </c:pt>
                <c:pt idx="354">
                  <c:v>48207</c:v>
                </c:pt>
                <c:pt idx="355">
                  <c:v>48868.5</c:v>
                </c:pt>
                <c:pt idx="356">
                  <c:v>48935.5</c:v>
                </c:pt>
                <c:pt idx="357">
                  <c:v>48969</c:v>
                </c:pt>
                <c:pt idx="358">
                  <c:v>49025</c:v>
                </c:pt>
                <c:pt idx="359">
                  <c:v>49025</c:v>
                </c:pt>
                <c:pt idx="360">
                  <c:v>49025</c:v>
                </c:pt>
                <c:pt idx="361">
                  <c:v>49025</c:v>
                </c:pt>
                <c:pt idx="362">
                  <c:v>49170</c:v>
                </c:pt>
                <c:pt idx="363">
                  <c:v>49179.5</c:v>
                </c:pt>
                <c:pt idx="364">
                  <c:v>49182.5</c:v>
                </c:pt>
                <c:pt idx="365">
                  <c:v>49183</c:v>
                </c:pt>
                <c:pt idx="366">
                  <c:v>49232</c:v>
                </c:pt>
                <c:pt idx="367">
                  <c:v>49248.5</c:v>
                </c:pt>
                <c:pt idx="368">
                  <c:v>49298.5</c:v>
                </c:pt>
                <c:pt idx="369">
                  <c:v>50067</c:v>
                </c:pt>
                <c:pt idx="370">
                  <c:v>50067.5</c:v>
                </c:pt>
                <c:pt idx="371">
                  <c:v>50101.5</c:v>
                </c:pt>
                <c:pt idx="372">
                  <c:v>50119.5</c:v>
                </c:pt>
                <c:pt idx="373">
                  <c:v>50119.5</c:v>
                </c:pt>
                <c:pt idx="374">
                  <c:v>50119.5</c:v>
                </c:pt>
                <c:pt idx="375">
                  <c:v>50211.5</c:v>
                </c:pt>
                <c:pt idx="376">
                  <c:v>51249.5</c:v>
                </c:pt>
                <c:pt idx="377">
                  <c:v>51250</c:v>
                </c:pt>
                <c:pt idx="378">
                  <c:v>51356.5</c:v>
                </c:pt>
                <c:pt idx="379">
                  <c:v>51422.5</c:v>
                </c:pt>
                <c:pt idx="380">
                  <c:v>51494</c:v>
                </c:pt>
                <c:pt idx="381">
                  <c:v>51503</c:v>
                </c:pt>
                <c:pt idx="382">
                  <c:v>51585</c:v>
                </c:pt>
                <c:pt idx="383">
                  <c:v>51594</c:v>
                </c:pt>
                <c:pt idx="384">
                  <c:v>51597.5</c:v>
                </c:pt>
                <c:pt idx="385">
                  <c:v>51759.5</c:v>
                </c:pt>
                <c:pt idx="386">
                  <c:v>51769</c:v>
                </c:pt>
                <c:pt idx="387">
                  <c:v>51794</c:v>
                </c:pt>
                <c:pt idx="388">
                  <c:v>52403.5</c:v>
                </c:pt>
                <c:pt idx="389">
                  <c:v>52532</c:v>
                </c:pt>
                <c:pt idx="390">
                  <c:v>52540.5</c:v>
                </c:pt>
                <c:pt idx="391">
                  <c:v>52616.5</c:v>
                </c:pt>
                <c:pt idx="392">
                  <c:v>52616.5</c:v>
                </c:pt>
                <c:pt idx="393">
                  <c:v>52616.5</c:v>
                </c:pt>
                <c:pt idx="394">
                  <c:v>52657.5</c:v>
                </c:pt>
                <c:pt idx="395">
                  <c:v>52764</c:v>
                </c:pt>
                <c:pt idx="396">
                  <c:v>53517.5</c:v>
                </c:pt>
                <c:pt idx="397">
                  <c:v>53677.5</c:v>
                </c:pt>
                <c:pt idx="398">
                  <c:v>53680</c:v>
                </c:pt>
                <c:pt idx="399">
                  <c:v>53726</c:v>
                </c:pt>
                <c:pt idx="400">
                  <c:v>53726.5</c:v>
                </c:pt>
                <c:pt idx="401">
                  <c:v>53727</c:v>
                </c:pt>
                <c:pt idx="402">
                  <c:v>53738.5</c:v>
                </c:pt>
                <c:pt idx="403">
                  <c:v>53739</c:v>
                </c:pt>
                <c:pt idx="404">
                  <c:v>53739.5</c:v>
                </c:pt>
                <c:pt idx="405">
                  <c:v>53827.5</c:v>
                </c:pt>
                <c:pt idx="406">
                  <c:v>53999</c:v>
                </c:pt>
                <c:pt idx="407">
                  <c:v>54626.5</c:v>
                </c:pt>
                <c:pt idx="408">
                  <c:v>54679</c:v>
                </c:pt>
                <c:pt idx="409">
                  <c:v>54777.5</c:v>
                </c:pt>
                <c:pt idx="410">
                  <c:v>54943.5</c:v>
                </c:pt>
                <c:pt idx="411">
                  <c:v>54953</c:v>
                </c:pt>
                <c:pt idx="412">
                  <c:v>54953.5</c:v>
                </c:pt>
                <c:pt idx="413">
                  <c:v>55041</c:v>
                </c:pt>
                <c:pt idx="414">
                  <c:v>55165.5</c:v>
                </c:pt>
                <c:pt idx="415">
                  <c:v>55165.5</c:v>
                </c:pt>
                <c:pt idx="416">
                  <c:v>55771</c:v>
                </c:pt>
                <c:pt idx="417">
                  <c:v>55828.5</c:v>
                </c:pt>
                <c:pt idx="418">
                  <c:v>55909</c:v>
                </c:pt>
                <c:pt idx="419">
                  <c:v>55909.5</c:v>
                </c:pt>
                <c:pt idx="420">
                  <c:v>55963</c:v>
                </c:pt>
                <c:pt idx="421">
                  <c:v>56072.5</c:v>
                </c:pt>
                <c:pt idx="422">
                  <c:v>56073</c:v>
                </c:pt>
                <c:pt idx="423">
                  <c:v>56087.5</c:v>
                </c:pt>
                <c:pt idx="424">
                  <c:v>56153.5</c:v>
                </c:pt>
                <c:pt idx="425">
                  <c:v>57270</c:v>
                </c:pt>
                <c:pt idx="426">
                  <c:v>57092</c:v>
                </c:pt>
                <c:pt idx="427">
                  <c:v>57092.5</c:v>
                </c:pt>
                <c:pt idx="428">
                  <c:v>57243</c:v>
                </c:pt>
                <c:pt idx="429">
                  <c:v>57455.5</c:v>
                </c:pt>
                <c:pt idx="430">
                  <c:v>57508</c:v>
                </c:pt>
                <c:pt idx="431">
                  <c:v>57508.5</c:v>
                </c:pt>
                <c:pt idx="432">
                  <c:v>58126.5</c:v>
                </c:pt>
                <c:pt idx="433">
                  <c:v>58126.5</c:v>
                </c:pt>
                <c:pt idx="434">
                  <c:v>55009.5</c:v>
                </c:pt>
                <c:pt idx="435">
                  <c:v>55160</c:v>
                </c:pt>
                <c:pt idx="436">
                  <c:v>58199</c:v>
                </c:pt>
                <c:pt idx="437">
                  <c:v>58199.5</c:v>
                </c:pt>
                <c:pt idx="438">
                  <c:v>58262.5</c:v>
                </c:pt>
                <c:pt idx="439">
                  <c:v>58384</c:v>
                </c:pt>
                <c:pt idx="440">
                  <c:v>58462</c:v>
                </c:pt>
                <c:pt idx="441">
                  <c:v>58643.5</c:v>
                </c:pt>
              </c:numCache>
            </c:numRef>
          </c:xVal>
          <c:yVal>
            <c:numRef>
              <c:f>'Active 1'!$H$21:$H$819</c:f>
              <c:numCache>
                <c:formatCode>General</c:formatCode>
                <c:ptCount val="7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20-4A98-9326-427D9378082F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1'!$F$21:$F$819</c:f>
              <c:numCache>
                <c:formatCode>General</c:formatCode>
                <c:ptCount val="799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24970.5</c:v>
                </c:pt>
                <c:pt idx="133">
                  <c:v>25106</c:v>
                </c:pt>
                <c:pt idx="134">
                  <c:v>26094</c:v>
                </c:pt>
                <c:pt idx="135">
                  <c:v>26175.5</c:v>
                </c:pt>
                <c:pt idx="136">
                  <c:v>26213</c:v>
                </c:pt>
                <c:pt idx="137">
                  <c:v>26278</c:v>
                </c:pt>
                <c:pt idx="138">
                  <c:v>26294.5</c:v>
                </c:pt>
                <c:pt idx="139">
                  <c:v>26347</c:v>
                </c:pt>
                <c:pt idx="140">
                  <c:v>26394</c:v>
                </c:pt>
                <c:pt idx="141">
                  <c:v>27222.5</c:v>
                </c:pt>
                <c:pt idx="142">
                  <c:v>27226.5</c:v>
                </c:pt>
                <c:pt idx="143">
                  <c:v>27263</c:v>
                </c:pt>
                <c:pt idx="144">
                  <c:v>27419.5</c:v>
                </c:pt>
                <c:pt idx="145">
                  <c:v>27424</c:v>
                </c:pt>
                <c:pt idx="146">
                  <c:v>27567</c:v>
                </c:pt>
                <c:pt idx="147">
                  <c:v>27611</c:v>
                </c:pt>
                <c:pt idx="148">
                  <c:v>27771</c:v>
                </c:pt>
                <c:pt idx="149">
                  <c:v>27775</c:v>
                </c:pt>
                <c:pt idx="150">
                  <c:v>27818</c:v>
                </c:pt>
                <c:pt idx="151">
                  <c:v>27865</c:v>
                </c:pt>
                <c:pt idx="152">
                  <c:v>28248</c:v>
                </c:pt>
                <c:pt idx="153">
                  <c:v>28414</c:v>
                </c:pt>
                <c:pt idx="154">
                  <c:v>28464</c:v>
                </c:pt>
                <c:pt idx="155">
                  <c:v>28605</c:v>
                </c:pt>
                <c:pt idx="156">
                  <c:v>28747</c:v>
                </c:pt>
                <c:pt idx="157">
                  <c:v>28790</c:v>
                </c:pt>
                <c:pt idx="158">
                  <c:v>28792.5</c:v>
                </c:pt>
                <c:pt idx="159">
                  <c:v>28925</c:v>
                </c:pt>
                <c:pt idx="160">
                  <c:v>28947</c:v>
                </c:pt>
                <c:pt idx="161">
                  <c:v>29606.5</c:v>
                </c:pt>
                <c:pt idx="162">
                  <c:v>29678.5</c:v>
                </c:pt>
                <c:pt idx="163">
                  <c:v>29882.5</c:v>
                </c:pt>
                <c:pt idx="164">
                  <c:v>30770</c:v>
                </c:pt>
                <c:pt idx="165">
                  <c:v>31092</c:v>
                </c:pt>
                <c:pt idx="166">
                  <c:v>31187</c:v>
                </c:pt>
                <c:pt idx="167">
                  <c:v>31252</c:v>
                </c:pt>
                <c:pt idx="168">
                  <c:v>31252.5</c:v>
                </c:pt>
                <c:pt idx="169">
                  <c:v>31256</c:v>
                </c:pt>
                <c:pt idx="170">
                  <c:v>31846.5</c:v>
                </c:pt>
                <c:pt idx="171">
                  <c:v>31908</c:v>
                </c:pt>
                <c:pt idx="172">
                  <c:v>31908</c:v>
                </c:pt>
                <c:pt idx="173">
                  <c:v>31908</c:v>
                </c:pt>
                <c:pt idx="174">
                  <c:v>31936.5</c:v>
                </c:pt>
                <c:pt idx="175">
                  <c:v>31936.5</c:v>
                </c:pt>
                <c:pt idx="176">
                  <c:v>31936.5</c:v>
                </c:pt>
                <c:pt idx="177">
                  <c:v>32033</c:v>
                </c:pt>
                <c:pt idx="178">
                  <c:v>32033</c:v>
                </c:pt>
                <c:pt idx="179">
                  <c:v>32109</c:v>
                </c:pt>
                <c:pt idx="180">
                  <c:v>32142.5</c:v>
                </c:pt>
                <c:pt idx="181">
                  <c:v>32142.5</c:v>
                </c:pt>
                <c:pt idx="182">
                  <c:v>32262.5</c:v>
                </c:pt>
                <c:pt idx="183">
                  <c:v>32306.5</c:v>
                </c:pt>
                <c:pt idx="184">
                  <c:v>32353.5</c:v>
                </c:pt>
                <c:pt idx="185">
                  <c:v>32597.5</c:v>
                </c:pt>
                <c:pt idx="186">
                  <c:v>32720</c:v>
                </c:pt>
                <c:pt idx="187">
                  <c:v>32720.5</c:v>
                </c:pt>
                <c:pt idx="188">
                  <c:v>32909.5</c:v>
                </c:pt>
                <c:pt idx="189">
                  <c:v>33097.5</c:v>
                </c:pt>
                <c:pt idx="190">
                  <c:v>33103</c:v>
                </c:pt>
                <c:pt idx="191">
                  <c:v>33143</c:v>
                </c:pt>
                <c:pt idx="192">
                  <c:v>33191</c:v>
                </c:pt>
                <c:pt idx="193">
                  <c:v>33238</c:v>
                </c:pt>
                <c:pt idx="194">
                  <c:v>33322.5</c:v>
                </c:pt>
                <c:pt idx="195">
                  <c:v>33491</c:v>
                </c:pt>
                <c:pt idx="196">
                  <c:v>34051</c:v>
                </c:pt>
                <c:pt idx="197">
                  <c:v>34073</c:v>
                </c:pt>
                <c:pt idx="198">
                  <c:v>34100</c:v>
                </c:pt>
                <c:pt idx="199">
                  <c:v>34141.5</c:v>
                </c:pt>
                <c:pt idx="200">
                  <c:v>34169</c:v>
                </c:pt>
                <c:pt idx="201">
                  <c:v>34170.5</c:v>
                </c:pt>
                <c:pt idx="202">
                  <c:v>34316</c:v>
                </c:pt>
                <c:pt idx="203">
                  <c:v>34520.5</c:v>
                </c:pt>
                <c:pt idx="204">
                  <c:v>34580.5</c:v>
                </c:pt>
                <c:pt idx="205">
                  <c:v>34596</c:v>
                </c:pt>
                <c:pt idx="206">
                  <c:v>34643</c:v>
                </c:pt>
                <c:pt idx="207">
                  <c:v>34705</c:v>
                </c:pt>
                <c:pt idx="208">
                  <c:v>34705.5</c:v>
                </c:pt>
                <c:pt idx="209">
                  <c:v>35286.5</c:v>
                </c:pt>
                <c:pt idx="210">
                  <c:v>35288.5</c:v>
                </c:pt>
                <c:pt idx="211">
                  <c:v>35426.5</c:v>
                </c:pt>
                <c:pt idx="212">
                  <c:v>35433.5</c:v>
                </c:pt>
                <c:pt idx="213">
                  <c:v>35436</c:v>
                </c:pt>
                <c:pt idx="214">
                  <c:v>35436.5</c:v>
                </c:pt>
                <c:pt idx="215">
                  <c:v>35460.5</c:v>
                </c:pt>
                <c:pt idx="216">
                  <c:v>35460.5</c:v>
                </c:pt>
                <c:pt idx="217">
                  <c:v>35502.5</c:v>
                </c:pt>
                <c:pt idx="218">
                  <c:v>35514</c:v>
                </c:pt>
                <c:pt idx="219">
                  <c:v>35539</c:v>
                </c:pt>
                <c:pt idx="220">
                  <c:v>35574.5</c:v>
                </c:pt>
                <c:pt idx="221">
                  <c:v>35574.5</c:v>
                </c:pt>
                <c:pt idx="222">
                  <c:v>35592.5</c:v>
                </c:pt>
                <c:pt idx="223">
                  <c:v>36352.5</c:v>
                </c:pt>
                <c:pt idx="224">
                  <c:v>36496.5</c:v>
                </c:pt>
                <c:pt idx="225">
                  <c:v>36496.5</c:v>
                </c:pt>
                <c:pt idx="226">
                  <c:v>36512.5</c:v>
                </c:pt>
                <c:pt idx="227">
                  <c:v>36603</c:v>
                </c:pt>
                <c:pt idx="228">
                  <c:v>36641</c:v>
                </c:pt>
                <c:pt idx="229">
                  <c:v>36649</c:v>
                </c:pt>
                <c:pt idx="230">
                  <c:v>36684.5</c:v>
                </c:pt>
                <c:pt idx="231">
                  <c:v>36694.5</c:v>
                </c:pt>
                <c:pt idx="232">
                  <c:v>36735</c:v>
                </c:pt>
                <c:pt idx="233">
                  <c:v>36759</c:v>
                </c:pt>
                <c:pt idx="234">
                  <c:v>36766.5</c:v>
                </c:pt>
                <c:pt idx="235">
                  <c:v>36772.5</c:v>
                </c:pt>
                <c:pt idx="236">
                  <c:v>36784</c:v>
                </c:pt>
                <c:pt idx="237">
                  <c:v>36784.5</c:v>
                </c:pt>
                <c:pt idx="238">
                  <c:v>36823</c:v>
                </c:pt>
                <c:pt idx="239">
                  <c:v>37572</c:v>
                </c:pt>
                <c:pt idx="240">
                  <c:v>37587</c:v>
                </c:pt>
                <c:pt idx="241">
                  <c:v>37697</c:v>
                </c:pt>
                <c:pt idx="242">
                  <c:v>37700</c:v>
                </c:pt>
                <c:pt idx="243">
                  <c:v>37722</c:v>
                </c:pt>
                <c:pt idx="244">
                  <c:v>37722.5</c:v>
                </c:pt>
                <c:pt idx="245">
                  <c:v>37723</c:v>
                </c:pt>
                <c:pt idx="246">
                  <c:v>37758</c:v>
                </c:pt>
                <c:pt idx="247">
                  <c:v>37769</c:v>
                </c:pt>
                <c:pt idx="248">
                  <c:v>37770</c:v>
                </c:pt>
                <c:pt idx="249">
                  <c:v>37770</c:v>
                </c:pt>
                <c:pt idx="250">
                  <c:v>37770</c:v>
                </c:pt>
                <c:pt idx="251">
                  <c:v>37814</c:v>
                </c:pt>
                <c:pt idx="252">
                  <c:v>38048</c:v>
                </c:pt>
                <c:pt idx="253">
                  <c:v>38331</c:v>
                </c:pt>
                <c:pt idx="254">
                  <c:v>38541</c:v>
                </c:pt>
                <c:pt idx="255">
                  <c:v>38556.5</c:v>
                </c:pt>
                <c:pt idx="256">
                  <c:v>38569</c:v>
                </c:pt>
                <c:pt idx="257">
                  <c:v>38606.5</c:v>
                </c:pt>
                <c:pt idx="258">
                  <c:v>38607</c:v>
                </c:pt>
                <c:pt idx="259">
                  <c:v>38613</c:v>
                </c:pt>
                <c:pt idx="260">
                  <c:v>38754</c:v>
                </c:pt>
                <c:pt idx="261">
                  <c:v>38782</c:v>
                </c:pt>
                <c:pt idx="262">
                  <c:v>38842</c:v>
                </c:pt>
                <c:pt idx="263">
                  <c:v>38867</c:v>
                </c:pt>
                <c:pt idx="264">
                  <c:v>38873</c:v>
                </c:pt>
                <c:pt idx="265">
                  <c:v>38895</c:v>
                </c:pt>
                <c:pt idx="266">
                  <c:v>38939.5</c:v>
                </c:pt>
                <c:pt idx="267">
                  <c:v>38971</c:v>
                </c:pt>
                <c:pt idx="268">
                  <c:v>38974</c:v>
                </c:pt>
                <c:pt idx="269">
                  <c:v>38983.5</c:v>
                </c:pt>
                <c:pt idx="270">
                  <c:v>39456.5</c:v>
                </c:pt>
                <c:pt idx="271">
                  <c:v>39613</c:v>
                </c:pt>
                <c:pt idx="272">
                  <c:v>39616.5</c:v>
                </c:pt>
                <c:pt idx="273">
                  <c:v>39638.5</c:v>
                </c:pt>
                <c:pt idx="274">
                  <c:v>39663.5</c:v>
                </c:pt>
                <c:pt idx="275">
                  <c:v>39718</c:v>
                </c:pt>
                <c:pt idx="276">
                  <c:v>39776.5</c:v>
                </c:pt>
                <c:pt idx="277">
                  <c:v>39878</c:v>
                </c:pt>
                <c:pt idx="278">
                  <c:v>39878.5</c:v>
                </c:pt>
                <c:pt idx="279">
                  <c:v>39885.5</c:v>
                </c:pt>
                <c:pt idx="280">
                  <c:v>39937.5</c:v>
                </c:pt>
                <c:pt idx="281">
                  <c:v>39980</c:v>
                </c:pt>
                <c:pt idx="282">
                  <c:v>40067</c:v>
                </c:pt>
                <c:pt idx="283">
                  <c:v>40859.5</c:v>
                </c:pt>
                <c:pt idx="284">
                  <c:v>40925.5</c:v>
                </c:pt>
                <c:pt idx="285">
                  <c:v>40956</c:v>
                </c:pt>
                <c:pt idx="286">
                  <c:v>41000.5</c:v>
                </c:pt>
                <c:pt idx="287">
                  <c:v>41063.5</c:v>
                </c:pt>
                <c:pt idx="288">
                  <c:v>41121</c:v>
                </c:pt>
                <c:pt idx="289">
                  <c:v>41160.5</c:v>
                </c:pt>
                <c:pt idx="290">
                  <c:v>41295</c:v>
                </c:pt>
                <c:pt idx="291">
                  <c:v>41444.5</c:v>
                </c:pt>
                <c:pt idx="292">
                  <c:v>41445</c:v>
                </c:pt>
                <c:pt idx="293">
                  <c:v>41477</c:v>
                </c:pt>
                <c:pt idx="294">
                  <c:v>41495.5</c:v>
                </c:pt>
                <c:pt idx="295">
                  <c:v>41997</c:v>
                </c:pt>
                <c:pt idx="296">
                  <c:v>42016</c:v>
                </c:pt>
                <c:pt idx="297">
                  <c:v>42085</c:v>
                </c:pt>
                <c:pt idx="298">
                  <c:v>42101</c:v>
                </c:pt>
                <c:pt idx="299">
                  <c:v>42132.5</c:v>
                </c:pt>
                <c:pt idx="300">
                  <c:v>42195</c:v>
                </c:pt>
                <c:pt idx="301">
                  <c:v>42219.5</c:v>
                </c:pt>
                <c:pt idx="302">
                  <c:v>42238</c:v>
                </c:pt>
                <c:pt idx="303">
                  <c:v>42265</c:v>
                </c:pt>
                <c:pt idx="304">
                  <c:v>42278</c:v>
                </c:pt>
                <c:pt idx="305">
                  <c:v>42421</c:v>
                </c:pt>
                <c:pt idx="306">
                  <c:v>42439</c:v>
                </c:pt>
                <c:pt idx="307">
                  <c:v>42489</c:v>
                </c:pt>
                <c:pt idx="308">
                  <c:v>42649.5</c:v>
                </c:pt>
                <c:pt idx="309">
                  <c:v>42681</c:v>
                </c:pt>
                <c:pt idx="310">
                  <c:v>43114.5</c:v>
                </c:pt>
                <c:pt idx="311">
                  <c:v>43338.5</c:v>
                </c:pt>
                <c:pt idx="312">
                  <c:v>43357.5</c:v>
                </c:pt>
                <c:pt idx="313">
                  <c:v>43427</c:v>
                </c:pt>
                <c:pt idx="314">
                  <c:v>43427.5</c:v>
                </c:pt>
                <c:pt idx="315">
                  <c:v>43436.5</c:v>
                </c:pt>
                <c:pt idx="316">
                  <c:v>43468.5</c:v>
                </c:pt>
                <c:pt idx="317">
                  <c:v>43483</c:v>
                </c:pt>
                <c:pt idx="318">
                  <c:v>43503</c:v>
                </c:pt>
                <c:pt idx="319">
                  <c:v>43550</c:v>
                </c:pt>
                <c:pt idx="320">
                  <c:v>44324</c:v>
                </c:pt>
                <c:pt idx="321">
                  <c:v>44358.5</c:v>
                </c:pt>
                <c:pt idx="322">
                  <c:v>44431</c:v>
                </c:pt>
                <c:pt idx="323">
                  <c:v>44481</c:v>
                </c:pt>
                <c:pt idx="324">
                  <c:v>44481</c:v>
                </c:pt>
                <c:pt idx="325">
                  <c:v>44481</c:v>
                </c:pt>
                <c:pt idx="326">
                  <c:v>44481</c:v>
                </c:pt>
                <c:pt idx="327">
                  <c:v>44546.5</c:v>
                </c:pt>
                <c:pt idx="328">
                  <c:v>44560</c:v>
                </c:pt>
                <c:pt idx="329">
                  <c:v>44696.5</c:v>
                </c:pt>
                <c:pt idx="330">
                  <c:v>44697</c:v>
                </c:pt>
                <c:pt idx="331">
                  <c:v>44791.5</c:v>
                </c:pt>
                <c:pt idx="332">
                  <c:v>44860.5</c:v>
                </c:pt>
                <c:pt idx="333">
                  <c:v>45600</c:v>
                </c:pt>
                <c:pt idx="334">
                  <c:v>45629</c:v>
                </c:pt>
                <c:pt idx="335">
                  <c:v>45631.5</c:v>
                </c:pt>
                <c:pt idx="336">
                  <c:v>45669</c:v>
                </c:pt>
                <c:pt idx="337">
                  <c:v>45669.5</c:v>
                </c:pt>
                <c:pt idx="338">
                  <c:v>45740.5</c:v>
                </c:pt>
                <c:pt idx="339">
                  <c:v>45874</c:v>
                </c:pt>
                <c:pt idx="340">
                  <c:v>45880</c:v>
                </c:pt>
                <c:pt idx="341">
                  <c:v>45939</c:v>
                </c:pt>
                <c:pt idx="342">
                  <c:v>46717.5</c:v>
                </c:pt>
                <c:pt idx="343">
                  <c:v>46718</c:v>
                </c:pt>
                <c:pt idx="344">
                  <c:v>46749</c:v>
                </c:pt>
                <c:pt idx="345">
                  <c:v>46768</c:v>
                </c:pt>
                <c:pt idx="346">
                  <c:v>46808.5</c:v>
                </c:pt>
                <c:pt idx="347">
                  <c:v>46811.5</c:v>
                </c:pt>
                <c:pt idx="348">
                  <c:v>46812</c:v>
                </c:pt>
                <c:pt idx="349">
                  <c:v>46974.5</c:v>
                </c:pt>
                <c:pt idx="350">
                  <c:v>47706</c:v>
                </c:pt>
                <c:pt idx="351">
                  <c:v>47739.5</c:v>
                </c:pt>
                <c:pt idx="352">
                  <c:v>47822</c:v>
                </c:pt>
                <c:pt idx="353">
                  <c:v>47974</c:v>
                </c:pt>
                <c:pt idx="354">
                  <c:v>48207</c:v>
                </c:pt>
                <c:pt idx="355">
                  <c:v>48868.5</c:v>
                </c:pt>
                <c:pt idx="356">
                  <c:v>48935.5</c:v>
                </c:pt>
                <c:pt idx="357">
                  <c:v>48969</c:v>
                </c:pt>
                <c:pt idx="358">
                  <c:v>49025</c:v>
                </c:pt>
                <c:pt idx="359">
                  <c:v>49025</c:v>
                </c:pt>
                <c:pt idx="360">
                  <c:v>49025</c:v>
                </c:pt>
                <c:pt idx="361">
                  <c:v>49025</c:v>
                </c:pt>
                <c:pt idx="362">
                  <c:v>49170</c:v>
                </c:pt>
                <c:pt idx="363">
                  <c:v>49179.5</c:v>
                </c:pt>
                <c:pt idx="364">
                  <c:v>49182.5</c:v>
                </c:pt>
                <c:pt idx="365">
                  <c:v>49183</c:v>
                </c:pt>
                <c:pt idx="366">
                  <c:v>49232</c:v>
                </c:pt>
                <c:pt idx="367">
                  <c:v>49248.5</c:v>
                </c:pt>
                <c:pt idx="368">
                  <c:v>49298.5</c:v>
                </c:pt>
                <c:pt idx="369">
                  <c:v>50067</c:v>
                </c:pt>
                <c:pt idx="370">
                  <c:v>50067.5</c:v>
                </c:pt>
                <c:pt idx="371">
                  <c:v>50101.5</c:v>
                </c:pt>
                <c:pt idx="372">
                  <c:v>50119.5</c:v>
                </c:pt>
                <c:pt idx="373">
                  <c:v>50119.5</c:v>
                </c:pt>
                <c:pt idx="374">
                  <c:v>50119.5</c:v>
                </c:pt>
                <c:pt idx="375">
                  <c:v>50211.5</c:v>
                </c:pt>
                <c:pt idx="376">
                  <c:v>51249.5</c:v>
                </c:pt>
                <c:pt idx="377">
                  <c:v>51250</c:v>
                </c:pt>
                <c:pt idx="378">
                  <c:v>51356.5</c:v>
                </c:pt>
                <c:pt idx="379">
                  <c:v>51422.5</c:v>
                </c:pt>
                <c:pt idx="380">
                  <c:v>51494</c:v>
                </c:pt>
                <c:pt idx="381">
                  <c:v>51503</c:v>
                </c:pt>
                <c:pt idx="382">
                  <c:v>51585</c:v>
                </c:pt>
                <c:pt idx="383">
                  <c:v>51594</c:v>
                </c:pt>
                <c:pt idx="384">
                  <c:v>51597.5</c:v>
                </c:pt>
                <c:pt idx="385">
                  <c:v>51759.5</c:v>
                </c:pt>
                <c:pt idx="386">
                  <c:v>51769</c:v>
                </c:pt>
                <c:pt idx="387">
                  <c:v>51794</c:v>
                </c:pt>
                <c:pt idx="388">
                  <c:v>52403.5</c:v>
                </c:pt>
                <c:pt idx="389">
                  <c:v>52532</c:v>
                </c:pt>
                <c:pt idx="390">
                  <c:v>52540.5</c:v>
                </c:pt>
                <c:pt idx="391">
                  <c:v>52616.5</c:v>
                </c:pt>
                <c:pt idx="392">
                  <c:v>52616.5</c:v>
                </c:pt>
                <c:pt idx="393">
                  <c:v>52616.5</c:v>
                </c:pt>
                <c:pt idx="394">
                  <c:v>52657.5</c:v>
                </c:pt>
                <c:pt idx="395">
                  <c:v>52764</c:v>
                </c:pt>
                <c:pt idx="396">
                  <c:v>53517.5</c:v>
                </c:pt>
                <c:pt idx="397">
                  <c:v>53677.5</c:v>
                </c:pt>
                <c:pt idx="398">
                  <c:v>53680</c:v>
                </c:pt>
                <c:pt idx="399">
                  <c:v>53726</c:v>
                </c:pt>
                <c:pt idx="400">
                  <c:v>53726.5</c:v>
                </c:pt>
                <c:pt idx="401">
                  <c:v>53727</c:v>
                </c:pt>
                <c:pt idx="402">
                  <c:v>53738.5</c:v>
                </c:pt>
                <c:pt idx="403">
                  <c:v>53739</c:v>
                </c:pt>
                <c:pt idx="404">
                  <c:v>53739.5</c:v>
                </c:pt>
                <c:pt idx="405">
                  <c:v>53827.5</c:v>
                </c:pt>
                <c:pt idx="406">
                  <c:v>53999</c:v>
                </c:pt>
                <c:pt idx="407">
                  <c:v>54626.5</c:v>
                </c:pt>
                <c:pt idx="408">
                  <c:v>54679</c:v>
                </c:pt>
                <c:pt idx="409">
                  <c:v>54777.5</c:v>
                </c:pt>
                <c:pt idx="410">
                  <c:v>54943.5</c:v>
                </c:pt>
                <c:pt idx="411">
                  <c:v>54953</c:v>
                </c:pt>
                <c:pt idx="412">
                  <c:v>54953.5</c:v>
                </c:pt>
                <c:pt idx="413">
                  <c:v>55041</c:v>
                </c:pt>
                <c:pt idx="414">
                  <c:v>55165.5</c:v>
                </c:pt>
                <c:pt idx="415">
                  <c:v>55165.5</c:v>
                </c:pt>
                <c:pt idx="416">
                  <c:v>55771</c:v>
                </c:pt>
                <c:pt idx="417">
                  <c:v>55828.5</c:v>
                </c:pt>
                <c:pt idx="418">
                  <c:v>55909</c:v>
                </c:pt>
                <c:pt idx="419">
                  <c:v>55909.5</c:v>
                </c:pt>
                <c:pt idx="420">
                  <c:v>55963</c:v>
                </c:pt>
                <c:pt idx="421">
                  <c:v>56072.5</c:v>
                </c:pt>
                <c:pt idx="422">
                  <c:v>56073</c:v>
                </c:pt>
                <c:pt idx="423">
                  <c:v>56087.5</c:v>
                </c:pt>
                <c:pt idx="424">
                  <c:v>56153.5</c:v>
                </c:pt>
                <c:pt idx="425">
                  <c:v>57270</c:v>
                </c:pt>
                <c:pt idx="426">
                  <c:v>57092</c:v>
                </c:pt>
                <c:pt idx="427">
                  <c:v>57092.5</c:v>
                </c:pt>
                <c:pt idx="428">
                  <c:v>57243</c:v>
                </c:pt>
                <c:pt idx="429">
                  <c:v>57455.5</c:v>
                </c:pt>
                <c:pt idx="430">
                  <c:v>57508</c:v>
                </c:pt>
                <c:pt idx="431">
                  <c:v>57508.5</c:v>
                </c:pt>
                <c:pt idx="432">
                  <c:v>58126.5</c:v>
                </c:pt>
                <c:pt idx="433">
                  <c:v>58126.5</c:v>
                </c:pt>
                <c:pt idx="434">
                  <c:v>55009.5</c:v>
                </c:pt>
                <c:pt idx="435">
                  <c:v>55160</c:v>
                </c:pt>
                <c:pt idx="436">
                  <c:v>58199</c:v>
                </c:pt>
                <c:pt idx="437">
                  <c:v>58199.5</c:v>
                </c:pt>
                <c:pt idx="438">
                  <c:v>58262.5</c:v>
                </c:pt>
                <c:pt idx="439">
                  <c:v>58384</c:v>
                </c:pt>
                <c:pt idx="440">
                  <c:v>58462</c:v>
                </c:pt>
                <c:pt idx="441">
                  <c:v>58643.5</c:v>
                </c:pt>
              </c:numCache>
            </c:numRef>
          </c:xVal>
          <c:yVal>
            <c:numRef>
              <c:f>'Active 1'!$I$21:$I$819</c:f>
              <c:numCache>
                <c:formatCode>General</c:formatCode>
                <c:ptCount val="799"/>
                <c:pt idx="0">
                  <c:v>-0.16140969258412952</c:v>
                </c:pt>
                <c:pt idx="1">
                  <c:v>-0.1333387131926429</c:v>
                </c:pt>
                <c:pt idx="2">
                  <c:v>-0.11935016565985279</c:v>
                </c:pt>
                <c:pt idx="3">
                  <c:v>-0.23454050723739783</c:v>
                </c:pt>
                <c:pt idx="4">
                  <c:v>-0.12943684685524204</c:v>
                </c:pt>
                <c:pt idx="5">
                  <c:v>-0.10815476893913001</c:v>
                </c:pt>
                <c:pt idx="6">
                  <c:v>-9.1051253657497E-2</c:v>
                </c:pt>
                <c:pt idx="7">
                  <c:v>-0.11348455080587883</c:v>
                </c:pt>
                <c:pt idx="8">
                  <c:v>-9.695472386374604E-2</c:v>
                </c:pt>
                <c:pt idx="20">
                  <c:v>-7.3168097347661387E-2</c:v>
                </c:pt>
                <c:pt idx="30">
                  <c:v>-7.1656926003925037E-2</c:v>
                </c:pt>
                <c:pt idx="31">
                  <c:v>-6.188704288797453E-2</c:v>
                </c:pt>
                <c:pt idx="37">
                  <c:v>-7.265555793128442E-2</c:v>
                </c:pt>
                <c:pt idx="38">
                  <c:v>-2.2516625504067633E-2</c:v>
                </c:pt>
                <c:pt idx="40">
                  <c:v>-3.4316344630497042E-2</c:v>
                </c:pt>
                <c:pt idx="41">
                  <c:v>-3.4076288458891213E-2</c:v>
                </c:pt>
                <c:pt idx="42">
                  <c:v>-3.4836232283851132E-2</c:v>
                </c:pt>
                <c:pt idx="43">
                  <c:v>-3.7012421518738847E-2</c:v>
                </c:pt>
                <c:pt idx="44">
                  <c:v>-3.6594808036170434E-2</c:v>
                </c:pt>
                <c:pt idx="45">
                  <c:v>-3.5131747426930815E-2</c:v>
                </c:pt>
                <c:pt idx="46">
                  <c:v>-2.3069248563842848E-2</c:v>
                </c:pt>
                <c:pt idx="47">
                  <c:v>-1.5465669799596071E-2</c:v>
                </c:pt>
                <c:pt idx="48">
                  <c:v>-1.2984189364942722E-2</c:v>
                </c:pt>
                <c:pt idx="54">
                  <c:v>-2.6295732823200524E-4</c:v>
                </c:pt>
                <c:pt idx="64">
                  <c:v>1.3940237287897617E-2</c:v>
                </c:pt>
                <c:pt idx="65">
                  <c:v>5.7754642548388802E-3</c:v>
                </c:pt>
                <c:pt idx="66">
                  <c:v>2.9629608543473296E-3</c:v>
                </c:pt>
                <c:pt idx="67">
                  <c:v>1.9729835752514191E-2</c:v>
                </c:pt>
                <c:pt idx="68">
                  <c:v>1.9586363785492722E-2</c:v>
                </c:pt>
                <c:pt idx="69">
                  <c:v>1.9087777211098E-2</c:v>
                </c:pt>
                <c:pt idx="70">
                  <c:v>2.4246824010333512E-2</c:v>
                </c:pt>
                <c:pt idx="71">
                  <c:v>8.7184014118975028E-3</c:v>
                </c:pt>
                <c:pt idx="72">
                  <c:v>1.3123230630299076E-2</c:v>
                </c:pt>
                <c:pt idx="73">
                  <c:v>2.2368922356690746E-2</c:v>
                </c:pt>
                <c:pt idx="75">
                  <c:v>2.3008063362794928E-2</c:v>
                </c:pt>
                <c:pt idx="77">
                  <c:v>3.6888737449771725E-2</c:v>
                </c:pt>
                <c:pt idx="80">
                  <c:v>3.3755168500647414E-2</c:v>
                </c:pt>
                <c:pt idx="81">
                  <c:v>4.0550456928031053E-2</c:v>
                </c:pt>
                <c:pt idx="82">
                  <c:v>4.8351562269090209E-2</c:v>
                </c:pt>
                <c:pt idx="83">
                  <c:v>4.436281522794161E-2</c:v>
                </c:pt>
                <c:pt idx="84">
                  <c:v>5.8325812351540662E-2</c:v>
                </c:pt>
                <c:pt idx="85">
                  <c:v>5.2970697732234839E-2</c:v>
                </c:pt>
                <c:pt idx="86">
                  <c:v>6.0729182790964842E-2</c:v>
                </c:pt>
                <c:pt idx="87">
                  <c:v>5.7751906359044369E-2</c:v>
                </c:pt>
                <c:pt idx="88">
                  <c:v>6.1214966961415485E-2</c:v>
                </c:pt>
                <c:pt idx="89">
                  <c:v>3.9682295035163406E-2</c:v>
                </c:pt>
                <c:pt idx="90">
                  <c:v>4.5402463561913464E-2</c:v>
                </c:pt>
                <c:pt idx="91">
                  <c:v>5.9955014068691526E-2</c:v>
                </c:pt>
                <c:pt idx="92">
                  <c:v>4.0207854508480523E-2</c:v>
                </c:pt>
                <c:pt idx="93">
                  <c:v>5.8195070247165859E-2</c:v>
                </c:pt>
                <c:pt idx="94">
                  <c:v>6.0030297208868433E-2</c:v>
                </c:pt>
                <c:pt idx="96">
                  <c:v>5.3348445224401075E-2</c:v>
                </c:pt>
                <c:pt idx="97">
                  <c:v>6.2268894609587733E-2</c:v>
                </c:pt>
                <c:pt idx="98">
                  <c:v>5.1976278868096415E-2</c:v>
                </c:pt>
                <c:pt idx="99">
                  <c:v>2.658138894912554E-2</c:v>
                </c:pt>
                <c:pt idx="102">
                  <c:v>5.8837056240008678E-2</c:v>
                </c:pt>
                <c:pt idx="103">
                  <c:v>6.7254669716930948E-2</c:v>
                </c:pt>
                <c:pt idx="104">
                  <c:v>7.3207763824029826E-2</c:v>
                </c:pt>
                <c:pt idx="105">
                  <c:v>5.6865433478378691E-2</c:v>
                </c:pt>
                <c:pt idx="106">
                  <c:v>7.2052930074278265E-2</c:v>
                </c:pt>
                <c:pt idx="108">
                  <c:v>5.3177927817159798E-2</c:v>
                </c:pt>
                <c:pt idx="109">
                  <c:v>6.3253210952098016E-2</c:v>
                </c:pt>
                <c:pt idx="110">
                  <c:v>6.9555765992845409E-2</c:v>
                </c:pt>
                <c:pt idx="111">
                  <c:v>4.832564911339432E-2</c:v>
                </c:pt>
                <c:pt idx="116">
                  <c:v>4.8868260324525181E-2</c:v>
                </c:pt>
                <c:pt idx="117">
                  <c:v>7.343640380713623E-2</c:v>
                </c:pt>
                <c:pt idx="120">
                  <c:v>7.6717639632988721E-2</c:v>
                </c:pt>
                <c:pt idx="121">
                  <c:v>8.895769581431523E-2</c:v>
                </c:pt>
                <c:pt idx="122">
                  <c:v>7.4493176434771158E-2</c:v>
                </c:pt>
                <c:pt idx="125">
                  <c:v>7.3244567181973252E-2</c:v>
                </c:pt>
                <c:pt idx="126">
                  <c:v>6.9547122227959335E-2</c:v>
                </c:pt>
                <c:pt idx="127">
                  <c:v>8.754427724488778E-2</c:v>
                </c:pt>
                <c:pt idx="128">
                  <c:v>8.3363820544036571E-2</c:v>
                </c:pt>
                <c:pt idx="133">
                  <c:v>8.5868024529190734E-2</c:v>
                </c:pt>
                <c:pt idx="134">
                  <c:v>8.5402064534719102E-2</c:v>
                </c:pt>
                <c:pt idx="135">
                  <c:v>7.0247230782115366E-2</c:v>
                </c:pt>
                <c:pt idx="136">
                  <c:v>8.1967399310087785E-2</c:v>
                </c:pt>
                <c:pt idx="137">
                  <c:v>8.9015691417444032E-2</c:v>
                </c:pt>
                <c:pt idx="138">
                  <c:v>8.0812565567612182E-2</c:v>
                </c:pt>
                <c:pt idx="139">
                  <c:v>9.6620801501558162E-2</c:v>
                </c:pt>
                <c:pt idx="141">
                  <c:v>7.3994335929455701E-2</c:v>
                </c:pt>
                <c:pt idx="142">
                  <c:v>8.7551153905224055E-2</c:v>
                </c:pt>
                <c:pt idx="143">
                  <c:v>9.8132117935165297E-2</c:v>
                </c:pt>
                <c:pt idx="144">
                  <c:v>8.5417621230590157E-2</c:v>
                </c:pt>
                <c:pt idx="145">
                  <c:v>8.0544041455141269E-2</c:v>
                </c:pt>
                <c:pt idx="146">
                  <c:v>9.5450284083199222E-2</c:v>
                </c:pt>
                <c:pt idx="147">
                  <c:v>8.8575281821249519E-2</c:v>
                </c:pt>
                <c:pt idx="148">
                  <c:v>9.0848000843834598E-2</c:v>
                </c:pt>
                <c:pt idx="149">
                  <c:v>8.840481882361928E-2</c:v>
                </c:pt>
                <c:pt idx="150">
                  <c:v>7.7390612066665199E-2</c:v>
                </c:pt>
                <c:pt idx="151">
                  <c:v>8.5933223272149917E-2</c:v>
                </c:pt>
                <c:pt idx="152">
                  <c:v>8.3248544447997119E-2</c:v>
                </c:pt>
                <c:pt idx="153">
                  <c:v>6.7356490442762151E-2</c:v>
                </c:pt>
                <c:pt idx="154">
                  <c:v>8.531671514356276E-2</c:v>
                </c:pt>
                <c:pt idx="155">
                  <c:v>9.1944548788887914E-2</c:v>
                </c:pt>
                <c:pt idx="156">
                  <c:v>8.4811586923024151E-2</c:v>
                </c:pt>
                <c:pt idx="157">
                  <c:v>9.8697380162775517E-2</c:v>
                </c:pt>
                <c:pt idx="158">
                  <c:v>8.1545391396502964E-2</c:v>
                </c:pt>
                <c:pt idx="159">
                  <c:v>8.348998684232356E-2</c:v>
                </c:pt>
                <c:pt idx="160">
                  <c:v>9.2552485708438326E-2</c:v>
                </c:pt>
                <c:pt idx="161">
                  <c:v>9.1857849452935625E-2</c:v>
                </c:pt>
                <c:pt idx="162">
                  <c:v>9.3880573018395808E-2</c:v>
                </c:pt>
                <c:pt idx="163">
                  <c:v>9.3278289772570133E-2</c:v>
                </c:pt>
                <c:pt idx="202">
                  <c:v>8.8041413604514673E-2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20-4A98-9326-427D9378082F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1'!$F$21:$F$819</c:f>
              <c:numCache>
                <c:formatCode>General</c:formatCode>
                <c:ptCount val="799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24970.5</c:v>
                </c:pt>
                <c:pt idx="133">
                  <c:v>25106</c:v>
                </c:pt>
                <c:pt idx="134">
                  <c:v>26094</c:v>
                </c:pt>
                <c:pt idx="135">
                  <c:v>26175.5</c:v>
                </c:pt>
                <c:pt idx="136">
                  <c:v>26213</c:v>
                </c:pt>
                <c:pt idx="137">
                  <c:v>26278</c:v>
                </c:pt>
                <c:pt idx="138">
                  <c:v>26294.5</c:v>
                </c:pt>
                <c:pt idx="139">
                  <c:v>26347</c:v>
                </c:pt>
                <c:pt idx="140">
                  <c:v>26394</c:v>
                </c:pt>
                <c:pt idx="141">
                  <c:v>27222.5</c:v>
                </c:pt>
                <c:pt idx="142">
                  <c:v>27226.5</c:v>
                </c:pt>
                <c:pt idx="143">
                  <c:v>27263</c:v>
                </c:pt>
                <c:pt idx="144">
                  <c:v>27419.5</c:v>
                </c:pt>
                <c:pt idx="145">
                  <c:v>27424</c:v>
                </c:pt>
                <c:pt idx="146">
                  <c:v>27567</c:v>
                </c:pt>
                <c:pt idx="147">
                  <c:v>27611</c:v>
                </c:pt>
                <c:pt idx="148">
                  <c:v>27771</c:v>
                </c:pt>
                <c:pt idx="149">
                  <c:v>27775</c:v>
                </c:pt>
                <c:pt idx="150">
                  <c:v>27818</c:v>
                </c:pt>
                <c:pt idx="151">
                  <c:v>27865</c:v>
                </c:pt>
                <c:pt idx="152">
                  <c:v>28248</c:v>
                </c:pt>
                <c:pt idx="153">
                  <c:v>28414</c:v>
                </c:pt>
                <c:pt idx="154">
                  <c:v>28464</c:v>
                </c:pt>
                <c:pt idx="155">
                  <c:v>28605</c:v>
                </c:pt>
                <c:pt idx="156">
                  <c:v>28747</c:v>
                </c:pt>
                <c:pt idx="157">
                  <c:v>28790</c:v>
                </c:pt>
                <c:pt idx="158">
                  <c:v>28792.5</c:v>
                </c:pt>
                <c:pt idx="159">
                  <c:v>28925</c:v>
                </c:pt>
                <c:pt idx="160">
                  <c:v>28947</c:v>
                </c:pt>
                <c:pt idx="161">
                  <c:v>29606.5</c:v>
                </c:pt>
                <c:pt idx="162">
                  <c:v>29678.5</c:v>
                </c:pt>
                <c:pt idx="163">
                  <c:v>29882.5</c:v>
                </c:pt>
                <c:pt idx="164">
                  <c:v>30770</c:v>
                </c:pt>
                <c:pt idx="165">
                  <c:v>31092</c:v>
                </c:pt>
                <c:pt idx="166">
                  <c:v>31187</c:v>
                </c:pt>
                <c:pt idx="167">
                  <c:v>31252</c:v>
                </c:pt>
                <c:pt idx="168">
                  <c:v>31252.5</c:v>
                </c:pt>
                <c:pt idx="169">
                  <c:v>31256</c:v>
                </c:pt>
                <c:pt idx="170">
                  <c:v>31846.5</c:v>
                </c:pt>
                <c:pt idx="171">
                  <c:v>31908</c:v>
                </c:pt>
                <c:pt idx="172">
                  <c:v>31908</c:v>
                </c:pt>
                <c:pt idx="173">
                  <c:v>31908</c:v>
                </c:pt>
                <c:pt idx="174">
                  <c:v>31936.5</c:v>
                </c:pt>
                <c:pt idx="175">
                  <c:v>31936.5</c:v>
                </c:pt>
                <c:pt idx="176">
                  <c:v>31936.5</c:v>
                </c:pt>
                <c:pt idx="177">
                  <c:v>32033</c:v>
                </c:pt>
                <c:pt idx="178">
                  <c:v>32033</c:v>
                </c:pt>
                <c:pt idx="179">
                  <c:v>32109</c:v>
                </c:pt>
                <c:pt idx="180">
                  <c:v>32142.5</c:v>
                </c:pt>
                <c:pt idx="181">
                  <c:v>32142.5</c:v>
                </c:pt>
                <c:pt idx="182">
                  <c:v>32262.5</c:v>
                </c:pt>
                <c:pt idx="183">
                  <c:v>32306.5</c:v>
                </c:pt>
                <c:pt idx="184">
                  <c:v>32353.5</c:v>
                </c:pt>
                <c:pt idx="185">
                  <c:v>32597.5</c:v>
                </c:pt>
                <c:pt idx="186">
                  <c:v>32720</c:v>
                </c:pt>
                <c:pt idx="187">
                  <c:v>32720.5</c:v>
                </c:pt>
                <c:pt idx="188">
                  <c:v>32909.5</c:v>
                </c:pt>
                <c:pt idx="189">
                  <c:v>33097.5</c:v>
                </c:pt>
                <c:pt idx="190">
                  <c:v>33103</c:v>
                </c:pt>
                <c:pt idx="191">
                  <c:v>33143</c:v>
                </c:pt>
                <c:pt idx="192">
                  <c:v>33191</c:v>
                </c:pt>
                <c:pt idx="193">
                  <c:v>33238</c:v>
                </c:pt>
                <c:pt idx="194">
                  <c:v>33322.5</c:v>
                </c:pt>
                <c:pt idx="195">
                  <c:v>33491</c:v>
                </c:pt>
                <c:pt idx="196">
                  <c:v>34051</c:v>
                </c:pt>
                <c:pt idx="197">
                  <c:v>34073</c:v>
                </c:pt>
                <c:pt idx="198">
                  <c:v>34100</c:v>
                </c:pt>
                <c:pt idx="199">
                  <c:v>34141.5</c:v>
                </c:pt>
                <c:pt idx="200">
                  <c:v>34169</c:v>
                </c:pt>
                <c:pt idx="201">
                  <c:v>34170.5</c:v>
                </c:pt>
                <c:pt idx="202">
                  <c:v>34316</c:v>
                </c:pt>
                <c:pt idx="203">
                  <c:v>34520.5</c:v>
                </c:pt>
                <c:pt idx="204">
                  <c:v>34580.5</c:v>
                </c:pt>
                <c:pt idx="205">
                  <c:v>34596</c:v>
                </c:pt>
                <c:pt idx="206">
                  <c:v>34643</c:v>
                </c:pt>
                <c:pt idx="207">
                  <c:v>34705</c:v>
                </c:pt>
                <c:pt idx="208">
                  <c:v>34705.5</c:v>
                </c:pt>
                <c:pt idx="209">
                  <c:v>35286.5</c:v>
                </c:pt>
                <c:pt idx="210">
                  <c:v>35288.5</c:v>
                </c:pt>
                <c:pt idx="211">
                  <c:v>35426.5</c:v>
                </c:pt>
                <c:pt idx="212">
                  <c:v>35433.5</c:v>
                </c:pt>
                <c:pt idx="213">
                  <c:v>35436</c:v>
                </c:pt>
                <c:pt idx="214">
                  <c:v>35436.5</c:v>
                </c:pt>
                <c:pt idx="215">
                  <c:v>35460.5</c:v>
                </c:pt>
                <c:pt idx="216">
                  <c:v>35460.5</c:v>
                </c:pt>
                <c:pt idx="217">
                  <c:v>35502.5</c:v>
                </c:pt>
                <c:pt idx="218">
                  <c:v>35514</c:v>
                </c:pt>
                <c:pt idx="219">
                  <c:v>35539</c:v>
                </c:pt>
                <c:pt idx="220">
                  <c:v>35574.5</c:v>
                </c:pt>
                <c:pt idx="221">
                  <c:v>35574.5</c:v>
                </c:pt>
                <c:pt idx="222">
                  <c:v>35592.5</c:v>
                </c:pt>
                <c:pt idx="223">
                  <c:v>36352.5</c:v>
                </c:pt>
                <c:pt idx="224">
                  <c:v>36496.5</c:v>
                </c:pt>
                <c:pt idx="225">
                  <c:v>36496.5</c:v>
                </c:pt>
                <c:pt idx="226">
                  <c:v>36512.5</c:v>
                </c:pt>
                <c:pt idx="227">
                  <c:v>36603</c:v>
                </c:pt>
                <c:pt idx="228">
                  <c:v>36641</c:v>
                </c:pt>
                <c:pt idx="229">
                  <c:v>36649</c:v>
                </c:pt>
                <c:pt idx="230">
                  <c:v>36684.5</c:v>
                </c:pt>
                <c:pt idx="231">
                  <c:v>36694.5</c:v>
                </c:pt>
                <c:pt idx="232">
                  <c:v>36735</c:v>
                </c:pt>
                <c:pt idx="233">
                  <c:v>36759</c:v>
                </c:pt>
                <c:pt idx="234">
                  <c:v>36766.5</c:v>
                </c:pt>
                <c:pt idx="235">
                  <c:v>36772.5</c:v>
                </c:pt>
                <c:pt idx="236">
                  <c:v>36784</c:v>
                </c:pt>
                <c:pt idx="237">
                  <c:v>36784.5</c:v>
                </c:pt>
                <c:pt idx="238">
                  <c:v>36823</c:v>
                </c:pt>
                <c:pt idx="239">
                  <c:v>37572</c:v>
                </c:pt>
                <c:pt idx="240">
                  <c:v>37587</c:v>
                </c:pt>
                <c:pt idx="241">
                  <c:v>37697</c:v>
                </c:pt>
                <c:pt idx="242">
                  <c:v>37700</c:v>
                </c:pt>
                <c:pt idx="243">
                  <c:v>37722</c:v>
                </c:pt>
                <c:pt idx="244">
                  <c:v>37722.5</c:v>
                </c:pt>
                <c:pt idx="245">
                  <c:v>37723</c:v>
                </c:pt>
                <c:pt idx="246">
                  <c:v>37758</c:v>
                </c:pt>
                <c:pt idx="247">
                  <c:v>37769</c:v>
                </c:pt>
                <c:pt idx="248">
                  <c:v>37770</c:v>
                </c:pt>
                <c:pt idx="249">
                  <c:v>37770</c:v>
                </c:pt>
                <c:pt idx="250">
                  <c:v>37770</c:v>
                </c:pt>
                <c:pt idx="251">
                  <c:v>37814</c:v>
                </c:pt>
                <c:pt idx="252">
                  <c:v>38048</c:v>
                </c:pt>
                <c:pt idx="253">
                  <c:v>38331</c:v>
                </c:pt>
                <c:pt idx="254">
                  <c:v>38541</c:v>
                </c:pt>
                <c:pt idx="255">
                  <c:v>38556.5</c:v>
                </c:pt>
                <c:pt idx="256">
                  <c:v>38569</c:v>
                </c:pt>
                <c:pt idx="257">
                  <c:v>38606.5</c:v>
                </c:pt>
                <c:pt idx="258">
                  <c:v>38607</c:v>
                </c:pt>
                <c:pt idx="259">
                  <c:v>38613</c:v>
                </c:pt>
                <c:pt idx="260">
                  <c:v>38754</c:v>
                </c:pt>
                <c:pt idx="261">
                  <c:v>38782</c:v>
                </c:pt>
                <c:pt idx="262">
                  <c:v>38842</c:v>
                </c:pt>
                <c:pt idx="263">
                  <c:v>38867</c:v>
                </c:pt>
                <c:pt idx="264">
                  <c:v>38873</c:v>
                </c:pt>
                <c:pt idx="265">
                  <c:v>38895</c:v>
                </c:pt>
                <c:pt idx="266">
                  <c:v>38939.5</c:v>
                </c:pt>
                <c:pt idx="267">
                  <c:v>38971</c:v>
                </c:pt>
                <c:pt idx="268">
                  <c:v>38974</c:v>
                </c:pt>
                <c:pt idx="269">
                  <c:v>38983.5</c:v>
                </c:pt>
                <c:pt idx="270">
                  <c:v>39456.5</c:v>
                </c:pt>
                <c:pt idx="271">
                  <c:v>39613</c:v>
                </c:pt>
                <c:pt idx="272">
                  <c:v>39616.5</c:v>
                </c:pt>
                <c:pt idx="273">
                  <c:v>39638.5</c:v>
                </c:pt>
                <c:pt idx="274">
                  <c:v>39663.5</c:v>
                </c:pt>
                <c:pt idx="275">
                  <c:v>39718</c:v>
                </c:pt>
                <c:pt idx="276">
                  <c:v>39776.5</c:v>
                </c:pt>
                <c:pt idx="277">
                  <c:v>39878</c:v>
                </c:pt>
                <c:pt idx="278">
                  <c:v>39878.5</c:v>
                </c:pt>
                <c:pt idx="279">
                  <c:v>39885.5</c:v>
                </c:pt>
                <c:pt idx="280">
                  <c:v>39937.5</c:v>
                </c:pt>
                <c:pt idx="281">
                  <c:v>39980</c:v>
                </c:pt>
                <c:pt idx="282">
                  <c:v>40067</c:v>
                </c:pt>
                <c:pt idx="283">
                  <c:v>40859.5</c:v>
                </c:pt>
                <c:pt idx="284">
                  <c:v>40925.5</c:v>
                </c:pt>
                <c:pt idx="285">
                  <c:v>40956</c:v>
                </c:pt>
                <c:pt idx="286">
                  <c:v>41000.5</c:v>
                </c:pt>
                <c:pt idx="287">
                  <c:v>41063.5</c:v>
                </c:pt>
                <c:pt idx="288">
                  <c:v>41121</c:v>
                </c:pt>
                <c:pt idx="289">
                  <c:v>41160.5</c:v>
                </c:pt>
                <c:pt idx="290">
                  <c:v>41295</c:v>
                </c:pt>
                <c:pt idx="291">
                  <c:v>41444.5</c:v>
                </c:pt>
                <c:pt idx="292">
                  <c:v>41445</c:v>
                </c:pt>
                <c:pt idx="293">
                  <c:v>41477</c:v>
                </c:pt>
                <c:pt idx="294">
                  <c:v>41495.5</c:v>
                </c:pt>
                <c:pt idx="295">
                  <c:v>41997</c:v>
                </c:pt>
                <c:pt idx="296">
                  <c:v>42016</c:v>
                </c:pt>
                <c:pt idx="297">
                  <c:v>42085</c:v>
                </c:pt>
                <c:pt idx="298">
                  <c:v>42101</c:v>
                </c:pt>
                <c:pt idx="299">
                  <c:v>42132.5</c:v>
                </c:pt>
                <c:pt idx="300">
                  <c:v>42195</c:v>
                </c:pt>
                <c:pt idx="301">
                  <c:v>42219.5</c:v>
                </c:pt>
                <c:pt idx="302">
                  <c:v>42238</c:v>
                </c:pt>
                <c:pt idx="303">
                  <c:v>42265</c:v>
                </c:pt>
                <c:pt idx="304">
                  <c:v>42278</c:v>
                </c:pt>
                <c:pt idx="305">
                  <c:v>42421</c:v>
                </c:pt>
                <c:pt idx="306">
                  <c:v>42439</c:v>
                </c:pt>
                <c:pt idx="307">
                  <c:v>42489</c:v>
                </c:pt>
                <c:pt idx="308">
                  <c:v>42649.5</c:v>
                </c:pt>
                <c:pt idx="309">
                  <c:v>42681</c:v>
                </c:pt>
                <c:pt idx="310">
                  <c:v>43114.5</c:v>
                </c:pt>
                <c:pt idx="311">
                  <c:v>43338.5</c:v>
                </c:pt>
                <c:pt idx="312">
                  <c:v>43357.5</c:v>
                </c:pt>
                <c:pt idx="313">
                  <c:v>43427</c:v>
                </c:pt>
                <c:pt idx="314">
                  <c:v>43427.5</c:v>
                </c:pt>
                <c:pt idx="315">
                  <c:v>43436.5</c:v>
                </c:pt>
                <c:pt idx="316">
                  <c:v>43468.5</c:v>
                </c:pt>
                <c:pt idx="317">
                  <c:v>43483</c:v>
                </c:pt>
                <c:pt idx="318">
                  <c:v>43503</c:v>
                </c:pt>
                <c:pt idx="319">
                  <c:v>43550</c:v>
                </c:pt>
                <c:pt idx="320">
                  <c:v>44324</c:v>
                </c:pt>
                <c:pt idx="321">
                  <c:v>44358.5</c:v>
                </c:pt>
                <c:pt idx="322">
                  <c:v>44431</c:v>
                </c:pt>
                <c:pt idx="323">
                  <c:v>44481</c:v>
                </c:pt>
                <c:pt idx="324">
                  <c:v>44481</c:v>
                </c:pt>
                <c:pt idx="325">
                  <c:v>44481</c:v>
                </c:pt>
                <c:pt idx="326">
                  <c:v>44481</c:v>
                </c:pt>
                <c:pt idx="327">
                  <c:v>44546.5</c:v>
                </c:pt>
                <c:pt idx="328">
                  <c:v>44560</c:v>
                </c:pt>
                <c:pt idx="329">
                  <c:v>44696.5</c:v>
                </c:pt>
                <c:pt idx="330">
                  <c:v>44697</c:v>
                </c:pt>
                <c:pt idx="331">
                  <c:v>44791.5</c:v>
                </c:pt>
                <c:pt idx="332">
                  <c:v>44860.5</c:v>
                </c:pt>
                <c:pt idx="333">
                  <c:v>45600</c:v>
                </c:pt>
                <c:pt idx="334">
                  <c:v>45629</c:v>
                </c:pt>
                <c:pt idx="335">
                  <c:v>45631.5</c:v>
                </c:pt>
                <c:pt idx="336">
                  <c:v>45669</c:v>
                </c:pt>
                <c:pt idx="337">
                  <c:v>45669.5</c:v>
                </c:pt>
                <c:pt idx="338">
                  <c:v>45740.5</c:v>
                </c:pt>
                <c:pt idx="339">
                  <c:v>45874</c:v>
                </c:pt>
                <c:pt idx="340">
                  <c:v>45880</c:v>
                </c:pt>
                <c:pt idx="341">
                  <c:v>45939</c:v>
                </c:pt>
                <c:pt idx="342">
                  <c:v>46717.5</c:v>
                </c:pt>
                <c:pt idx="343">
                  <c:v>46718</c:v>
                </c:pt>
                <c:pt idx="344">
                  <c:v>46749</c:v>
                </c:pt>
                <c:pt idx="345">
                  <c:v>46768</c:v>
                </c:pt>
                <c:pt idx="346">
                  <c:v>46808.5</c:v>
                </c:pt>
                <c:pt idx="347">
                  <c:v>46811.5</c:v>
                </c:pt>
                <c:pt idx="348">
                  <c:v>46812</c:v>
                </c:pt>
                <c:pt idx="349">
                  <c:v>46974.5</c:v>
                </c:pt>
                <c:pt idx="350">
                  <c:v>47706</c:v>
                </c:pt>
                <c:pt idx="351">
                  <c:v>47739.5</c:v>
                </c:pt>
                <c:pt idx="352">
                  <c:v>47822</c:v>
                </c:pt>
                <c:pt idx="353">
                  <c:v>47974</c:v>
                </c:pt>
                <c:pt idx="354">
                  <c:v>48207</c:v>
                </c:pt>
                <c:pt idx="355">
                  <c:v>48868.5</c:v>
                </c:pt>
                <c:pt idx="356">
                  <c:v>48935.5</c:v>
                </c:pt>
                <c:pt idx="357">
                  <c:v>48969</c:v>
                </c:pt>
                <c:pt idx="358">
                  <c:v>49025</c:v>
                </c:pt>
                <c:pt idx="359">
                  <c:v>49025</c:v>
                </c:pt>
                <c:pt idx="360">
                  <c:v>49025</c:v>
                </c:pt>
                <c:pt idx="361">
                  <c:v>49025</c:v>
                </c:pt>
                <c:pt idx="362">
                  <c:v>49170</c:v>
                </c:pt>
                <c:pt idx="363">
                  <c:v>49179.5</c:v>
                </c:pt>
                <c:pt idx="364">
                  <c:v>49182.5</c:v>
                </c:pt>
                <c:pt idx="365">
                  <c:v>49183</c:v>
                </c:pt>
                <c:pt idx="366">
                  <c:v>49232</c:v>
                </c:pt>
                <c:pt idx="367">
                  <c:v>49248.5</c:v>
                </c:pt>
                <c:pt idx="368">
                  <c:v>49298.5</c:v>
                </c:pt>
                <c:pt idx="369">
                  <c:v>50067</c:v>
                </c:pt>
                <c:pt idx="370">
                  <c:v>50067.5</c:v>
                </c:pt>
                <c:pt idx="371">
                  <c:v>50101.5</c:v>
                </c:pt>
                <c:pt idx="372">
                  <c:v>50119.5</c:v>
                </c:pt>
                <c:pt idx="373">
                  <c:v>50119.5</c:v>
                </c:pt>
                <c:pt idx="374">
                  <c:v>50119.5</c:v>
                </c:pt>
                <c:pt idx="375">
                  <c:v>50211.5</c:v>
                </c:pt>
                <c:pt idx="376">
                  <c:v>51249.5</c:v>
                </c:pt>
                <c:pt idx="377">
                  <c:v>51250</c:v>
                </c:pt>
                <c:pt idx="378">
                  <c:v>51356.5</c:v>
                </c:pt>
                <c:pt idx="379">
                  <c:v>51422.5</c:v>
                </c:pt>
                <c:pt idx="380">
                  <c:v>51494</c:v>
                </c:pt>
                <c:pt idx="381">
                  <c:v>51503</c:v>
                </c:pt>
                <c:pt idx="382">
                  <c:v>51585</c:v>
                </c:pt>
                <c:pt idx="383">
                  <c:v>51594</c:v>
                </c:pt>
                <c:pt idx="384">
                  <c:v>51597.5</c:v>
                </c:pt>
                <c:pt idx="385">
                  <c:v>51759.5</c:v>
                </c:pt>
                <c:pt idx="386">
                  <c:v>51769</c:v>
                </c:pt>
                <c:pt idx="387">
                  <c:v>51794</c:v>
                </c:pt>
                <c:pt idx="388">
                  <c:v>52403.5</c:v>
                </c:pt>
                <c:pt idx="389">
                  <c:v>52532</c:v>
                </c:pt>
                <c:pt idx="390">
                  <c:v>52540.5</c:v>
                </c:pt>
                <c:pt idx="391">
                  <c:v>52616.5</c:v>
                </c:pt>
                <c:pt idx="392">
                  <c:v>52616.5</c:v>
                </c:pt>
                <c:pt idx="393">
                  <c:v>52616.5</c:v>
                </c:pt>
                <c:pt idx="394">
                  <c:v>52657.5</c:v>
                </c:pt>
                <c:pt idx="395">
                  <c:v>52764</c:v>
                </c:pt>
                <c:pt idx="396">
                  <c:v>53517.5</c:v>
                </c:pt>
                <c:pt idx="397">
                  <c:v>53677.5</c:v>
                </c:pt>
                <c:pt idx="398">
                  <c:v>53680</c:v>
                </c:pt>
                <c:pt idx="399">
                  <c:v>53726</c:v>
                </c:pt>
                <c:pt idx="400">
                  <c:v>53726.5</c:v>
                </c:pt>
                <c:pt idx="401">
                  <c:v>53727</c:v>
                </c:pt>
                <c:pt idx="402">
                  <c:v>53738.5</c:v>
                </c:pt>
                <c:pt idx="403">
                  <c:v>53739</c:v>
                </c:pt>
                <c:pt idx="404">
                  <c:v>53739.5</c:v>
                </c:pt>
                <c:pt idx="405">
                  <c:v>53827.5</c:v>
                </c:pt>
                <c:pt idx="406">
                  <c:v>53999</c:v>
                </c:pt>
                <c:pt idx="407">
                  <c:v>54626.5</c:v>
                </c:pt>
                <c:pt idx="408">
                  <c:v>54679</c:v>
                </c:pt>
                <c:pt idx="409">
                  <c:v>54777.5</c:v>
                </c:pt>
                <c:pt idx="410">
                  <c:v>54943.5</c:v>
                </c:pt>
                <c:pt idx="411">
                  <c:v>54953</c:v>
                </c:pt>
                <c:pt idx="412">
                  <c:v>54953.5</c:v>
                </c:pt>
                <c:pt idx="413">
                  <c:v>55041</c:v>
                </c:pt>
                <c:pt idx="414">
                  <c:v>55165.5</c:v>
                </c:pt>
                <c:pt idx="415">
                  <c:v>55165.5</c:v>
                </c:pt>
                <c:pt idx="416">
                  <c:v>55771</c:v>
                </c:pt>
                <c:pt idx="417">
                  <c:v>55828.5</c:v>
                </c:pt>
                <c:pt idx="418">
                  <c:v>55909</c:v>
                </c:pt>
                <c:pt idx="419">
                  <c:v>55909.5</c:v>
                </c:pt>
                <c:pt idx="420">
                  <c:v>55963</c:v>
                </c:pt>
                <c:pt idx="421">
                  <c:v>56072.5</c:v>
                </c:pt>
                <c:pt idx="422">
                  <c:v>56073</c:v>
                </c:pt>
                <c:pt idx="423">
                  <c:v>56087.5</c:v>
                </c:pt>
                <c:pt idx="424">
                  <c:v>56153.5</c:v>
                </c:pt>
                <c:pt idx="425">
                  <c:v>57270</c:v>
                </c:pt>
                <c:pt idx="426">
                  <c:v>57092</c:v>
                </c:pt>
                <c:pt idx="427">
                  <c:v>57092.5</c:v>
                </c:pt>
                <c:pt idx="428">
                  <c:v>57243</c:v>
                </c:pt>
                <c:pt idx="429">
                  <c:v>57455.5</c:v>
                </c:pt>
                <c:pt idx="430">
                  <c:v>57508</c:v>
                </c:pt>
                <c:pt idx="431">
                  <c:v>57508.5</c:v>
                </c:pt>
                <c:pt idx="432">
                  <c:v>58126.5</c:v>
                </c:pt>
                <c:pt idx="433">
                  <c:v>58126.5</c:v>
                </c:pt>
                <c:pt idx="434">
                  <c:v>55009.5</c:v>
                </c:pt>
                <c:pt idx="435">
                  <c:v>55160</c:v>
                </c:pt>
                <c:pt idx="436">
                  <c:v>58199</c:v>
                </c:pt>
                <c:pt idx="437">
                  <c:v>58199.5</c:v>
                </c:pt>
                <c:pt idx="438">
                  <c:v>58262.5</c:v>
                </c:pt>
                <c:pt idx="439">
                  <c:v>58384</c:v>
                </c:pt>
                <c:pt idx="440">
                  <c:v>58462</c:v>
                </c:pt>
                <c:pt idx="441">
                  <c:v>58643.5</c:v>
                </c:pt>
              </c:numCache>
            </c:numRef>
          </c:xVal>
          <c:yVal>
            <c:numRef>
              <c:f>'Active 1'!$J$21:$J$819</c:f>
              <c:numCache>
                <c:formatCode>General</c:formatCode>
                <c:ptCount val="799"/>
                <c:pt idx="9">
                  <c:v>-7.9723764625668991E-2</c:v>
                </c:pt>
                <c:pt idx="11">
                  <c:v>-8.0254162385244854E-2</c:v>
                </c:pt>
                <c:pt idx="12">
                  <c:v>-7.8488537670637015E-2</c:v>
                </c:pt>
                <c:pt idx="13">
                  <c:v>-8.1018935423344374E-2</c:v>
                </c:pt>
                <c:pt idx="14">
                  <c:v>-8.1038823074777611E-2</c:v>
                </c:pt>
                <c:pt idx="15">
                  <c:v>-7.9103596115601249E-2</c:v>
                </c:pt>
                <c:pt idx="16">
                  <c:v>-7.9533993855875451E-2</c:v>
                </c:pt>
                <c:pt idx="17">
                  <c:v>-7.6760423151426949E-2</c:v>
                </c:pt>
                <c:pt idx="18">
                  <c:v>-7.7785991699784063E-2</c:v>
                </c:pt>
                <c:pt idx="19">
                  <c:v>-7.5737699589808472E-2</c:v>
                </c:pt>
                <c:pt idx="21">
                  <c:v>-7.5607066311931703E-2</c:v>
                </c:pt>
                <c:pt idx="22">
                  <c:v>-7.4189452832797542E-2</c:v>
                </c:pt>
                <c:pt idx="23">
                  <c:v>-7.4541441594192293E-2</c:v>
                </c:pt>
                <c:pt idx="24">
                  <c:v>-6.8146905090543441E-2</c:v>
                </c:pt>
                <c:pt idx="25">
                  <c:v>-6.8666792751173489E-2</c:v>
                </c:pt>
                <c:pt idx="26">
                  <c:v>-6.8397190501855221E-2</c:v>
                </c:pt>
                <c:pt idx="27">
                  <c:v>-6.8379296149942093E-2</c:v>
                </c:pt>
                <c:pt idx="28">
                  <c:v>-6.8161682669597212E-2</c:v>
                </c:pt>
                <c:pt idx="29">
                  <c:v>-6.6921626494149677E-2</c:v>
                </c:pt>
                <c:pt idx="32">
                  <c:v>-6.0480827458377462E-2</c:v>
                </c:pt>
                <c:pt idx="33">
                  <c:v>-5.9110382608196232E-2</c:v>
                </c:pt>
                <c:pt idx="34">
                  <c:v>-5.9272600599797443E-2</c:v>
                </c:pt>
                <c:pt idx="35">
                  <c:v>-5.9870045559364371E-2</c:v>
                </c:pt>
                <c:pt idx="36">
                  <c:v>-5.9870045559364371E-2</c:v>
                </c:pt>
                <c:pt idx="49">
                  <c:v>5.6960224901558831E-4</c:v>
                </c:pt>
                <c:pt idx="50">
                  <c:v>5.6960224901558831E-4</c:v>
                </c:pt>
                <c:pt idx="51">
                  <c:v>-2.3255685373442248E-3</c:v>
                </c:pt>
                <c:pt idx="52">
                  <c:v>5.7443146215518937E-4</c:v>
                </c:pt>
                <c:pt idx="53">
                  <c:v>6.1443146114470437E-4</c:v>
                </c:pt>
                <c:pt idx="55">
                  <c:v>-8.2957325503230095E-5</c:v>
                </c:pt>
                <c:pt idx="56">
                  <c:v>-5.6534384202677757E-4</c:v>
                </c:pt>
                <c:pt idx="57">
                  <c:v>-5.2534384303726256E-4</c:v>
                </c:pt>
                <c:pt idx="58">
                  <c:v>-6.0574159579118714E-4</c:v>
                </c:pt>
                <c:pt idx="59">
                  <c:v>-5.9574159240582958E-4</c:v>
                </c:pt>
                <c:pt idx="60">
                  <c:v>-7.8523149568354711E-4</c:v>
                </c:pt>
                <c:pt idx="61">
                  <c:v>-7.5523150007938966E-4</c:v>
                </c:pt>
                <c:pt idx="62">
                  <c:v>-4.2562924500089139E-4</c:v>
                </c:pt>
                <c:pt idx="63">
                  <c:v>-4.1562924889149144E-4</c:v>
                </c:pt>
                <c:pt idx="95">
                  <c:v>6.9330007267126348E-2</c:v>
                </c:pt>
                <c:pt idx="112">
                  <c:v>6.3463431113632396E-2</c:v>
                </c:pt>
                <c:pt idx="113">
                  <c:v>6.4863431114645209E-2</c:v>
                </c:pt>
                <c:pt idx="114">
                  <c:v>6.0933033360925037E-2</c:v>
                </c:pt>
                <c:pt idx="115">
                  <c:v>6.5333033358911052E-2</c:v>
                </c:pt>
                <c:pt idx="129">
                  <c:v>7.7305815611907747E-2</c:v>
                </c:pt>
                <c:pt idx="131">
                  <c:v>7.7805815613828599E-2</c:v>
                </c:pt>
                <c:pt idx="132">
                  <c:v>7.7905815611302387E-2</c:v>
                </c:pt>
                <c:pt idx="140">
                  <c:v>8.246341271296842E-2</c:v>
                </c:pt>
                <c:pt idx="165">
                  <c:v>8.7046125176129863E-2</c:v>
                </c:pt>
                <c:pt idx="191">
                  <c:v>8.9354542222281452E-2</c:v>
                </c:pt>
                <c:pt idx="195">
                  <c:v>8.9897706115152687E-2</c:v>
                </c:pt>
                <c:pt idx="198">
                  <c:v>9.0473242911684792E-2</c:v>
                </c:pt>
                <c:pt idx="200">
                  <c:v>9.0378352993866429E-2</c:v>
                </c:pt>
                <c:pt idx="207">
                  <c:v>9.0391961741261184E-2</c:v>
                </c:pt>
                <c:pt idx="208">
                  <c:v>9.1161563985224348E-2</c:v>
                </c:pt>
                <c:pt idx="241">
                  <c:v>9.069180756341666E-2</c:v>
                </c:pt>
                <c:pt idx="243">
                  <c:v>9.1571919918351341E-2</c:v>
                </c:pt>
                <c:pt idx="244">
                  <c:v>9.1441522163222544E-2</c:v>
                </c:pt>
                <c:pt idx="245">
                  <c:v>9.1211124410619959E-2</c:v>
                </c:pt>
                <c:pt idx="247">
                  <c:v>9.0814531133219134E-2</c:v>
                </c:pt>
                <c:pt idx="258">
                  <c:v>9.1267897048965096E-2</c:v>
                </c:pt>
                <c:pt idx="291">
                  <c:v>8.9160648560209665E-2</c:v>
                </c:pt>
                <c:pt idx="292">
                  <c:v>9.0130250806396361E-2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20-4A98-9326-427D9378082F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1'!$D$21:$D$173</c:f>
                <c:numCache>
                  <c:formatCode>General</c:formatCode>
                  <c:ptCount val="153"/>
                  <c:pt idx="9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20">
                    <c:v>0</c:v>
                  </c:pt>
                  <c:pt idx="26">
                    <c:v>0</c:v>
                  </c:pt>
                  <c:pt idx="49">
                    <c:v>4.8999999999999998E-4</c:v>
                  </c:pt>
                  <c:pt idx="50">
                    <c:v>4.8999999999999998E-4</c:v>
                  </c:pt>
                  <c:pt idx="52">
                    <c:v>0</c:v>
                  </c:pt>
                  <c:pt idx="53">
                    <c:v>1.1E-4</c:v>
                  </c:pt>
                  <c:pt idx="54">
                    <c:v>8.0000000000000007E-5</c:v>
                  </c:pt>
                  <c:pt idx="55">
                    <c:v>0</c:v>
                  </c:pt>
                  <c:pt idx="57">
                    <c:v>2.7E-4</c:v>
                  </c:pt>
                  <c:pt idx="58">
                    <c:v>1.4999999999999999E-4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8.0000000000000007E-5</c:v>
                  </c:pt>
                  <c:pt idx="62">
                    <c:v>2.5999999999999998E-4</c:v>
                  </c:pt>
                  <c:pt idx="63">
                    <c:v>0</c:v>
                  </c:pt>
                  <c:pt idx="68">
                    <c:v>0</c:v>
                  </c:pt>
                  <c:pt idx="95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7.0000000000000001E-3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6.0000000000000001E-3</c:v>
                  </c:pt>
                  <c:pt idx="123">
                    <c:v>5.0000000000000001E-3</c:v>
                  </c:pt>
                  <c:pt idx="124">
                    <c:v>5.0000000000000001E-3</c:v>
                  </c:pt>
                  <c:pt idx="125">
                    <c:v>6.0000000000000001E-3</c:v>
                  </c:pt>
                  <c:pt idx="126">
                    <c:v>5.0000000000000001E-3</c:v>
                  </c:pt>
                  <c:pt idx="129">
                    <c:v>0</c:v>
                  </c:pt>
                  <c:pt idx="131">
                    <c:v>8.0000000000000004E-4</c:v>
                  </c:pt>
                  <c:pt idx="132">
                    <c:v>0</c:v>
                  </c:pt>
                  <c:pt idx="136">
                    <c:v>7.0000000000000001E-3</c:v>
                  </c:pt>
                  <c:pt idx="137">
                    <c:v>4.0000000000000001E-3</c:v>
                  </c:pt>
                  <c:pt idx="139">
                    <c:v>5.0000000000000001E-3</c:v>
                  </c:pt>
                  <c:pt idx="140">
                    <c:v>5.9999999999999995E-4</c:v>
                  </c:pt>
                  <c:pt idx="141">
                    <c:v>5.0000000000000001E-3</c:v>
                  </c:pt>
                  <c:pt idx="143">
                    <c:v>5.0000000000000001E-3</c:v>
                  </c:pt>
                  <c:pt idx="144">
                    <c:v>5.0000000000000001E-3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48">
                    <c:v>5.0000000000000001E-3</c:v>
                  </c:pt>
                  <c:pt idx="150">
                    <c:v>4.0000000000000001E-3</c:v>
                  </c:pt>
                  <c:pt idx="151">
                    <c:v>4.0000000000000001E-3</c:v>
                  </c:pt>
                  <c:pt idx="152">
                    <c:v>5.0000000000000001E-3</c:v>
                  </c:pt>
                </c:numCache>
              </c:numRef>
            </c:plus>
            <c:minus>
              <c:numRef>
                <c:f>'Active 1'!$D$21:$D$173</c:f>
                <c:numCache>
                  <c:formatCode>General</c:formatCode>
                  <c:ptCount val="153"/>
                  <c:pt idx="9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20">
                    <c:v>0</c:v>
                  </c:pt>
                  <c:pt idx="26">
                    <c:v>0</c:v>
                  </c:pt>
                  <c:pt idx="49">
                    <c:v>4.8999999999999998E-4</c:v>
                  </c:pt>
                  <c:pt idx="50">
                    <c:v>4.8999999999999998E-4</c:v>
                  </c:pt>
                  <c:pt idx="52">
                    <c:v>0</c:v>
                  </c:pt>
                  <c:pt idx="53">
                    <c:v>1.1E-4</c:v>
                  </c:pt>
                  <c:pt idx="54">
                    <c:v>8.0000000000000007E-5</c:v>
                  </c:pt>
                  <c:pt idx="55">
                    <c:v>0</c:v>
                  </c:pt>
                  <c:pt idx="57">
                    <c:v>2.7E-4</c:v>
                  </c:pt>
                  <c:pt idx="58">
                    <c:v>1.4999999999999999E-4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8.0000000000000007E-5</c:v>
                  </c:pt>
                  <c:pt idx="62">
                    <c:v>2.5999999999999998E-4</c:v>
                  </c:pt>
                  <c:pt idx="63">
                    <c:v>0</c:v>
                  </c:pt>
                  <c:pt idx="68">
                    <c:v>0</c:v>
                  </c:pt>
                  <c:pt idx="95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7.0000000000000001E-3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6.0000000000000001E-3</c:v>
                  </c:pt>
                  <c:pt idx="123">
                    <c:v>5.0000000000000001E-3</c:v>
                  </c:pt>
                  <c:pt idx="124">
                    <c:v>5.0000000000000001E-3</c:v>
                  </c:pt>
                  <c:pt idx="125">
                    <c:v>6.0000000000000001E-3</c:v>
                  </c:pt>
                  <c:pt idx="126">
                    <c:v>5.0000000000000001E-3</c:v>
                  </c:pt>
                  <c:pt idx="129">
                    <c:v>0</c:v>
                  </c:pt>
                  <c:pt idx="131">
                    <c:v>8.0000000000000004E-4</c:v>
                  </c:pt>
                  <c:pt idx="132">
                    <c:v>0</c:v>
                  </c:pt>
                  <c:pt idx="136">
                    <c:v>7.0000000000000001E-3</c:v>
                  </c:pt>
                  <c:pt idx="137">
                    <c:v>4.0000000000000001E-3</c:v>
                  </c:pt>
                  <c:pt idx="139">
                    <c:v>5.0000000000000001E-3</c:v>
                  </c:pt>
                  <c:pt idx="140">
                    <c:v>5.9999999999999995E-4</c:v>
                  </c:pt>
                  <c:pt idx="141">
                    <c:v>5.0000000000000001E-3</c:v>
                  </c:pt>
                  <c:pt idx="143">
                    <c:v>5.0000000000000001E-3</c:v>
                  </c:pt>
                  <c:pt idx="144">
                    <c:v>5.0000000000000001E-3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48">
                    <c:v>5.0000000000000001E-3</c:v>
                  </c:pt>
                  <c:pt idx="150">
                    <c:v>4.0000000000000001E-3</c:v>
                  </c:pt>
                  <c:pt idx="151">
                    <c:v>4.0000000000000001E-3</c:v>
                  </c:pt>
                  <c:pt idx="15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1'!$F$21:$F$819</c:f>
              <c:numCache>
                <c:formatCode>General</c:formatCode>
                <c:ptCount val="799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24970.5</c:v>
                </c:pt>
                <c:pt idx="133">
                  <c:v>25106</c:v>
                </c:pt>
                <c:pt idx="134">
                  <c:v>26094</c:v>
                </c:pt>
                <c:pt idx="135">
                  <c:v>26175.5</c:v>
                </c:pt>
                <c:pt idx="136">
                  <c:v>26213</c:v>
                </c:pt>
                <c:pt idx="137">
                  <c:v>26278</c:v>
                </c:pt>
                <c:pt idx="138">
                  <c:v>26294.5</c:v>
                </c:pt>
                <c:pt idx="139">
                  <c:v>26347</c:v>
                </c:pt>
                <c:pt idx="140">
                  <c:v>26394</c:v>
                </c:pt>
                <c:pt idx="141">
                  <c:v>27222.5</c:v>
                </c:pt>
                <c:pt idx="142">
                  <c:v>27226.5</c:v>
                </c:pt>
                <c:pt idx="143">
                  <c:v>27263</c:v>
                </c:pt>
                <c:pt idx="144">
                  <c:v>27419.5</c:v>
                </c:pt>
                <c:pt idx="145">
                  <c:v>27424</c:v>
                </c:pt>
                <c:pt idx="146">
                  <c:v>27567</c:v>
                </c:pt>
                <c:pt idx="147">
                  <c:v>27611</c:v>
                </c:pt>
                <c:pt idx="148">
                  <c:v>27771</c:v>
                </c:pt>
                <c:pt idx="149">
                  <c:v>27775</c:v>
                </c:pt>
                <c:pt idx="150">
                  <c:v>27818</c:v>
                </c:pt>
                <c:pt idx="151">
                  <c:v>27865</c:v>
                </c:pt>
                <c:pt idx="152">
                  <c:v>28248</c:v>
                </c:pt>
                <c:pt idx="153">
                  <c:v>28414</c:v>
                </c:pt>
                <c:pt idx="154">
                  <c:v>28464</c:v>
                </c:pt>
                <c:pt idx="155">
                  <c:v>28605</c:v>
                </c:pt>
                <c:pt idx="156">
                  <c:v>28747</c:v>
                </c:pt>
                <c:pt idx="157">
                  <c:v>28790</c:v>
                </c:pt>
                <c:pt idx="158">
                  <c:v>28792.5</c:v>
                </c:pt>
                <c:pt idx="159">
                  <c:v>28925</c:v>
                </c:pt>
                <c:pt idx="160">
                  <c:v>28947</c:v>
                </c:pt>
                <c:pt idx="161">
                  <c:v>29606.5</c:v>
                </c:pt>
                <c:pt idx="162">
                  <c:v>29678.5</c:v>
                </c:pt>
                <c:pt idx="163">
                  <c:v>29882.5</c:v>
                </c:pt>
                <c:pt idx="164">
                  <c:v>30770</c:v>
                </c:pt>
                <c:pt idx="165">
                  <c:v>31092</c:v>
                </c:pt>
                <c:pt idx="166">
                  <c:v>31187</c:v>
                </c:pt>
                <c:pt idx="167">
                  <c:v>31252</c:v>
                </c:pt>
                <c:pt idx="168">
                  <c:v>31252.5</c:v>
                </c:pt>
                <c:pt idx="169">
                  <c:v>31256</c:v>
                </c:pt>
                <c:pt idx="170">
                  <c:v>31846.5</c:v>
                </c:pt>
                <c:pt idx="171">
                  <c:v>31908</c:v>
                </c:pt>
                <c:pt idx="172">
                  <c:v>31908</c:v>
                </c:pt>
                <c:pt idx="173">
                  <c:v>31908</c:v>
                </c:pt>
                <c:pt idx="174">
                  <c:v>31936.5</c:v>
                </c:pt>
                <c:pt idx="175">
                  <c:v>31936.5</c:v>
                </c:pt>
                <c:pt idx="176">
                  <c:v>31936.5</c:v>
                </c:pt>
                <c:pt idx="177">
                  <c:v>32033</c:v>
                </c:pt>
                <c:pt idx="178">
                  <c:v>32033</c:v>
                </c:pt>
                <c:pt idx="179">
                  <c:v>32109</c:v>
                </c:pt>
                <c:pt idx="180">
                  <c:v>32142.5</c:v>
                </c:pt>
                <c:pt idx="181">
                  <c:v>32142.5</c:v>
                </c:pt>
                <c:pt idx="182">
                  <c:v>32262.5</c:v>
                </c:pt>
                <c:pt idx="183">
                  <c:v>32306.5</c:v>
                </c:pt>
                <c:pt idx="184">
                  <c:v>32353.5</c:v>
                </c:pt>
                <c:pt idx="185">
                  <c:v>32597.5</c:v>
                </c:pt>
                <c:pt idx="186">
                  <c:v>32720</c:v>
                </c:pt>
                <c:pt idx="187">
                  <c:v>32720.5</c:v>
                </c:pt>
                <c:pt idx="188">
                  <c:v>32909.5</c:v>
                </c:pt>
                <c:pt idx="189">
                  <c:v>33097.5</c:v>
                </c:pt>
                <c:pt idx="190">
                  <c:v>33103</c:v>
                </c:pt>
                <c:pt idx="191">
                  <c:v>33143</c:v>
                </c:pt>
                <c:pt idx="192">
                  <c:v>33191</c:v>
                </c:pt>
                <c:pt idx="193">
                  <c:v>33238</c:v>
                </c:pt>
                <c:pt idx="194">
                  <c:v>33322.5</c:v>
                </c:pt>
                <c:pt idx="195">
                  <c:v>33491</c:v>
                </c:pt>
                <c:pt idx="196">
                  <c:v>34051</c:v>
                </c:pt>
                <c:pt idx="197">
                  <c:v>34073</c:v>
                </c:pt>
                <c:pt idx="198">
                  <c:v>34100</c:v>
                </c:pt>
                <c:pt idx="199">
                  <c:v>34141.5</c:v>
                </c:pt>
                <c:pt idx="200">
                  <c:v>34169</c:v>
                </c:pt>
                <c:pt idx="201">
                  <c:v>34170.5</c:v>
                </c:pt>
                <c:pt idx="202">
                  <c:v>34316</c:v>
                </c:pt>
                <c:pt idx="203">
                  <c:v>34520.5</c:v>
                </c:pt>
                <c:pt idx="204">
                  <c:v>34580.5</c:v>
                </c:pt>
                <c:pt idx="205">
                  <c:v>34596</c:v>
                </c:pt>
                <c:pt idx="206">
                  <c:v>34643</c:v>
                </c:pt>
                <c:pt idx="207">
                  <c:v>34705</c:v>
                </c:pt>
                <c:pt idx="208">
                  <c:v>34705.5</c:v>
                </c:pt>
                <c:pt idx="209">
                  <c:v>35286.5</c:v>
                </c:pt>
                <c:pt idx="210">
                  <c:v>35288.5</c:v>
                </c:pt>
                <c:pt idx="211">
                  <c:v>35426.5</c:v>
                </c:pt>
                <c:pt idx="212">
                  <c:v>35433.5</c:v>
                </c:pt>
                <c:pt idx="213">
                  <c:v>35436</c:v>
                </c:pt>
                <c:pt idx="214">
                  <c:v>35436.5</c:v>
                </c:pt>
                <c:pt idx="215">
                  <c:v>35460.5</c:v>
                </c:pt>
                <c:pt idx="216">
                  <c:v>35460.5</c:v>
                </c:pt>
                <c:pt idx="217">
                  <c:v>35502.5</c:v>
                </c:pt>
                <c:pt idx="218">
                  <c:v>35514</c:v>
                </c:pt>
                <c:pt idx="219">
                  <c:v>35539</c:v>
                </c:pt>
                <c:pt idx="220">
                  <c:v>35574.5</c:v>
                </c:pt>
                <c:pt idx="221">
                  <c:v>35574.5</c:v>
                </c:pt>
                <c:pt idx="222">
                  <c:v>35592.5</c:v>
                </c:pt>
                <c:pt idx="223">
                  <c:v>36352.5</c:v>
                </c:pt>
                <c:pt idx="224">
                  <c:v>36496.5</c:v>
                </c:pt>
                <c:pt idx="225">
                  <c:v>36496.5</c:v>
                </c:pt>
                <c:pt idx="226">
                  <c:v>36512.5</c:v>
                </c:pt>
                <c:pt idx="227">
                  <c:v>36603</c:v>
                </c:pt>
                <c:pt idx="228">
                  <c:v>36641</c:v>
                </c:pt>
                <c:pt idx="229">
                  <c:v>36649</c:v>
                </c:pt>
                <c:pt idx="230">
                  <c:v>36684.5</c:v>
                </c:pt>
                <c:pt idx="231">
                  <c:v>36694.5</c:v>
                </c:pt>
                <c:pt idx="232">
                  <c:v>36735</c:v>
                </c:pt>
                <c:pt idx="233">
                  <c:v>36759</c:v>
                </c:pt>
                <c:pt idx="234">
                  <c:v>36766.5</c:v>
                </c:pt>
                <c:pt idx="235">
                  <c:v>36772.5</c:v>
                </c:pt>
                <c:pt idx="236">
                  <c:v>36784</c:v>
                </c:pt>
                <c:pt idx="237">
                  <c:v>36784.5</c:v>
                </c:pt>
                <c:pt idx="238">
                  <c:v>36823</c:v>
                </c:pt>
                <c:pt idx="239">
                  <c:v>37572</c:v>
                </c:pt>
                <c:pt idx="240">
                  <c:v>37587</c:v>
                </c:pt>
                <c:pt idx="241">
                  <c:v>37697</c:v>
                </c:pt>
                <c:pt idx="242">
                  <c:v>37700</c:v>
                </c:pt>
                <c:pt idx="243">
                  <c:v>37722</c:v>
                </c:pt>
                <c:pt idx="244">
                  <c:v>37722.5</c:v>
                </c:pt>
                <c:pt idx="245">
                  <c:v>37723</c:v>
                </c:pt>
                <c:pt idx="246">
                  <c:v>37758</c:v>
                </c:pt>
                <c:pt idx="247">
                  <c:v>37769</c:v>
                </c:pt>
                <c:pt idx="248">
                  <c:v>37770</c:v>
                </c:pt>
                <c:pt idx="249">
                  <c:v>37770</c:v>
                </c:pt>
                <c:pt idx="250">
                  <c:v>37770</c:v>
                </c:pt>
                <c:pt idx="251">
                  <c:v>37814</c:v>
                </c:pt>
                <c:pt idx="252">
                  <c:v>38048</c:v>
                </c:pt>
                <c:pt idx="253">
                  <c:v>38331</c:v>
                </c:pt>
                <c:pt idx="254">
                  <c:v>38541</c:v>
                </c:pt>
                <c:pt idx="255">
                  <c:v>38556.5</c:v>
                </c:pt>
                <c:pt idx="256">
                  <c:v>38569</c:v>
                </c:pt>
                <c:pt idx="257">
                  <c:v>38606.5</c:v>
                </c:pt>
                <c:pt idx="258">
                  <c:v>38607</c:v>
                </c:pt>
                <c:pt idx="259">
                  <c:v>38613</c:v>
                </c:pt>
                <c:pt idx="260">
                  <c:v>38754</c:v>
                </c:pt>
                <c:pt idx="261">
                  <c:v>38782</c:v>
                </c:pt>
                <c:pt idx="262">
                  <c:v>38842</c:v>
                </c:pt>
                <c:pt idx="263">
                  <c:v>38867</c:v>
                </c:pt>
                <c:pt idx="264">
                  <c:v>38873</c:v>
                </c:pt>
                <c:pt idx="265">
                  <c:v>38895</c:v>
                </c:pt>
                <c:pt idx="266">
                  <c:v>38939.5</c:v>
                </c:pt>
                <c:pt idx="267">
                  <c:v>38971</c:v>
                </c:pt>
                <c:pt idx="268">
                  <c:v>38974</c:v>
                </c:pt>
                <c:pt idx="269">
                  <c:v>38983.5</c:v>
                </c:pt>
                <c:pt idx="270">
                  <c:v>39456.5</c:v>
                </c:pt>
                <c:pt idx="271">
                  <c:v>39613</c:v>
                </c:pt>
                <c:pt idx="272">
                  <c:v>39616.5</c:v>
                </c:pt>
                <c:pt idx="273">
                  <c:v>39638.5</c:v>
                </c:pt>
                <c:pt idx="274">
                  <c:v>39663.5</c:v>
                </c:pt>
                <c:pt idx="275">
                  <c:v>39718</c:v>
                </c:pt>
                <c:pt idx="276">
                  <c:v>39776.5</c:v>
                </c:pt>
                <c:pt idx="277">
                  <c:v>39878</c:v>
                </c:pt>
                <c:pt idx="278">
                  <c:v>39878.5</c:v>
                </c:pt>
                <c:pt idx="279">
                  <c:v>39885.5</c:v>
                </c:pt>
                <c:pt idx="280">
                  <c:v>39937.5</c:v>
                </c:pt>
                <c:pt idx="281">
                  <c:v>39980</c:v>
                </c:pt>
                <c:pt idx="282">
                  <c:v>40067</c:v>
                </c:pt>
                <c:pt idx="283">
                  <c:v>40859.5</c:v>
                </c:pt>
                <c:pt idx="284">
                  <c:v>40925.5</c:v>
                </c:pt>
                <c:pt idx="285">
                  <c:v>40956</c:v>
                </c:pt>
                <c:pt idx="286">
                  <c:v>41000.5</c:v>
                </c:pt>
                <c:pt idx="287">
                  <c:v>41063.5</c:v>
                </c:pt>
                <c:pt idx="288">
                  <c:v>41121</c:v>
                </c:pt>
                <c:pt idx="289">
                  <c:v>41160.5</c:v>
                </c:pt>
                <c:pt idx="290">
                  <c:v>41295</c:v>
                </c:pt>
                <c:pt idx="291">
                  <c:v>41444.5</c:v>
                </c:pt>
                <c:pt idx="292">
                  <c:v>41445</c:v>
                </c:pt>
                <c:pt idx="293">
                  <c:v>41477</c:v>
                </c:pt>
                <c:pt idx="294">
                  <c:v>41495.5</c:v>
                </c:pt>
                <c:pt idx="295">
                  <c:v>41997</c:v>
                </c:pt>
                <c:pt idx="296">
                  <c:v>42016</c:v>
                </c:pt>
                <c:pt idx="297">
                  <c:v>42085</c:v>
                </c:pt>
                <c:pt idx="298">
                  <c:v>42101</c:v>
                </c:pt>
                <c:pt idx="299">
                  <c:v>42132.5</c:v>
                </c:pt>
                <c:pt idx="300">
                  <c:v>42195</c:v>
                </c:pt>
                <c:pt idx="301">
                  <c:v>42219.5</c:v>
                </c:pt>
                <c:pt idx="302">
                  <c:v>42238</c:v>
                </c:pt>
                <c:pt idx="303">
                  <c:v>42265</c:v>
                </c:pt>
                <c:pt idx="304">
                  <c:v>42278</c:v>
                </c:pt>
                <c:pt idx="305">
                  <c:v>42421</c:v>
                </c:pt>
                <c:pt idx="306">
                  <c:v>42439</c:v>
                </c:pt>
                <c:pt idx="307">
                  <c:v>42489</c:v>
                </c:pt>
                <c:pt idx="308">
                  <c:v>42649.5</c:v>
                </c:pt>
                <c:pt idx="309">
                  <c:v>42681</c:v>
                </c:pt>
                <c:pt idx="310">
                  <c:v>43114.5</c:v>
                </c:pt>
                <c:pt idx="311">
                  <c:v>43338.5</c:v>
                </c:pt>
                <c:pt idx="312">
                  <c:v>43357.5</c:v>
                </c:pt>
                <c:pt idx="313">
                  <c:v>43427</c:v>
                </c:pt>
                <c:pt idx="314">
                  <c:v>43427.5</c:v>
                </c:pt>
                <c:pt idx="315">
                  <c:v>43436.5</c:v>
                </c:pt>
                <c:pt idx="316">
                  <c:v>43468.5</c:v>
                </c:pt>
                <c:pt idx="317">
                  <c:v>43483</c:v>
                </c:pt>
                <c:pt idx="318">
                  <c:v>43503</c:v>
                </c:pt>
                <c:pt idx="319">
                  <c:v>43550</c:v>
                </c:pt>
                <c:pt idx="320">
                  <c:v>44324</c:v>
                </c:pt>
                <c:pt idx="321">
                  <c:v>44358.5</c:v>
                </c:pt>
                <c:pt idx="322">
                  <c:v>44431</c:v>
                </c:pt>
                <c:pt idx="323">
                  <c:v>44481</c:v>
                </c:pt>
                <c:pt idx="324">
                  <c:v>44481</c:v>
                </c:pt>
                <c:pt idx="325">
                  <c:v>44481</c:v>
                </c:pt>
                <c:pt idx="326">
                  <c:v>44481</c:v>
                </c:pt>
                <c:pt idx="327">
                  <c:v>44546.5</c:v>
                </c:pt>
                <c:pt idx="328">
                  <c:v>44560</c:v>
                </c:pt>
                <c:pt idx="329">
                  <c:v>44696.5</c:v>
                </c:pt>
                <c:pt idx="330">
                  <c:v>44697</c:v>
                </c:pt>
                <c:pt idx="331">
                  <c:v>44791.5</c:v>
                </c:pt>
                <c:pt idx="332">
                  <c:v>44860.5</c:v>
                </c:pt>
                <c:pt idx="333">
                  <c:v>45600</c:v>
                </c:pt>
                <c:pt idx="334">
                  <c:v>45629</c:v>
                </c:pt>
                <c:pt idx="335">
                  <c:v>45631.5</c:v>
                </c:pt>
                <c:pt idx="336">
                  <c:v>45669</c:v>
                </c:pt>
                <c:pt idx="337">
                  <c:v>45669.5</c:v>
                </c:pt>
                <c:pt idx="338">
                  <c:v>45740.5</c:v>
                </c:pt>
                <c:pt idx="339">
                  <c:v>45874</c:v>
                </c:pt>
                <c:pt idx="340">
                  <c:v>45880</c:v>
                </c:pt>
                <c:pt idx="341">
                  <c:v>45939</c:v>
                </c:pt>
                <c:pt idx="342">
                  <c:v>46717.5</c:v>
                </c:pt>
                <c:pt idx="343">
                  <c:v>46718</c:v>
                </c:pt>
                <c:pt idx="344">
                  <c:v>46749</c:v>
                </c:pt>
                <c:pt idx="345">
                  <c:v>46768</c:v>
                </c:pt>
                <c:pt idx="346">
                  <c:v>46808.5</c:v>
                </c:pt>
                <c:pt idx="347">
                  <c:v>46811.5</c:v>
                </c:pt>
                <c:pt idx="348">
                  <c:v>46812</c:v>
                </c:pt>
                <c:pt idx="349">
                  <c:v>46974.5</c:v>
                </c:pt>
                <c:pt idx="350">
                  <c:v>47706</c:v>
                </c:pt>
                <c:pt idx="351">
                  <c:v>47739.5</c:v>
                </c:pt>
                <c:pt idx="352">
                  <c:v>47822</c:v>
                </c:pt>
                <c:pt idx="353">
                  <c:v>47974</c:v>
                </c:pt>
                <c:pt idx="354">
                  <c:v>48207</c:v>
                </c:pt>
                <c:pt idx="355">
                  <c:v>48868.5</c:v>
                </c:pt>
                <c:pt idx="356">
                  <c:v>48935.5</c:v>
                </c:pt>
                <c:pt idx="357">
                  <c:v>48969</c:v>
                </c:pt>
                <c:pt idx="358">
                  <c:v>49025</c:v>
                </c:pt>
                <c:pt idx="359">
                  <c:v>49025</c:v>
                </c:pt>
                <c:pt idx="360">
                  <c:v>49025</c:v>
                </c:pt>
                <c:pt idx="361">
                  <c:v>49025</c:v>
                </c:pt>
                <c:pt idx="362">
                  <c:v>49170</c:v>
                </c:pt>
                <c:pt idx="363">
                  <c:v>49179.5</c:v>
                </c:pt>
                <c:pt idx="364">
                  <c:v>49182.5</c:v>
                </c:pt>
                <c:pt idx="365">
                  <c:v>49183</c:v>
                </c:pt>
                <c:pt idx="366">
                  <c:v>49232</c:v>
                </c:pt>
                <c:pt idx="367">
                  <c:v>49248.5</c:v>
                </c:pt>
                <c:pt idx="368">
                  <c:v>49298.5</c:v>
                </c:pt>
                <c:pt idx="369">
                  <c:v>50067</c:v>
                </c:pt>
                <c:pt idx="370">
                  <c:v>50067.5</c:v>
                </c:pt>
                <c:pt idx="371">
                  <c:v>50101.5</c:v>
                </c:pt>
                <c:pt idx="372">
                  <c:v>50119.5</c:v>
                </c:pt>
                <c:pt idx="373">
                  <c:v>50119.5</c:v>
                </c:pt>
                <c:pt idx="374">
                  <c:v>50119.5</c:v>
                </c:pt>
                <c:pt idx="375">
                  <c:v>50211.5</c:v>
                </c:pt>
                <c:pt idx="376">
                  <c:v>51249.5</c:v>
                </c:pt>
                <c:pt idx="377">
                  <c:v>51250</c:v>
                </c:pt>
                <c:pt idx="378">
                  <c:v>51356.5</c:v>
                </c:pt>
                <c:pt idx="379">
                  <c:v>51422.5</c:v>
                </c:pt>
                <c:pt idx="380">
                  <c:v>51494</c:v>
                </c:pt>
                <c:pt idx="381">
                  <c:v>51503</c:v>
                </c:pt>
                <c:pt idx="382">
                  <c:v>51585</c:v>
                </c:pt>
                <c:pt idx="383">
                  <c:v>51594</c:v>
                </c:pt>
                <c:pt idx="384">
                  <c:v>51597.5</c:v>
                </c:pt>
                <c:pt idx="385">
                  <c:v>51759.5</c:v>
                </c:pt>
                <c:pt idx="386">
                  <c:v>51769</c:v>
                </c:pt>
                <c:pt idx="387">
                  <c:v>51794</c:v>
                </c:pt>
                <c:pt idx="388">
                  <c:v>52403.5</c:v>
                </c:pt>
                <c:pt idx="389">
                  <c:v>52532</c:v>
                </c:pt>
                <c:pt idx="390">
                  <c:v>52540.5</c:v>
                </c:pt>
                <c:pt idx="391">
                  <c:v>52616.5</c:v>
                </c:pt>
                <c:pt idx="392">
                  <c:v>52616.5</c:v>
                </c:pt>
                <c:pt idx="393">
                  <c:v>52616.5</c:v>
                </c:pt>
                <c:pt idx="394">
                  <c:v>52657.5</c:v>
                </c:pt>
                <c:pt idx="395">
                  <c:v>52764</c:v>
                </c:pt>
                <c:pt idx="396">
                  <c:v>53517.5</c:v>
                </c:pt>
                <c:pt idx="397">
                  <c:v>53677.5</c:v>
                </c:pt>
                <c:pt idx="398">
                  <c:v>53680</c:v>
                </c:pt>
                <c:pt idx="399">
                  <c:v>53726</c:v>
                </c:pt>
                <c:pt idx="400">
                  <c:v>53726.5</c:v>
                </c:pt>
                <c:pt idx="401">
                  <c:v>53727</c:v>
                </c:pt>
                <c:pt idx="402">
                  <c:v>53738.5</c:v>
                </c:pt>
                <c:pt idx="403">
                  <c:v>53739</c:v>
                </c:pt>
                <c:pt idx="404">
                  <c:v>53739.5</c:v>
                </c:pt>
                <c:pt idx="405">
                  <c:v>53827.5</c:v>
                </c:pt>
                <c:pt idx="406">
                  <c:v>53999</c:v>
                </c:pt>
                <c:pt idx="407">
                  <c:v>54626.5</c:v>
                </c:pt>
                <c:pt idx="408">
                  <c:v>54679</c:v>
                </c:pt>
                <c:pt idx="409">
                  <c:v>54777.5</c:v>
                </c:pt>
                <c:pt idx="410">
                  <c:v>54943.5</c:v>
                </c:pt>
                <c:pt idx="411">
                  <c:v>54953</c:v>
                </c:pt>
                <c:pt idx="412">
                  <c:v>54953.5</c:v>
                </c:pt>
                <c:pt idx="413">
                  <c:v>55041</c:v>
                </c:pt>
                <c:pt idx="414">
                  <c:v>55165.5</c:v>
                </c:pt>
                <c:pt idx="415">
                  <c:v>55165.5</c:v>
                </c:pt>
                <c:pt idx="416">
                  <c:v>55771</c:v>
                </c:pt>
                <c:pt idx="417">
                  <c:v>55828.5</c:v>
                </c:pt>
                <c:pt idx="418">
                  <c:v>55909</c:v>
                </c:pt>
                <c:pt idx="419">
                  <c:v>55909.5</c:v>
                </c:pt>
                <c:pt idx="420">
                  <c:v>55963</c:v>
                </c:pt>
                <c:pt idx="421">
                  <c:v>56072.5</c:v>
                </c:pt>
                <c:pt idx="422">
                  <c:v>56073</c:v>
                </c:pt>
                <c:pt idx="423">
                  <c:v>56087.5</c:v>
                </c:pt>
                <c:pt idx="424">
                  <c:v>56153.5</c:v>
                </c:pt>
                <c:pt idx="425">
                  <c:v>57270</c:v>
                </c:pt>
                <c:pt idx="426">
                  <c:v>57092</c:v>
                </c:pt>
                <c:pt idx="427">
                  <c:v>57092.5</c:v>
                </c:pt>
                <c:pt idx="428">
                  <c:v>57243</c:v>
                </c:pt>
                <c:pt idx="429">
                  <c:v>57455.5</c:v>
                </c:pt>
                <c:pt idx="430">
                  <c:v>57508</c:v>
                </c:pt>
                <c:pt idx="431">
                  <c:v>57508.5</c:v>
                </c:pt>
                <c:pt idx="432">
                  <c:v>58126.5</c:v>
                </c:pt>
                <c:pt idx="433">
                  <c:v>58126.5</c:v>
                </c:pt>
                <c:pt idx="434">
                  <c:v>55009.5</c:v>
                </c:pt>
                <c:pt idx="435">
                  <c:v>55160</c:v>
                </c:pt>
                <c:pt idx="436">
                  <c:v>58199</c:v>
                </c:pt>
                <c:pt idx="437">
                  <c:v>58199.5</c:v>
                </c:pt>
                <c:pt idx="438">
                  <c:v>58262.5</c:v>
                </c:pt>
                <c:pt idx="439">
                  <c:v>58384</c:v>
                </c:pt>
                <c:pt idx="440">
                  <c:v>58462</c:v>
                </c:pt>
                <c:pt idx="441">
                  <c:v>58643.5</c:v>
                </c:pt>
              </c:numCache>
            </c:numRef>
          </c:xVal>
          <c:yVal>
            <c:numRef>
              <c:f>'Active 1'!$K$21:$K$819</c:f>
              <c:numCache>
                <c:formatCode>General</c:formatCode>
                <c:ptCount val="799"/>
                <c:pt idx="10">
                  <c:v>-7.9423764625971671E-2</c:v>
                </c:pt>
                <c:pt idx="130">
                  <c:v>7.7605815611605067E-2</c:v>
                </c:pt>
                <c:pt idx="164">
                  <c:v>8.6922278140264098E-2</c:v>
                </c:pt>
                <c:pt idx="166">
                  <c:v>8.8670552104304079E-2</c:v>
                </c:pt>
                <c:pt idx="167">
                  <c:v>8.7518844215082936E-2</c:v>
                </c:pt>
                <c:pt idx="168">
                  <c:v>8.8588446458743419E-2</c:v>
                </c:pt>
                <c:pt idx="169">
                  <c:v>8.757566218264401E-2</c:v>
                </c:pt>
                <c:pt idx="170">
                  <c:v>8.930391584726749E-2</c:v>
                </c:pt>
                <c:pt idx="171">
                  <c:v>8.873699222021969E-2</c:v>
                </c:pt>
                <c:pt idx="172">
                  <c:v>8.9236992222140543E-2</c:v>
                </c:pt>
                <c:pt idx="173">
                  <c:v>9.0236992225982249E-2</c:v>
                </c:pt>
                <c:pt idx="174">
                  <c:v>8.9404320307949092E-2</c:v>
                </c:pt>
                <c:pt idx="175">
                  <c:v>9.0004320307343733E-2</c:v>
                </c:pt>
                <c:pt idx="176">
                  <c:v>9.0204320302291308E-2</c:v>
                </c:pt>
                <c:pt idx="177">
                  <c:v>8.8737553967803251E-2</c:v>
                </c:pt>
                <c:pt idx="178">
                  <c:v>8.9937553966592532E-2</c:v>
                </c:pt>
                <c:pt idx="179">
                  <c:v>8.8617095505469479E-2</c:v>
                </c:pt>
                <c:pt idx="180">
                  <c:v>8.9280446052725893E-2</c:v>
                </c:pt>
                <c:pt idx="181">
                  <c:v>9.0680446053738706E-2</c:v>
                </c:pt>
                <c:pt idx="182">
                  <c:v>8.9384985316428356E-2</c:v>
                </c:pt>
                <c:pt idx="183">
                  <c:v>8.8309983053477481E-2</c:v>
                </c:pt>
                <c:pt idx="184">
                  <c:v>8.9052594274107832E-2</c:v>
                </c:pt>
                <c:pt idx="185">
                  <c:v>8.8718490784231108E-2</c:v>
                </c:pt>
                <c:pt idx="186">
                  <c:v>8.8771041293512098E-2</c:v>
                </c:pt>
                <c:pt idx="187">
                  <c:v>8.9640643542225007E-2</c:v>
                </c:pt>
                <c:pt idx="188">
                  <c:v>9.0950292891648132E-2</c:v>
                </c:pt>
                <c:pt idx="189">
                  <c:v>9.1120737750316039E-2</c:v>
                </c:pt>
                <c:pt idx="190">
                  <c:v>8.9686362465727143E-2</c:v>
                </c:pt>
                <c:pt idx="192">
                  <c:v>8.7936357929720543E-2</c:v>
                </c:pt>
                <c:pt idx="193">
                  <c:v>8.9678969146916643E-2</c:v>
                </c:pt>
                <c:pt idx="194">
                  <c:v>9.1541748879535589E-2</c:v>
                </c:pt>
                <c:pt idx="196">
                  <c:v>9.145222271035891E-2</c:v>
                </c:pt>
                <c:pt idx="197">
                  <c:v>9.0514721574436408E-2</c:v>
                </c:pt>
                <c:pt idx="199">
                  <c:v>8.9650229405378923E-2</c:v>
                </c:pt>
                <c:pt idx="201">
                  <c:v>9.0387159732927103E-2</c:v>
                </c:pt>
                <c:pt idx="203">
                  <c:v>9.1608732604072429E-2</c:v>
                </c:pt>
                <c:pt idx="204">
                  <c:v>9.0973924707213882E-2</c:v>
                </c:pt>
                <c:pt idx="205">
                  <c:v>9.0318671907880343E-2</c:v>
                </c:pt>
                <c:pt idx="206">
                  <c:v>9.0261283112340607E-2</c:v>
                </c:pt>
                <c:pt idx="209">
                  <c:v>9.0839374955976382E-2</c:v>
                </c:pt>
                <c:pt idx="210">
                  <c:v>9.0817783944658004E-2</c:v>
                </c:pt>
                <c:pt idx="211">
                  <c:v>9.0328004102047998E-2</c:v>
                </c:pt>
                <c:pt idx="212">
                  <c:v>9.2302435565216001E-2</c:v>
                </c:pt>
                <c:pt idx="213">
                  <c:v>9.0650446800282225E-2</c:v>
                </c:pt>
                <c:pt idx="214">
                  <c:v>9.0720049047376961E-2</c:v>
                </c:pt>
                <c:pt idx="215">
                  <c:v>9.066095689922804E-2</c:v>
                </c:pt>
                <c:pt idx="216">
                  <c:v>9.066095689922804E-2</c:v>
                </c:pt>
                <c:pt idx="217">
                  <c:v>9.0567545652447734E-2</c:v>
                </c:pt>
                <c:pt idx="218">
                  <c:v>9.0708397328853607E-2</c:v>
                </c:pt>
                <c:pt idx="219">
                  <c:v>9.0288509672973305E-2</c:v>
                </c:pt>
                <c:pt idx="220">
                  <c:v>9.0830269211437553E-2</c:v>
                </c:pt>
                <c:pt idx="221">
                  <c:v>9.084270733728772E-2</c:v>
                </c:pt>
                <c:pt idx="222">
                  <c:v>8.9835950100678019E-2</c:v>
                </c:pt>
                <c:pt idx="223">
                  <c:v>9.143136548664188E-2</c:v>
                </c:pt>
                <c:pt idx="224">
                  <c:v>9.0676812607853208E-2</c:v>
                </c:pt>
                <c:pt idx="225">
                  <c:v>9.0776812612602953E-2</c:v>
                </c:pt>
                <c:pt idx="226">
                  <c:v>9.0904084507201333E-2</c:v>
                </c:pt>
                <c:pt idx="227">
                  <c:v>9.1702091209299397E-2</c:v>
                </c:pt>
                <c:pt idx="228">
                  <c:v>9.5391861977986991E-2</c:v>
                </c:pt>
                <c:pt idx="229">
                  <c:v>9.1605497931595892E-2</c:v>
                </c:pt>
                <c:pt idx="230">
                  <c:v>9.5547257471480407E-2</c:v>
                </c:pt>
                <c:pt idx="231">
                  <c:v>9.5239302405389026E-2</c:v>
                </c:pt>
                <c:pt idx="232">
                  <c:v>9.2577084411459509E-2</c:v>
                </c:pt>
                <c:pt idx="233">
                  <c:v>9.1017992264823988E-2</c:v>
                </c:pt>
                <c:pt idx="234">
                  <c:v>9.3162025972560514E-2</c:v>
                </c:pt>
                <c:pt idx="235">
                  <c:v>9.2597252929408569E-2</c:v>
                </c:pt>
                <c:pt idx="236">
                  <c:v>9.0298104616522323E-2</c:v>
                </c:pt>
                <c:pt idx="237">
                  <c:v>9.1567706862406339E-2</c:v>
                </c:pt>
                <c:pt idx="238">
                  <c:v>9.1927079876768403E-2</c:v>
                </c:pt>
                <c:pt idx="239">
                  <c:v>9.1491245832003187E-2</c:v>
                </c:pt>
                <c:pt idx="240">
                  <c:v>9.1179313239990734E-2</c:v>
                </c:pt>
                <c:pt idx="242">
                  <c:v>9.1139421048865188E-2</c:v>
                </c:pt>
                <c:pt idx="246">
                  <c:v>9.1092985145223793E-2</c:v>
                </c:pt>
                <c:pt idx="248">
                  <c:v>9.1463735625438858E-2</c:v>
                </c:pt>
                <c:pt idx="249">
                  <c:v>9.1463735625438858E-2</c:v>
                </c:pt>
                <c:pt idx="250">
                  <c:v>9.1463735625438858E-2</c:v>
                </c:pt>
                <c:pt idx="251">
                  <c:v>9.1478733360418119E-2</c:v>
                </c:pt>
                <c:pt idx="252">
                  <c:v>9.0862584933347534E-2</c:v>
                </c:pt>
                <c:pt idx="253">
                  <c:v>9.0247456719225738E-2</c:v>
                </c:pt>
                <c:pt idx="254">
                  <c:v>9.128040044743102E-2</c:v>
                </c:pt>
                <c:pt idx="255">
                  <c:v>9.1438070092408452E-2</c:v>
                </c:pt>
                <c:pt idx="256">
                  <c:v>9.1278126266843174E-2</c:v>
                </c:pt>
                <c:pt idx="259">
                  <c:v>9.0803124003286939E-2</c:v>
                </c:pt>
                <c:pt idx="260">
                  <c:v>8.8230957648192998E-2</c:v>
                </c:pt>
                <c:pt idx="261">
                  <c:v>9.0328683480038308E-2</c:v>
                </c:pt>
                <c:pt idx="262">
                  <c:v>9.0270953107392415E-2</c:v>
                </c:pt>
                <c:pt idx="263">
                  <c:v>9.1361065460660029E-2</c:v>
                </c:pt>
                <c:pt idx="264">
                  <c:v>9.1276292427210137E-2</c:v>
                </c:pt>
                <c:pt idx="265">
                  <c:v>9.035879129805835E-2</c:v>
                </c:pt>
                <c:pt idx="266">
                  <c:v>9.5053391269175336E-2</c:v>
                </c:pt>
                <c:pt idx="267">
                  <c:v>9.4938332833407912E-2</c:v>
                </c:pt>
                <c:pt idx="268">
                  <c:v>9.6355946312542073E-2</c:v>
                </c:pt>
                <c:pt idx="269">
                  <c:v>9.0878389011777472E-2</c:v>
                </c:pt>
                <c:pt idx="270">
                  <c:v>8.9122114637575578E-2</c:v>
                </c:pt>
                <c:pt idx="271">
                  <c:v>8.7107617931906134E-2</c:v>
                </c:pt>
                <c:pt idx="272">
                  <c:v>8.8194833660963923E-2</c:v>
                </c:pt>
                <c:pt idx="273">
                  <c:v>8.9457332527672406E-2</c:v>
                </c:pt>
                <c:pt idx="274">
                  <c:v>8.9637444878462702E-2</c:v>
                </c:pt>
                <c:pt idx="275">
                  <c:v>8.9624089800054207E-2</c:v>
                </c:pt>
                <c:pt idx="276">
                  <c:v>8.9567552691732999E-2</c:v>
                </c:pt>
                <c:pt idx="277">
                  <c:v>9.0396808824152686E-2</c:v>
                </c:pt>
                <c:pt idx="278">
                  <c:v>8.9766411067103036E-2</c:v>
                </c:pt>
                <c:pt idx="280">
                  <c:v>8.9379476208705455E-2</c:v>
                </c:pt>
                <c:pt idx="281">
                  <c:v>8.9995667200128082E-2</c:v>
                </c:pt>
                <c:pt idx="282">
                  <c:v>8.9506458178220782E-2</c:v>
                </c:pt>
                <c:pt idx="283">
                  <c:v>8.9826019611791708E-2</c:v>
                </c:pt>
                <c:pt idx="284">
                  <c:v>8.8913516206957866E-2</c:v>
                </c:pt>
                <c:pt idx="285">
                  <c:v>8.9659253280842677E-2</c:v>
                </c:pt>
                <c:pt idx="286">
                  <c:v>8.9653853254276328E-2</c:v>
                </c:pt>
                <c:pt idx="287">
                  <c:v>9.0223736369807739E-2</c:v>
                </c:pt>
                <c:pt idx="288">
                  <c:v>8.9827994772349484E-2</c:v>
                </c:pt>
                <c:pt idx="289">
                  <c:v>8.9226572286861483E-2</c:v>
                </c:pt>
                <c:pt idx="290">
                  <c:v>8.9449576720653567E-2</c:v>
                </c:pt>
                <c:pt idx="293">
                  <c:v>8.9184794611355755E-2</c:v>
                </c:pt>
                <c:pt idx="294">
                  <c:v>8.8960077751835342E-2</c:v>
                </c:pt>
                <c:pt idx="295">
                  <c:v>8.8071131453034468E-2</c:v>
                </c:pt>
                <c:pt idx="296">
                  <c:v>8.8916016837174539E-2</c:v>
                </c:pt>
                <c:pt idx="297">
                  <c:v>8.8221126912685577E-2</c:v>
                </c:pt>
                <c:pt idx="298">
                  <c:v>8.7948398824664764E-2</c:v>
                </c:pt>
                <c:pt idx="299">
                  <c:v>8.8033340376568958E-2</c:v>
                </c:pt>
                <c:pt idx="300">
                  <c:v>8.7833621248137206E-2</c:v>
                </c:pt>
                <c:pt idx="301">
                  <c:v>8.8144131354056299E-2</c:v>
                </c:pt>
                <c:pt idx="302">
                  <c:v>8.8219414486957248E-2</c:v>
                </c:pt>
                <c:pt idx="303">
                  <c:v>8.5477935826929752E-2</c:v>
                </c:pt>
                <c:pt idx="304">
                  <c:v>8.778759424603777E-2</c:v>
                </c:pt>
                <c:pt idx="305">
                  <c:v>9.0493836883979384E-2</c:v>
                </c:pt>
                <c:pt idx="306">
                  <c:v>8.7899517769983504E-2</c:v>
                </c:pt>
                <c:pt idx="307">
                  <c:v>8.8359742461761925E-2</c:v>
                </c:pt>
                <c:pt idx="308">
                  <c:v>8.5902063743560575E-2</c:v>
                </c:pt>
                <c:pt idx="309">
                  <c:v>8.6787005297082942E-2</c:v>
                </c:pt>
                <c:pt idx="310">
                  <c:v>8.5632153415645007E-2</c:v>
                </c:pt>
                <c:pt idx="311">
                  <c:v>8.6413960059871897E-2</c:v>
                </c:pt>
                <c:pt idx="312">
                  <c:v>8.4558845446736086E-2</c:v>
                </c:pt>
                <c:pt idx="313">
                  <c:v>8.5433557767828461E-2</c:v>
                </c:pt>
                <c:pt idx="314">
                  <c:v>8.5503160014923196E-2</c:v>
                </c:pt>
                <c:pt idx="315">
                  <c:v>8.4756000462220982E-2</c:v>
                </c:pt>
                <c:pt idx="316">
                  <c:v>8.5910544265061617E-2</c:v>
                </c:pt>
                <c:pt idx="317">
                  <c:v>8.452900942938868E-2</c:v>
                </c:pt>
                <c:pt idx="318">
                  <c:v>8.4213099311455153E-2</c:v>
                </c:pt>
                <c:pt idx="319">
                  <c:v>8.5155710527033079E-2</c:v>
                </c:pt>
                <c:pt idx="320">
                  <c:v>8.4399988823861349E-2</c:v>
                </c:pt>
                <c:pt idx="321">
                  <c:v>8.5402543867530767E-2</c:v>
                </c:pt>
                <c:pt idx="322">
                  <c:v>8.3424869677401148E-2</c:v>
                </c:pt>
                <c:pt idx="323">
                  <c:v>8.3055094364681281E-2</c:v>
                </c:pt>
                <c:pt idx="324">
                  <c:v>8.3055094364681281E-2</c:v>
                </c:pt>
                <c:pt idx="325">
                  <c:v>8.3055094364681281E-2</c:v>
                </c:pt>
                <c:pt idx="326">
                  <c:v>8.3055094364681281E-2</c:v>
                </c:pt>
                <c:pt idx="327">
                  <c:v>8.4122988722810987E-2</c:v>
                </c:pt>
                <c:pt idx="328">
                  <c:v>8.2652249388047494E-2</c:v>
                </c:pt>
                <c:pt idx="329">
                  <c:v>8.4153662814060226E-2</c:v>
                </c:pt>
                <c:pt idx="330">
                  <c:v>8.3323265062063001E-2</c:v>
                </c:pt>
                <c:pt idx="331">
                  <c:v>8.3778089734551031E-2</c:v>
                </c:pt>
                <c:pt idx="332">
                  <c:v>8.3083199810062069E-2</c:v>
                </c:pt>
                <c:pt idx="333">
                  <c:v>8.0624923073628452E-2</c:v>
                </c:pt>
                <c:pt idx="334">
                  <c:v>7.956185340299271E-2</c:v>
                </c:pt>
                <c:pt idx="335">
                  <c:v>8.0709864632808603E-2</c:v>
                </c:pt>
                <c:pt idx="336">
                  <c:v>7.9130033154797275E-2</c:v>
                </c:pt>
                <c:pt idx="337">
                  <c:v>8.0699635400378611E-2</c:v>
                </c:pt>
                <c:pt idx="338">
                  <c:v>8.0983154468412977E-2</c:v>
                </c:pt>
                <c:pt idx="339">
                  <c:v>8.046695440862095E-2</c:v>
                </c:pt>
                <c:pt idx="340">
                  <c:v>7.8502181371732149E-2</c:v>
                </c:pt>
                <c:pt idx="341">
                  <c:v>8.2175246512633748E-2</c:v>
                </c:pt>
                <c:pt idx="342">
                  <c:v>7.6785945042502135E-2</c:v>
                </c:pt>
                <c:pt idx="343">
                  <c:v>7.4855547281913459E-2</c:v>
                </c:pt>
                <c:pt idx="344">
                  <c:v>7.5270886591169983E-2</c:v>
                </c:pt>
                <c:pt idx="345">
                  <c:v>7.5715771985414904E-2</c:v>
                </c:pt>
                <c:pt idx="346">
                  <c:v>7.5553553986537736E-2</c:v>
                </c:pt>
                <c:pt idx="347">
                  <c:v>7.6671167465974577E-2</c:v>
                </c:pt>
                <c:pt idx="348">
                  <c:v>7.5140769709832966E-2</c:v>
                </c:pt>
                <c:pt idx="349">
                  <c:v>7.6361499981430825E-2</c:v>
                </c:pt>
                <c:pt idx="350">
                  <c:v>7.3589587285823654E-2</c:v>
                </c:pt>
                <c:pt idx="351">
                  <c:v>7.1562937824637629E-2</c:v>
                </c:pt>
                <c:pt idx="352">
                  <c:v>7.3537308577215299E-2</c:v>
                </c:pt>
                <c:pt idx="353">
                  <c:v>7.3096391657600179E-2</c:v>
                </c:pt>
                <c:pt idx="354">
                  <c:v>7.4921038736647461E-2</c:v>
                </c:pt>
                <c:pt idx="355">
                  <c:v>7.141481147846207E-2</c:v>
                </c:pt>
                <c:pt idx="356">
                  <c:v>7.1641512571659405E-2</c:v>
                </c:pt>
                <c:pt idx="357">
                  <c:v>7.0104863116284832E-2</c:v>
                </c:pt>
                <c:pt idx="358">
                  <c:v>6.9730314768094104E-2</c:v>
                </c:pt>
                <c:pt idx="359">
                  <c:v>6.9990314768801909E-2</c:v>
                </c:pt>
                <c:pt idx="360">
                  <c:v>7.0130314772541169E-2</c:v>
                </c:pt>
                <c:pt idx="361">
                  <c:v>7.0860314772289712E-2</c:v>
                </c:pt>
                <c:pt idx="362">
                  <c:v>6.888496639294317E-2</c:v>
                </c:pt>
                <c:pt idx="363">
                  <c:v>6.9707409078546334E-2</c:v>
                </c:pt>
                <c:pt idx="364">
                  <c:v>6.9325022566772532E-2</c:v>
                </c:pt>
                <c:pt idx="365">
                  <c:v>6.9994624813261908E-2</c:v>
                </c:pt>
                <c:pt idx="366">
                  <c:v>6.8515645012666937E-2</c:v>
                </c:pt>
                <c:pt idx="367">
                  <c:v>6.921251917083282E-2</c:v>
                </c:pt>
                <c:pt idx="368">
                  <c:v>6.9172743867966346E-2</c:v>
                </c:pt>
                <c:pt idx="369">
                  <c:v>6.63513974432135E-2</c:v>
                </c:pt>
                <c:pt idx="370">
                  <c:v>6.6420999690308236E-2</c:v>
                </c:pt>
                <c:pt idx="371">
                  <c:v>6.5953952493146062E-2</c:v>
                </c:pt>
                <c:pt idx="372">
                  <c:v>6.5339633380062878E-2</c:v>
                </c:pt>
                <c:pt idx="373">
                  <c:v>6.5669633382640313E-2</c:v>
                </c:pt>
                <c:pt idx="374">
                  <c:v>6.6169633377285209E-2</c:v>
                </c:pt>
                <c:pt idx="375">
                  <c:v>6.5966446818492841E-2</c:v>
                </c:pt>
                <c:pt idx="376">
                  <c:v>6.1360711515590083E-2</c:v>
                </c:pt>
                <c:pt idx="377">
                  <c:v>6.0730313758540433E-2</c:v>
                </c:pt>
                <c:pt idx="378">
                  <c:v>6.1455592360289302E-2</c:v>
                </c:pt>
                <c:pt idx="379">
                  <c:v>6.0343088960507885E-2</c:v>
                </c:pt>
                <c:pt idx="380">
                  <c:v>5.9617210281430744E-2</c:v>
                </c:pt>
                <c:pt idx="381">
                  <c:v>5.9039050524006598E-2</c:v>
                </c:pt>
                <c:pt idx="382">
                  <c:v>5.8940819224517327E-2</c:v>
                </c:pt>
                <c:pt idx="383">
                  <c:v>5.931665967364097E-2</c:v>
                </c:pt>
                <c:pt idx="384">
                  <c:v>6.0403875402698759E-2</c:v>
                </c:pt>
                <c:pt idx="385">
                  <c:v>5.7755003414058592E-2</c:v>
                </c:pt>
                <c:pt idx="386">
                  <c:v>5.8677446111687459E-2</c:v>
                </c:pt>
                <c:pt idx="387">
                  <c:v>5.8257558455807157E-2</c:v>
                </c:pt>
                <c:pt idx="388">
                  <c:v>5.5002697503368836E-2</c:v>
                </c:pt>
                <c:pt idx="389">
                  <c:v>5.2790474976063706E-2</c:v>
                </c:pt>
                <c:pt idx="390">
                  <c:v>5.547371317516081E-2</c:v>
                </c:pt>
                <c:pt idx="391">
                  <c:v>5.5353254720102996E-2</c:v>
                </c:pt>
                <c:pt idx="392">
                  <c:v>5.5853254714747891E-2</c:v>
                </c:pt>
                <c:pt idx="393">
                  <c:v>5.5953254719497636E-2</c:v>
                </c:pt>
                <c:pt idx="394">
                  <c:v>5.4560638964176178E-2</c:v>
                </c:pt>
                <c:pt idx="395">
                  <c:v>5.3485917560465168E-2</c:v>
                </c:pt>
                <c:pt idx="396">
                  <c:v>5.0276503738132305E-2</c:v>
                </c:pt>
                <c:pt idx="397">
                  <c:v>5.0849222774559166E-2</c:v>
                </c:pt>
                <c:pt idx="398">
                  <c:v>4.9997234011243563E-2</c:v>
                </c:pt>
                <c:pt idx="399">
                  <c:v>4.9400640724343248E-2</c:v>
                </c:pt>
                <c:pt idx="400">
                  <c:v>5.0370242970529944E-2</c:v>
                </c:pt>
                <c:pt idx="401">
                  <c:v>4.9739845220756251E-2</c:v>
                </c:pt>
                <c:pt idx="402">
                  <c:v>4.9640696903225034E-2</c:v>
                </c:pt>
                <c:pt idx="403">
                  <c:v>4.9310299138596747E-2</c:v>
                </c:pt>
                <c:pt idx="404">
                  <c:v>4.967990139266476E-2</c:v>
                </c:pt>
                <c:pt idx="405">
                  <c:v>5.0429896858986467E-2</c:v>
                </c:pt>
                <c:pt idx="406">
                  <c:v>4.9603467567067128E-2</c:v>
                </c:pt>
                <c:pt idx="407">
                  <c:v>4.7054287606442813E-2</c:v>
                </c:pt>
                <c:pt idx="408">
                  <c:v>4.8562523435975891E-2</c:v>
                </c:pt>
                <c:pt idx="409">
                  <c:v>4.6874166087945923E-2</c:v>
                </c:pt>
                <c:pt idx="410">
                  <c:v>4.7482112073339522E-2</c:v>
                </c:pt>
                <c:pt idx="411">
                  <c:v>4.5204554779047612E-2</c:v>
                </c:pt>
                <c:pt idx="412">
                  <c:v>4.617415701795835E-2</c:v>
                </c:pt>
                <c:pt idx="413">
                  <c:v>4.4754550239304081E-2</c:v>
                </c:pt>
                <c:pt idx="414">
                  <c:v>4.438550972554367E-2</c:v>
                </c:pt>
                <c:pt idx="415">
                  <c:v>4.438550972554367E-2</c:v>
                </c:pt>
                <c:pt idx="416">
                  <c:v>3.7373830811702646E-2</c:v>
                </c:pt>
                <c:pt idx="417">
                  <c:v>4.2178089206572622E-2</c:v>
                </c:pt>
                <c:pt idx="418">
                  <c:v>4.0584050970210228E-2</c:v>
                </c:pt>
                <c:pt idx="419">
                  <c:v>4.0453653215081431E-2</c:v>
                </c:pt>
                <c:pt idx="420">
                  <c:v>3.9901093645312358E-2</c:v>
                </c:pt>
                <c:pt idx="421">
                  <c:v>4.0143985730537679E-2</c:v>
                </c:pt>
                <c:pt idx="422">
                  <c:v>3.9413587976014242E-2</c:v>
                </c:pt>
                <c:pt idx="423">
                  <c:v>4.0212053354480304E-2</c:v>
                </c:pt>
                <c:pt idx="424">
                  <c:v>3.9919549737533089E-2</c:v>
                </c:pt>
                <c:pt idx="425">
                  <c:v>3.5831367065839004E-2</c:v>
                </c:pt>
                <c:pt idx="426">
                  <c:v>3.5662967282405589E-2</c:v>
                </c:pt>
                <c:pt idx="427">
                  <c:v>3.7432569530210458E-2</c:v>
                </c:pt>
                <c:pt idx="428">
                  <c:v>3.5682845867995638E-2</c:v>
                </c:pt>
                <c:pt idx="429">
                  <c:v>3.6963800826924853E-2</c:v>
                </c:pt>
                <c:pt idx="430">
                  <c:v>3.5272036759124603E-2</c:v>
                </c:pt>
                <c:pt idx="431">
                  <c:v>3.7641638999048155E-2</c:v>
                </c:pt>
                <c:pt idx="432">
                  <c:v>3.4390016247925814E-2</c:v>
                </c:pt>
                <c:pt idx="433">
                  <c:v>3.4390016335237306E-2</c:v>
                </c:pt>
                <c:pt idx="434">
                  <c:v>4.6669608680531383E-2</c:v>
                </c:pt>
                <c:pt idx="435">
                  <c:v>4.4319885018921923E-2</c:v>
                </c:pt>
                <c:pt idx="436">
                  <c:v>3.2562342057644855E-2</c:v>
                </c:pt>
                <c:pt idx="437">
                  <c:v>3.4531944307673257E-2</c:v>
                </c:pt>
                <c:pt idx="438">
                  <c:v>3.4401827419060282E-2</c:v>
                </c:pt>
                <c:pt idx="439">
                  <c:v>3.1915173436573241E-2</c:v>
                </c:pt>
                <c:pt idx="440">
                  <c:v>3.1173123956250492E-2</c:v>
                </c:pt>
                <c:pt idx="441">
                  <c:v>3.2138739610672928E-2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20-4A98-9326-427D9378082F}"/>
            </c:ext>
          </c:extLst>
        </c:ser>
        <c:ser>
          <c:idx val="5"/>
          <c:order val="4"/>
          <c:tx>
            <c:strRef>
              <c:f>'Active 1'!$M$20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1'!$F$21:$F$819</c:f>
              <c:numCache>
                <c:formatCode>General</c:formatCode>
                <c:ptCount val="799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24970.5</c:v>
                </c:pt>
                <c:pt idx="133">
                  <c:v>25106</c:v>
                </c:pt>
                <c:pt idx="134">
                  <c:v>26094</c:v>
                </c:pt>
                <c:pt idx="135">
                  <c:v>26175.5</c:v>
                </c:pt>
                <c:pt idx="136">
                  <c:v>26213</c:v>
                </c:pt>
                <c:pt idx="137">
                  <c:v>26278</c:v>
                </c:pt>
                <c:pt idx="138">
                  <c:v>26294.5</c:v>
                </c:pt>
                <c:pt idx="139">
                  <c:v>26347</c:v>
                </c:pt>
                <c:pt idx="140">
                  <c:v>26394</c:v>
                </c:pt>
                <c:pt idx="141">
                  <c:v>27222.5</c:v>
                </c:pt>
                <c:pt idx="142">
                  <c:v>27226.5</c:v>
                </c:pt>
                <c:pt idx="143">
                  <c:v>27263</c:v>
                </c:pt>
                <c:pt idx="144">
                  <c:v>27419.5</c:v>
                </c:pt>
                <c:pt idx="145">
                  <c:v>27424</c:v>
                </c:pt>
                <c:pt idx="146">
                  <c:v>27567</c:v>
                </c:pt>
                <c:pt idx="147">
                  <c:v>27611</c:v>
                </c:pt>
                <c:pt idx="148">
                  <c:v>27771</c:v>
                </c:pt>
                <c:pt idx="149">
                  <c:v>27775</c:v>
                </c:pt>
                <c:pt idx="150">
                  <c:v>27818</c:v>
                </c:pt>
                <c:pt idx="151">
                  <c:v>27865</c:v>
                </c:pt>
                <c:pt idx="152">
                  <c:v>28248</c:v>
                </c:pt>
                <c:pt idx="153">
                  <c:v>28414</c:v>
                </c:pt>
                <c:pt idx="154">
                  <c:v>28464</c:v>
                </c:pt>
                <c:pt idx="155">
                  <c:v>28605</c:v>
                </c:pt>
                <c:pt idx="156">
                  <c:v>28747</c:v>
                </c:pt>
                <c:pt idx="157">
                  <c:v>28790</c:v>
                </c:pt>
                <c:pt idx="158">
                  <c:v>28792.5</c:v>
                </c:pt>
                <c:pt idx="159">
                  <c:v>28925</c:v>
                </c:pt>
                <c:pt idx="160">
                  <c:v>28947</c:v>
                </c:pt>
                <c:pt idx="161">
                  <c:v>29606.5</c:v>
                </c:pt>
                <c:pt idx="162">
                  <c:v>29678.5</c:v>
                </c:pt>
                <c:pt idx="163">
                  <c:v>29882.5</c:v>
                </c:pt>
                <c:pt idx="164">
                  <c:v>30770</c:v>
                </c:pt>
                <c:pt idx="165">
                  <c:v>31092</c:v>
                </c:pt>
                <c:pt idx="166">
                  <c:v>31187</c:v>
                </c:pt>
                <c:pt idx="167">
                  <c:v>31252</c:v>
                </c:pt>
                <c:pt idx="168">
                  <c:v>31252.5</c:v>
                </c:pt>
                <c:pt idx="169">
                  <c:v>31256</c:v>
                </c:pt>
                <c:pt idx="170">
                  <c:v>31846.5</c:v>
                </c:pt>
                <c:pt idx="171">
                  <c:v>31908</c:v>
                </c:pt>
                <c:pt idx="172">
                  <c:v>31908</c:v>
                </c:pt>
                <c:pt idx="173">
                  <c:v>31908</c:v>
                </c:pt>
                <c:pt idx="174">
                  <c:v>31936.5</c:v>
                </c:pt>
                <c:pt idx="175">
                  <c:v>31936.5</c:v>
                </c:pt>
                <c:pt idx="176">
                  <c:v>31936.5</c:v>
                </c:pt>
                <c:pt idx="177">
                  <c:v>32033</c:v>
                </c:pt>
                <c:pt idx="178">
                  <c:v>32033</c:v>
                </c:pt>
                <c:pt idx="179">
                  <c:v>32109</c:v>
                </c:pt>
                <c:pt idx="180">
                  <c:v>32142.5</c:v>
                </c:pt>
                <c:pt idx="181">
                  <c:v>32142.5</c:v>
                </c:pt>
                <c:pt idx="182">
                  <c:v>32262.5</c:v>
                </c:pt>
                <c:pt idx="183">
                  <c:v>32306.5</c:v>
                </c:pt>
                <c:pt idx="184">
                  <c:v>32353.5</c:v>
                </c:pt>
                <c:pt idx="185">
                  <c:v>32597.5</c:v>
                </c:pt>
                <c:pt idx="186">
                  <c:v>32720</c:v>
                </c:pt>
                <c:pt idx="187">
                  <c:v>32720.5</c:v>
                </c:pt>
                <c:pt idx="188">
                  <c:v>32909.5</c:v>
                </c:pt>
                <c:pt idx="189">
                  <c:v>33097.5</c:v>
                </c:pt>
                <c:pt idx="190">
                  <c:v>33103</c:v>
                </c:pt>
                <c:pt idx="191">
                  <c:v>33143</c:v>
                </c:pt>
                <c:pt idx="192">
                  <c:v>33191</c:v>
                </c:pt>
                <c:pt idx="193">
                  <c:v>33238</c:v>
                </c:pt>
                <c:pt idx="194">
                  <c:v>33322.5</c:v>
                </c:pt>
                <c:pt idx="195">
                  <c:v>33491</c:v>
                </c:pt>
                <c:pt idx="196">
                  <c:v>34051</c:v>
                </c:pt>
                <c:pt idx="197">
                  <c:v>34073</c:v>
                </c:pt>
                <c:pt idx="198">
                  <c:v>34100</c:v>
                </c:pt>
                <c:pt idx="199">
                  <c:v>34141.5</c:v>
                </c:pt>
                <c:pt idx="200">
                  <c:v>34169</c:v>
                </c:pt>
                <c:pt idx="201">
                  <c:v>34170.5</c:v>
                </c:pt>
                <c:pt idx="202">
                  <c:v>34316</c:v>
                </c:pt>
                <c:pt idx="203">
                  <c:v>34520.5</c:v>
                </c:pt>
                <c:pt idx="204">
                  <c:v>34580.5</c:v>
                </c:pt>
                <c:pt idx="205">
                  <c:v>34596</c:v>
                </c:pt>
                <c:pt idx="206">
                  <c:v>34643</c:v>
                </c:pt>
                <c:pt idx="207">
                  <c:v>34705</c:v>
                </c:pt>
                <c:pt idx="208">
                  <c:v>34705.5</c:v>
                </c:pt>
                <c:pt idx="209">
                  <c:v>35286.5</c:v>
                </c:pt>
                <c:pt idx="210">
                  <c:v>35288.5</c:v>
                </c:pt>
                <c:pt idx="211">
                  <c:v>35426.5</c:v>
                </c:pt>
                <c:pt idx="212">
                  <c:v>35433.5</c:v>
                </c:pt>
                <c:pt idx="213">
                  <c:v>35436</c:v>
                </c:pt>
                <c:pt idx="214">
                  <c:v>35436.5</c:v>
                </c:pt>
                <c:pt idx="215">
                  <c:v>35460.5</c:v>
                </c:pt>
                <c:pt idx="216">
                  <c:v>35460.5</c:v>
                </c:pt>
                <c:pt idx="217">
                  <c:v>35502.5</c:v>
                </c:pt>
                <c:pt idx="218">
                  <c:v>35514</c:v>
                </c:pt>
                <c:pt idx="219">
                  <c:v>35539</c:v>
                </c:pt>
                <c:pt idx="220">
                  <c:v>35574.5</c:v>
                </c:pt>
                <c:pt idx="221">
                  <c:v>35574.5</c:v>
                </c:pt>
                <c:pt idx="222">
                  <c:v>35592.5</c:v>
                </c:pt>
                <c:pt idx="223">
                  <c:v>36352.5</c:v>
                </c:pt>
                <c:pt idx="224">
                  <c:v>36496.5</c:v>
                </c:pt>
                <c:pt idx="225">
                  <c:v>36496.5</c:v>
                </c:pt>
                <c:pt idx="226">
                  <c:v>36512.5</c:v>
                </c:pt>
                <c:pt idx="227">
                  <c:v>36603</c:v>
                </c:pt>
                <c:pt idx="228">
                  <c:v>36641</c:v>
                </c:pt>
                <c:pt idx="229">
                  <c:v>36649</c:v>
                </c:pt>
                <c:pt idx="230">
                  <c:v>36684.5</c:v>
                </c:pt>
                <c:pt idx="231">
                  <c:v>36694.5</c:v>
                </c:pt>
                <c:pt idx="232">
                  <c:v>36735</c:v>
                </c:pt>
                <c:pt idx="233">
                  <c:v>36759</c:v>
                </c:pt>
                <c:pt idx="234">
                  <c:v>36766.5</c:v>
                </c:pt>
                <c:pt idx="235">
                  <c:v>36772.5</c:v>
                </c:pt>
                <c:pt idx="236">
                  <c:v>36784</c:v>
                </c:pt>
                <c:pt idx="237">
                  <c:v>36784.5</c:v>
                </c:pt>
                <c:pt idx="238">
                  <c:v>36823</c:v>
                </c:pt>
                <c:pt idx="239">
                  <c:v>37572</c:v>
                </c:pt>
                <c:pt idx="240">
                  <c:v>37587</c:v>
                </c:pt>
                <c:pt idx="241">
                  <c:v>37697</c:v>
                </c:pt>
                <c:pt idx="242">
                  <c:v>37700</c:v>
                </c:pt>
                <c:pt idx="243">
                  <c:v>37722</c:v>
                </c:pt>
                <c:pt idx="244">
                  <c:v>37722.5</c:v>
                </c:pt>
                <c:pt idx="245">
                  <c:v>37723</c:v>
                </c:pt>
                <c:pt idx="246">
                  <c:v>37758</c:v>
                </c:pt>
                <c:pt idx="247">
                  <c:v>37769</c:v>
                </c:pt>
                <c:pt idx="248">
                  <c:v>37770</c:v>
                </c:pt>
                <c:pt idx="249">
                  <c:v>37770</c:v>
                </c:pt>
                <c:pt idx="250">
                  <c:v>37770</c:v>
                </c:pt>
                <c:pt idx="251">
                  <c:v>37814</c:v>
                </c:pt>
                <c:pt idx="252">
                  <c:v>38048</c:v>
                </c:pt>
                <c:pt idx="253">
                  <c:v>38331</c:v>
                </c:pt>
                <c:pt idx="254">
                  <c:v>38541</c:v>
                </c:pt>
                <c:pt idx="255">
                  <c:v>38556.5</c:v>
                </c:pt>
                <c:pt idx="256">
                  <c:v>38569</c:v>
                </c:pt>
                <c:pt idx="257">
                  <c:v>38606.5</c:v>
                </c:pt>
                <c:pt idx="258">
                  <c:v>38607</c:v>
                </c:pt>
                <c:pt idx="259">
                  <c:v>38613</c:v>
                </c:pt>
                <c:pt idx="260">
                  <c:v>38754</c:v>
                </c:pt>
                <c:pt idx="261">
                  <c:v>38782</c:v>
                </c:pt>
                <c:pt idx="262">
                  <c:v>38842</c:v>
                </c:pt>
                <c:pt idx="263">
                  <c:v>38867</c:v>
                </c:pt>
                <c:pt idx="264">
                  <c:v>38873</c:v>
                </c:pt>
                <c:pt idx="265">
                  <c:v>38895</c:v>
                </c:pt>
                <c:pt idx="266">
                  <c:v>38939.5</c:v>
                </c:pt>
                <c:pt idx="267">
                  <c:v>38971</c:v>
                </c:pt>
                <c:pt idx="268">
                  <c:v>38974</c:v>
                </c:pt>
                <c:pt idx="269">
                  <c:v>38983.5</c:v>
                </c:pt>
                <c:pt idx="270">
                  <c:v>39456.5</c:v>
                </c:pt>
                <c:pt idx="271">
                  <c:v>39613</c:v>
                </c:pt>
                <c:pt idx="272">
                  <c:v>39616.5</c:v>
                </c:pt>
                <c:pt idx="273">
                  <c:v>39638.5</c:v>
                </c:pt>
                <c:pt idx="274">
                  <c:v>39663.5</c:v>
                </c:pt>
                <c:pt idx="275">
                  <c:v>39718</c:v>
                </c:pt>
                <c:pt idx="276">
                  <c:v>39776.5</c:v>
                </c:pt>
                <c:pt idx="277">
                  <c:v>39878</c:v>
                </c:pt>
                <c:pt idx="278">
                  <c:v>39878.5</c:v>
                </c:pt>
                <c:pt idx="279">
                  <c:v>39885.5</c:v>
                </c:pt>
                <c:pt idx="280">
                  <c:v>39937.5</c:v>
                </c:pt>
                <c:pt idx="281">
                  <c:v>39980</c:v>
                </c:pt>
                <c:pt idx="282">
                  <c:v>40067</c:v>
                </c:pt>
                <c:pt idx="283">
                  <c:v>40859.5</c:v>
                </c:pt>
                <c:pt idx="284">
                  <c:v>40925.5</c:v>
                </c:pt>
                <c:pt idx="285">
                  <c:v>40956</c:v>
                </c:pt>
                <c:pt idx="286">
                  <c:v>41000.5</c:v>
                </c:pt>
                <c:pt idx="287">
                  <c:v>41063.5</c:v>
                </c:pt>
                <c:pt idx="288">
                  <c:v>41121</c:v>
                </c:pt>
                <c:pt idx="289">
                  <c:v>41160.5</c:v>
                </c:pt>
                <c:pt idx="290">
                  <c:v>41295</c:v>
                </c:pt>
                <c:pt idx="291">
                  <c:v>41444.5</c:v>
                </c:pt>
                <c:pt idx="292">
                  <c:v>41445</c:v>
                </c:pt>
                <c:pt idx="293">
                  <c:v>41477</c:v>
                </c:pt>
                <c:pt idx="294">
                  <c:v>41495.5</c:v>
                </c:pt>
                <c:pt idx="295">
                  <c:v>41997</c:v>
                </c:pt>
                <c:pt idx="296">
                  <c:v>42016</c:v>
                </c:pt>
                <c:pt idx="297">
                  <c:v>42085</c:v>
                </c:pt>
                <c:pt idx="298">
                  <c:v>42101</c:v>
                </c:pt>
                <c:pt idx="299">
                  <c:v>42132.5</c:v>
                </c:pt>
                <c:pt idx="300">
                  <c:v>42195</c:v>
                </c:pt>
                <c:pt idx="301">
                  <c:v>42219.5</c:v>
                </c:pt>
                <c:pt idx="302">
                  <c:v>42238</c:v>
                </c:pt>
                <c:pt idx="303">
                  <c:v>42265</c:v>
                </c:pt>
                <c:pt idx="304">
                  <c:v>42278</c:v>
                </c:pt>
                <c:pt idx="305">
                  <c:v>42421</c:v>
                </c:pt>
                <c:pt idx="306">
                  <c:v>42439</c:v>
                </c:pt>
                <c:pt idx="307">
                  <c:v>42489</c:v>
                </c:pt>
                <c:pt idx="308">
                  <c:v>42649.5</c:v>
                </c:pt>
                <c:pt idx="309">
                  <c:v>42681</c:v>
                </c:pt>
                <c:pt idx="310">
                  <c:v>43114.5</c:v>
                </c:pt>
                <c:pt idx="311">
                  <c:v>43338.5</c:v>
                </c:pt>
                <c:pt idx="312">
                  <c:v>43357.5</c:v>
                </c:pt>
                <c:pt idx="313">
                  <c:v>43427</c:v>
                </c:pt>
                <c:pt idx="314">
                  <c:v>43427.5</c:v>
                </c:pt>
                <c:pt idx="315">
                  <c:v>43436.5</c:v>
                </c:pt>
                <c:pt idx="316">
                  <c:v>43468.5</c:v>
                </c:pt>
                <c:pt idx="317">
                  <c:v>43483</c:v>
                </c:pt>
                <c:pt idx="318">
                  <c:v>43503</c:v>
                </c:pt>
                <c:pt idx="319">
                  <c:v>43550</c:v>
                </c:pt>
                <c:pt idx="320">
                  <c:v>44324</c:v>
                </c:pt>
                <c:pt idx="321">
                  <c:v>44358.5</c:v>
                </c:pt>
                <c:pt idx="322">
                  <c:v>44431</c:v>
                </c:pt>
                <c:pt idx="323">
                  <c:v>44481</c:v>
                </c:pt>
                <c:pt idx="324">
                  <c:v>44481</c:v>
                </c:pt>
                <c:pt idx="325">
                  <c:v>44481</c:v>
                </c:pt>
                <c:pt idx="326">
                  <c:v>44481</c:v>
                </c:pt>
                <c:pt idx="327">
                  <c:v>44546.5</c:v>
                </c:pt>
                <c:pt idx="328">
                  <c:v>44560</c:v>
                </c:pt>
                <c:pt idx="329">
                  <c:v>44696.5</c:v>
                </c:pt>
                <c:pt idx="330">
                  <c:v>44697</c:v>
                </c:pt>
                <c:pt idx="331">
                  <c:v>44791.5</c:v>
                </c:pt>
                <c:pt idx="332">
                  <c:v>44860.5</c:v>
                </c:pt>
                <c:pt idx="333">
                  <c:v>45600</c:v>
                </c:pt>
                <c:pt idx="334">
                  <c:v>45629</c:v>
                </c:pt>
                <c:pt idx="335">
                  <c:v>45631.5</c:v>
                </c:pt>
                <c:pt idx="336">
                  <c:v>45669</c:v>
                </c:pt>
                <c:pt idx="337">
                  <c:v>45669.5</c:v>
                </c:pt>
                <c:pt idx="338">
                  <c:v>45740.5</c:v>
                </c:pt>
                <c:pt idx="339">
                  <c:v>45874</c:v>
                </c:pt>
                <c:pt idx="340">
                  <c:v>45880</c:v>
                </c:pt>
                <c:pt idx="341">
                  <c:v>45939</c:v>
                </c:pt>
                <c:pt idx="342">
                  <c:v>46717.5</c:v>
                </c:pt>
                <c:pt idx="343">
                  <c:v>46718</c:v>
                </c:pt>
                <c:pt idx="344">
                  <c:v>46749</c:v>
                </c:pt>
                <c:pt idx="345">
                  <c:v>46768</c:v>
                </c:pt>
                <c:pt idx="346">
                  <c:v>46808.5</c:v>
                </c:pt>
                <c:pt idx="347">
                  <c:v>46811.5</c:v>
                </c:pt>
                <c:pt idx="348">
                  <c:v>46812</c:v>
                </c:pt>
                <c:pt idx="349">
                  <c:v>46974.5</c:v>
                </c:pt>
                <c:pt idx="350">
                  <c:v>47706</c:v>
                </c:pt>
                <c:pt idx="351">
                  <c:v>47739.5</c:v>
                </c:pt>
                <c:pt idx="352">
                  <c:v>47822</c:v>
                </c:pt>
                <c:pt idx="353">
                  <c:v>47974</c:v>
                </c:pt>
                <c:pt idx="354">
                  <c:v>48207</c:v>
                </c:pt>
                <c:pt idx="355">
                  <c:v>48868.5</c:v>
                </c:pt>
                <c:pt idx="356">
                  <c:v>48935.5</c:v>
                </c:pt>
                <c:pt idx="357">
                  <c:v>48969</c:v>
                </c:pt>
                <c:pt idx="358">
                  <c:v>49025</c:v>
                </c:pt>
                <c:pt idx="359">
                  <c:v>49025</c:v>
                </c:pt>
                <c:pt idx="360">
                  <c:v>49025</c:v>
                </c:pt>
                <c:pt idx="361">
                  <c:v>49025</c:v>
                </c:pt>
                <c:pt idx="362">
                  <c:v>49170</c:v>
                </c:pt>
                <c:pt idx="363">
                  <c:v>49179.5</c:v>
                </c:pt>
                <c:pt idx="364">
                  <c:v>49182.5</c:v>
                </c:pt>
                <c:pt idx="365">
                  <c:v>49183</c:v>
                </c:pt>
                <c:pt idx="366">
                  <c:v>49232</c:v>
                </c:pt>
                <c:pt idx="367">
                  <c:v>49248.5</c:v>
                </c:pt>
                <c:pt idx="368">
                  <c:v>49298.5</c:v>
                </c:pt>
                <c:pt idx="369">
                  <c:v>50067</c:v>
                </c:pt>
                <c:pt idx="370">
                  <c:v>50067.5</c:v>
                </c:pt>
                <c:pt idx="371">
                  <c:v>50101.5</c:v>
                </c:pt>
                <c:pt idx="372">
                  <c:v>50119.5</c:v>
                </c:pt>
                <c:pt idx="373">
                  <c:v>50119.5</c:v>
                </c:pt>
                <c:pt idx="374">
                  <c:v>50119.5</c:v>
                </c:pt>
                <c:pt idx="375">
                  <c:v>50211.5</c:v>
                </c:pt>
                <c:pt idx="376">
                  <c:v>51249.5</c:v>
                </c:pt>
                <c:pt idx="377">
                  <c:v>51250</c:v>
                </c:pt>
                <c:pt idx="378">
                  <c:v>51356.5</c:v>
                </c:pt>
                <c:pt idx="379">
                  <c:v>51422.5</c:v>
                </c:pt>
                <c:pt idx="380">
                  <c:v>51494</c:v>
                </c:pt>
                <c:pt idx="381">
                  <c:v>51503</c:v>
                </c:pt>
                <c:pt idx="382">
                  <c:v>51585</c:v>
                </c:pt>
                <c:pt idx="383">
                  <c:v>51594</c:v>
                </c:pt>
                <c:pt idx="384">
                  <c:v>51597.5</c:v>
                </c:pt>
                <c:pt idx="385">
                  <c:v>51759.5</c:v>
                </c:pt>
                <c:pt idx="386">
                  <c:v>51769</c:v>
                </c:pt>
                <c:pt idx="387">
                  <c:v>51794</c:v>
                </c:pt>
                <c:pt idx="388">
                  <c:v>52403.5</c:v>
                </c:pt>
                <c:pt idx="389">
                  <c:v>52532</c:v>
                </c:pt>
                <c:pt idx="390">
                  <c:v>52540.5</c:v>
                </c:pt>
                <c:pt idx="391">
                  <c:v>52616.5</c:v>
                </c:pt>
                <c:pt idx="392">
                  <c:v>52616.5</c:v>
                </c:pt>
                <c:pt idx="393">
                  <c:v>52616.5</c:v>
                </c:pt>
                <c:pt idx="394">
                  <c:v>52657.5</c:v>
                </c:pt>
                <c:pt idx="395">
                  <c:v>52764</c:v>
                </c:pt>
                <c:pt idx="396">
                  <c:v>53517.5</c:v>
                </c:pt>
                <c:pt idx="397">
                  <c:v>53677.5</c:v>
                </c:pt>
                <c:pt idx="398">
                  <c:v>53680</c:v>
                </c:pt>
                <c:pt idx="399">
                  <c:v>53726</c:v>
                </c:pt>
                <c:pt idx="400">
                  <c:v>53726.5</c:v>
                </c:pt>
                <c:pt idx="401">
                  <c:v>53727</c:v>
                </c:pt>
                <c:pt idx="402">
                  <c:v>53738.5</c:v>
                </c:pt>
                <c:pt idx="403">
                  <c:v>53739</c:v>
                </c:pt>
                <c:pt idx="404">
                  <c:v>53739.5</c:v>
                </c:pt>
                <c:pt idx="405">
                  <c:v>53827.5</c:v>
                </c:pt>
                <c:pt idx="406">
                  <c:v>53999</c:v>
                </c:pt>
                <c:pt idx="407">
                  <c:v>54626.5</c:v>
                </c:pt>
                <c:pt idx="408">
                  <c:v>54679</c:v>
                </c:pt>
                <c:pt idx="409">
                  <c:v>54777.5</c:v>
                </c:pt>
                <c:pt idx="410">
                  <c:v>54943.5</c:v>
                </c:pt>
                <c:pt idx="411">
                  <c:v>54953</c:v>
                </c:pt>
                <c:pt idx="412">
                  <c:v>54953.5</c:v>
                </c:pt>
                <c:pt idx="413">
                  <c:v>55041</c:v>
                </c:pt>
                <c:pt idx="414">
                  <c:v>55165.5</c:v>
                </c:pt>
                <c:pt idx="415">
                  <c:v>55165.5</c:v>
                </c:pt>
                <c:pt idx="416">
                  <c:v>55771</c:v>
                </c:pt>
                <c:pt idx="417">
                  <c:v>55828.5</c:v>
                </c:pt>
                <c:pt idx="418">
                  <c:v>55909</c:v>
                </c:pt>
                <c:pt idx="419">
                  <c:v>55909.5</c:v>
                </c:pt>
                <c:pt idx="420">
                  <c:v>55963</c:v>
                </c:pt>
                <c:pt idx="421">
                  <c:v>56072.5</c:v>
                </c:pt>
                <c:pt idx="422">
                  <c:v>56073</c:v>
                </c:pt>
                <c:pt idx="423">
                  <c:v>56087.5</c:v>
                </c:pt>
                <c:pt idx="424">
                  <c:v>56153.5</c:v>
                </c:pt>
                <c:pt idx="425">
                  <c:v>57270</c:v>
                </c:pt>
                <c:pt idx="426">
                  <c:v>57092</c:v>
                </c:pt>
                <c:pt idx="427">
                  <c:v>57092.5</c:v>
                </c:pt>
                <c:pt idx="428">
                  <c:v>57243</c:v>
                </c:pt>
                <c:pt idx="429">
                  <c:v>57455.5</c:v>
                </c:pt>
                <c:pt idx="430">
                  <c:v>57508</c:v>
                </c:pt>
                <c:pt idx="431">
                  <c:v>57508.5</c:v>
                </c:pt>
                <c:pt idx="432">
                  <c:v>58126.5</c:v>
                </c:pt>
                <c:pt idx="433">
                  <c:v>58126.5</c:v>
                </c:pt>
                <c:pt idx="434">
                  <c:v>55009.5</c:v>
                </c:pt>
                <c:pt idx="435">
                  <c:v>55160</c:v>
                </c:pt>
                <c:pt idx="436">
                  <c:v>58199</c:v>
                </c:pt>
                <c:pt idx="437">
                  <c:v>58199.5</c:v>
                </c:pt>
                <c:pt idx="438">
                  <c:v>58262.5</c:v>
                </c:pt>
                <c:pt idx="439">
                  <c:v>58384</c:v>
                </c:pt>
                <c:pt idx="440">
                  <c:v>58462</c:v>
                </c:pt>
                <c:pt idx="441">
                  <c:v>58643.5</c:v>
                </c:pt>
              </c:numCache>
            </c:numRef>
          </c:xVal>
          <c:yVal>
            <c:numRef>
              <c:f>'Active 1'!$M$21:$M$819</c:f>
              <c:numCache>
                <c:formatCode>General</c:formatCode>
                <c:ptCount val="7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20-4A98-9326-427D9378082F}"/>
            </c:ext>
          </c:extLst>
        </c:ser>
        <c:ser>
          <c:idx val="6"/>
          <c:order val="5"/>
          <c:tx>
            <c:strRef>
              <c:f>'Active 1'!$N$20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1'!$F$21:$F$819</c:f>
              <c:numCache>
                <c:formatCode>General</c:formatCode>
                <c:ptCount val="799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24970.5</c:v>
                </c:pt>
                <c:pt idx="133">
                  <c:v>25106</c:v>
                </c:pt>
                <c:pt idx="134">
                  <c:v>26094</c:v>
                </c:pt>
                <c:pt idx="135">
                  <c:v>26175.5</c:v>
                </c:pt>
                <c:pt idx="136">
                  <c:v>26213</c:v>
                </c:pt>
                <c:pt idx="137">
                  <c:v>26278</c:v>
                </c:pt>
                <c:pt idx="138">
                  <c:v>26294.5</c:v>
                </c:pt>
                <c:pt idx="139">
                  <c:v>26347</c:v>
                </c:pt>
                <c:pt idx="140">
                  <c:v>26394</c:v>
                </c:pt>
                <c:pt idx="141">
                  <c:v>27222.5</c:v>
                </c:pt>
                <c:pt idx="142">
                  <c:v>27226.5</c:v>
                </c:pt>
                <c:pt idx="143">
                  <c:v>27263</c:v>
                </c:pt>
                <c:pt idx="144">
                  <c:v>27419.5</c:v>
                </c:pt>
                <c:pt idx="145">
                  <c:v>27424</c:v>
                </c:pt>
                <c:pt idx="146">
                  <c:v>27567</c:v>
                </c:pt>
                <c:pt idx="147">
                  <c:v>27611</c:v>
                </c:pt>
                <c:pt idx="148">
                  <c:v>27771</c:v>
                </c:pt>
                <c:pt idx="149">
                  <c:v>27775</c:v>
                </c:pt>
                <c:pt idx="150">
                  <c:v>27818</c:v>
                </c:pt>
                <c:pt idx="151">
                  <c:v>27865</c:v>
                </c:pt>
                <c:pt idx="152">
                  <c:v>28248</c:v>
                </c:pt>
                <c:pt idx="153">
                  <c:v>28414</c:v>
                </c:pt>
                <c:pt idx="154">
                  <c:v>28464</c:v>
                </c:pt>
                <c:pt idx="155">
                  <c:v>28605</c:v>
                </c:pt>
                <c:pt idx="156">
                  <c:v>28747</c:v>
                </c:pt>
                <c:pt idx="157">
                  <c:v>28790</c:v>
                </c:pt>
                <c:pt idx="158">
                  <c:v>28792.5</c:v>
                </c:pt>
                <c:pt idx="159">
                  <c:v>28925</c:v>
                </c:pt>
                <c:pt idx="160">
                  <c:v>28947</c:v>
                </c:pt>
                <c:pt idx="161">
                  <c:v>29606.5</c:v>
                </c:pt>
                <c:pt idx="162">
                  <c:v>29678.5</c:v>
                </c:pt>
                <c:pt idx="163">
                  <c:v>29882.5</c:v>
                </c:pt>
                <c:pt idx="164">
                  <c:v>30770</c:v>
                </c:pt>
                <c:pt idx="165">
                  <c:v>31092</c:v>
                </c:pt>
                <c:pt idx="166">
                  <c:v>31187</c:v>
                </c:pt>
                <c:pt idx="167">
                  <c:v>31252</c:v>
                </c:pt>
                <c:pt idx="168">
                  <c:v>31252.5</c:v>
                </c:pt>
                <c:pt idx="169">
                  <c:v>31256</c:v>
                </c:pt>
                <c:pt idx="170">
                  <c:v>31846.5</c:v>
                </c:pt>
                <c:pt idx="171">
                  <c:v>31908</c:v>
                </c:pt>
                <c:pt idx="172">
                  <c:v>31908</c:v>
                </c:pt>
                <c:pt idx="173">
                  <c:v>31908</c:v>
                </c:pt>
                <c:pt idx="174">
                  <c:v>31936.5</c:v>
                </c:pt>
                <c:pt idx="175">
                  <c:v>31936.5</c:v>
                </c:pt>
                <c:pt idx="176">
                  <c:v>31936.5</c:v>
                </c:pt>
                <c:pt idx="177">
                  <c:v>32033</c:v>
                </c:pt>
                <c:pt idx="178">
                  <c:v>32033</c:v>
                </c:pt>
                <c:pt idx="179">
                  <c:v>32109</c:v>
                </c:pt>
                <c:pt idx="180">
                  <c:v>32142.5</c:v>
                </c:pt>
                <c:pt idx="181">
                  <c:v>32142.5</c:v>
                </c:pt>
                <c:pt idx="182">
                  <c:v>32262.5</c:v>
                </c:pt>
                <c:pt idx="183">
                  <c:v>32306.5</c:v>
                </c:pt>
                <c:pt idx="184">
                  <c:v>32353.5</c:v>
                </c:pt>
                <c:pt idx="185">
                  <c:v>32597.5</c:v>
                </c:pt>
                <c:pt idx="186">
                  <c:v>32720</c:v>
                </c:pt>
                <c:pt idx="187">
                  <c:v>32720.5</c:v>
                </c:pt>
                <c:pt idx="188">
                  <c:v>32909.5</c:v>
                </c:pt>
                <c:pt idx="189">
                  <c:v>33097.5</c:v>
                </c:pt>
                <c:pt idx="190">
                  <c:v>33103</c:v>
                </c:pt>
                <c:pt idx="191">
                  <c:v>33143</c:v>
                </c:pt>
                <c:pt idx="192">
                  <c:v>33191</c:v>
                </c:pt>
                <c:pt idx="193">
                  <c:v>33238</c:v>
                </c:pt>
                <c:pt idx="194">
                  <c:v>33322.5</c:v>
                </c:pt>
                <c:pt idx="195">
                  <c:v>33491</c:v>
                </c:pt>
                <c:pt idx="196">
                  <c:v>34051</c:v>
                </c:pt>
                <c:pt idx="197">
                  <c:v>34073</c:v>
                </c:pt>
                <c:pt idx="198">
                  <c:v>34100</c:v>
                </c:pt>
                <c:pt idx="199">
                  <c:v>34141.5</c:v>
                </c:pt>
                <c:pt idx="200">
                  <c:v>34169</c:v>
                </c:pt>
                <c:pt idx="201">
                  <c:v>34170.5</c:v>
                </c:pt>
                <c:pt idx="202">
                  <c:v>34316</c:v>
                </c:pt>
                <c:pt idx="203">
                  <c:v>34520.5</c:v>
                </c:pt>
                <c:pt idx="204">
                  <c:v>34580.5</c:v>
                </c:pt>
                <c:pt idx="205">
                  <c:v>34596</c:v>
                </c:pt>
                <c:pt idx="206">
                  <c:v>34643</c:v>
                </c:pt>
                <c:pt idx="207">
                  <c:v>34705</c:v>
                </c:pt>
                <c:pt idx="208">
                  <c:v>34705.5</c:v>
                </c:pt>
                <c:pt idx="209">
                  <c:v>35286.5</c:v>
                </c:pt>
                <c:pt idx="210">
                  <c:v>35288.5</c:v>
                </c:pt>
                <c:pt idx="211">
                  <c:v>35426.5</c:v>
                </c:pt>
                <c:pt idx="212">
                  <c:v>35433.5</c:v>
                </c:pt>
                <c:pt idx="213">
                  <c:v>35436</c:v>
                </c:pt>
                <c:pt idx="214">
                  <c:v>35436.5</c:v>
                </c:pt>
                <c:pt idx="215">
                  <c:v>35460.5</c:v>
                </c:pt>
                <c:pt idx="216">
                  <c:v>35460.5</c:v>
                </c:pt>
                <c:pt idx="217">
                  <c:v>35502.5</c:v>
                </c:pt>
                <c:pt idx="218">
                  <c:v>35514</c:v>
                </c:pt>
                <c:pt idx="219">
                  <c:v>35539</c:v>
                </c:pt>
                <c:pt idx="220">
                  <c:v>35574.5</c:v>
                </c:pt>
                <c:pt idx="221">
                  <c:v>35574.5</c:v>
                </c:pt>
                <c:pt idx="222">
                  <c:v>35592.5</c:v>
                </c:pt>
                <c:pt idx="223">
                  <c:v>36352.5</c:v>
                </c:pt>
                <c:pt idx="224">
                  <c:v>36496.5</c:v>
                </c:pt>
                <c:pt idx="225">
                  <c:v>36496.5</c:v>
                </c:pt>
                <c:pt idx="226">
                  <c:v>36512.5</c:v>
                </c:pt>
                <c:pt idx="227">
                  <c:v>36603</c:v>
                </c:pt>
                <c:pt idx="228">
                  <c:v>36641</c:v>
                </c:pt>
                <c:pt idx="229">
                  <c:v>36649</c:v>
                </c:pt>
                <c:pt idx="230">
                  <c:v>36684.5</c:v>
                </c:pt>
                <c:pt idx="231">
                  <c:v>36694.5</c:v>
                </c:pt>
                <c:pt idx="232">
                  <c:v>36735</c:v>
                </c:pt>
                <c:pt idx="233">
                  <c:v>36759</c:v>
                </c:pt>
                <c:pt idx="234">
                  <c:v>36766.5</c:v>
                </c:pt>
                <c:pt idx="235">
                  <c:v>36772.5</c:v>
                </c:pt>
                <c:pt idx="236">
                  <c:v>36784</c:v>
                </c:pt>
                <c:pt idx="237">
                  <c:v>36784.5</c:v>
                </c:pt>
                <c:pt idx="238">
                  <c:v>36823</c:v>
                </c:pt>
                <c:pt idx="239">
                  <c:v>37572</c:v>
                </c:pt>
                <c:pt idx="240">
                  <c:v>37587</c:v>
                </c:pt>
                <c:pt idx="241">
                  <c:v>37697</c:v>
                </c:pt>
                <c:pt idx="242">
                  <c:v>37700</c:v>
                </c:pt>
                <c:pt idx="243">
                  <c:v>37722</c:v>
                </c:pt>
                <c:pt idx="244">
                  <c:v>37722.5</c:v>
                </c:pt>
                <c:pt idx="245">
                  <c:v>37723</c:v>
                </c:pt>
                <c:pt idx="246">
                  <c:v>37758</c:v>
                </c:pt>
                <c:pt idx="247">
                  <c:v>37769</c:v>
                </c:pt>
                <c:pt idx="248">
                  <c:v>37770</c:v>
                </c:pt>
                <c:pt idx="249">
                  <c:v>37770</c:v>
                </c:pt>
                <c:pt idx="250">
                  <c:v>37770</c:v>
                </c:pt>
                <c:pt idx="251">
                  <c:v>37814</c:v>
                </c:pt>
                <c:pt idx="252">
                  <c:v>38048</c:v>
                </c:pt>
                <c:pt idx="253">
                  <c:v>38331</c:v>
                </c:pt>
                <c:pt idx="254">
                  <c:v>38541</c:v>
                </c:pt>
                <c:pt idx="255">
                  <c:v>38556.5</c:v>
                </c:pt>
                <c:pt idx="256">
                  <c:v>38569</c:v>
                </c:pt>
                <c:pt idx="257">
                  <c:v>38606.5</c:v>
                </c:pt>
                <c:pt idx="258">
                  <c:v>38607</c:v>
                </c:pt>
                <c:pt idx="259">
                  <c:v>38613</c:v>
                </c:pt>
                <c:pt idx="260">
                  <c:v>38754</c:v>
                </c:pt>
                <c:pt idx="261">
                  <c:v>38782</c:v>
                </c:pt>
                <c:pt idx="262">
                  <c:v>38842</c:v>
                </c:pt>
                <c:pt idx="263">
                  <c:v>38867</c:v>
                </c:pt>
                <c:pt idx="264">
                  <c:v>38873</c:v>
                </c:pt>
                <c:pt idx="265">
                  <c:v>38895</c:v>
                </c:pt>
                <c:pt idx="266">
                  <c:v>38939.5</c:v>
                </c:pt>
                <c:pt idx="267">
                  <c:v>38971</c:v>
                </c:pt>
                <c:pt idx="268">
                  <c:v>38974</c:v>
                </c:pt>
                <c:pt idx="269">
                  <c:v>38983.5</c:v>
                </c:pt>
                <c:pt idx="270">
                  <c:v>39456.5</c:v>
                </c:pt>
                <c:pt idx="271">
                  <c:v>39613</c:v>
                </c:pt>
                <c:pt idx="272">
                  <c:v>39616.5</c:v>
                </c:pt>
                <c:pt idx="273">
                  <c:v>39638.5</c:v>
                </c:pt>
                <c:pt idx="274">
                  <c:v>39663.5</c:v>
                </c:pt>
                <c:pt idx="275">
                  <c:v>39718</c:v>
                </c:pt>
                <c:pt idx="276">
                  <c:v>39776.5</c:v>
                </c:pt>
                <c:pt idx="277">
                  <c:v>39878</c:v>
                </c:pt>
                <c:pt idx="278">
                  <c:v>39878.5</c:v>
                </c:pt>
                <c:pt idx="279">
                  <c:v>39885.5</c:v>
                </c:pt>
                <c:pt idx="280">
                  <c:v>39937.5</c:v>
                </c:pt>
                <c:pt idx="281">
                  <c:v>39980</c:v>
                </c:pt>
                <c:pt idx="282">
                  <c:v>40067</c:v>
                </c:pt>
                <c:pt idx="283">
                  <c:v>40859.5</c:v>
                </c:pt>
                <c:pt idx="284">
                  <c:v>40925.5</c:v>
                </c:pt>
                <c:pt idx="285">
                  <c:v>40956</c:v>
                </c:pt>
                <c:pt idx="286">
                  <c:v>41000.5</c:v>
                </c:pt>
                <c:pt idx="287">
                  <c:v>41063.5</c:v>
                </c:pt>
                <c:pt idx="288">
                  <c:v>41121</c:v>
                </c:pt>
                <c:pt idx="289">
                  <c:v>41160.5</c:v>
                </c:pt>
                <c:pt idx="290">
                  <c:v>41295</c:v>
                </c:pt>
                <c:pt idx="291">
                  <c:v>41444.5</c:v>
                </c:pt>
                <c:pt idx="292">
                  <c:v>41445</c:v>
                </c:pt>
                <c:pt idx="293">
                  <c:v>41477</c:v>
                </c:pt>
                <c:pt idx="294">
                  <c:v>41495.5</c:v>
                </c:pt>
                <c:pt idx="295">
                  <c:v>41997</c:v>
                </c:pt>
                <c:pt idx="296">
                  <c:v>42016</c:v>
                </c:pt>
                <c:pt idx="297">
                  <c:v>42085</c:v>
                </c:pt>
                <c:pt idx="298">
                  <c:v>42101</c:v>
                </c:pt>
                <c:pt idx="299">
                  <c:v>42132.5</c:v>
                </c:pt>
                <c:pt idx="300">
                  <c:v>42195</c:v>
                </c:pt>
                <c:pt idx="301">
                  <c:v>42219.5</c:v>
                </c:pt>
                <c:pt idx="302">
                  <c:v>42238</c:v>
                </c:pt>
                <c:pt idx="303">
                  <c:v>42265</c:v>
                </c:pt>
                <c:pt idx="304">
                  <c:v>42278</c:v>
                </c:pt>
                <c:pt idx="305">
                  <c:v>42421</c:v>
                </c:pt>
                <c:pt idx="306">
                  <c:v>42439</c:v>
                </c:pt>
                <c:pt idx="307">
                  <c:v>42489</c:v>
                </c:pt>
                <c:pt idx="308">
                  <c:v>42649.5</c:v>
                </c:pt>
                <c:pt idx="309">
                  <c:v>42681</c:v>
                </c:pt>
                <c:pt idx="310">
                  <c:v>43114.5</c:v>
                </c:pt>
                <c:pt idx="311">
                  <c:v>43338.5</c:v>
                </c:pt>
                <c:pt idx="312">
                  <c:v>43357.5</c:v>
                </c:pt>
                <c:pt idx="313">
                  <c:v>43427</c:v>
                </c:pt>
                <c:pt idx="314">
                  <c:v>43427.5</c:v>
                </c:pt>
                <c:pt idx="315">
                  <c:v>43436.5</c:v>
                </c:pt>
                <c:pt idx="316">
                  <c:v>43468.5</c:v>
                </c:pt>
                <c:pt idx="317">
                  <c:v>43483</c:v>
                </c:pt>
                <c:pt idx="318">
                  <c:v>43503</c:v>
                </c:pt>
                <c:pt idx="319">
                  <c:v>43550</c:v>
                </c:pt>
                <c:pt idx="320">
                  <c:v>44324</c:v>
                </c:pt>
                <c:pt idx="321">
                  <c:v>44358.5</c:v>
                </c:pt>
                <c:pt idx="322">
                  <c:v>44431</c:v>
                </c:pt>
                <c:pt idx="323">
                  <c:v>44481</c:v>
                </c:pt>
                <c:pt idx="324">
                  <c:v>44481</c:v>
                </c:pt>
                <c:pt idx="325">
                  <c:v>44481</c:v>
                </c:pt>
                <c:pt idx="326">
                  <c:v>44481</c:v>
                </c:pt>
                <c:pt idx="327">
                  <c:v>44546.5</c:v>
                </c:pt>
                <c:pt idx="328">
                  <c:v>44560</c:v>
                </c:pt>
                <c:pt idx="329">
                  <c:v>44696.5</c:v>
                </c:pt>
                <c:pt idx="330">
                  <c:v>44697</c:v>
                </c:pt>
                <c:pt idx="331">
                  <c:v>44791.5</c:v>
                </c:pt>
                <c:pt idx="332">
                  <c:v>44860.5</c:v>
                </c:pt>
                <c:pt idx="333">
                  <c:v>45600</c:v>
                </c:pt>
                <c:pt idx="334">
                  <c:v>45629</c:v>
                </c:pt>
                <c:pt idx="335">
                  <c:v>45631.5</c:v>
                </c:pt>
                <c:pt idx="336">
                  <c:v>45669</c:v>
                </c:pt>
                <c:pt idx="337">
                  <c:v>45669.5</c:v>
                </c:pt>
                <c:pt idx="338">
                  <c:v>45740.5</c:v>
                </c:pt>
                <c:pt idx="339">
                  <c:v>45874</c:v>
                </c:pt>
                <c:pt idx="340">
                  <c:v>45880</c:v>
                </c:pt>
                <c:pt idx="341">
                  <c:v>45939</c:v>
                </c:pt>
                <c:pt idx="342">
                  <c:v>46717.5</c:v>
                </c:pt>
                <c:pt idx="343">
                  <c:v>46718</c:v>
                </c:pt>
                <c:pt idx="344">
                  <c:v>46749</c:v>
                </c:pt>
                <c:pt idx="345">
                  <c:v>46768</c:v>
                </c:pt>
                <c:pt idx="346">
                  <c:v>46808.5</c:v>
                </c:pt>
                <c:pt idx="347">
                  <c:v>46811.5</c:v>
                </c:pt>
                <c:pt idx="348">
                  <c:v>46812</c:v>
                </c:pt>
                <c:pt idx="349">
                  <c:v>46974.5</c:v>
                </c:pt>
                <c:pt idx="350">
                  <c:v>47706</c:v>
                </c:pt>
                <c:pt idx="351">
                  <c:v>47739.5</c:v>
                </c:pt>
                <c:pt idx="352">
                  <c:v>47822</c:v>
                </c:pt>
                <c:pt idx="353">
                  <c:v>47974</c:v>
                </c:pt>
                <c:pt idx="354">
                  <c:v>48207</c:v>
                </c:pt>
                <c:pt idx="355">
                  <c:v>48868.5</c:v>
                </c:pt>
                <c:pt idx="356">
                  <c:v>48935.5</c:v>
                </c:pt>
                <c:pt idx="357">
                  <c:v>48969</c:v>
                </c:pt>
                <c:pt idx="358">
                  <c:v>49025</c:v>
                </c:pt>
                <c:pt idx="359">
                  <c:v>49025</c:v>
                </c:pt>
                <c:pt idx="360">
                  <c:v>49025</c:v>
                </c:pt>
                <c:pt idx="361">
                  <c:v>49025</c:v>
                </c:pt>
                <c:pt idx="362">
                  <c:v>49170</c:v>
                </c:pt>
                <c:pt idx="363">
                  <c:v>49179.5</c:v>
                </c:pt>
                <c:pt idx="364">
                  <c:v>49182.5</c:v>
                </c:pt>
                <c:pt idx="365">
                  <c:v>49183</c:v>
                </c:pt>
                <c:pt idx="366">
                  <c:v>49232</c:v>
                </c:pt>
                <c:pt idx="367">
                  <c:v>49248.5</c:v>
                </c:pt>
                <c:pt idx="368">
                  <c:v>49298.5</c:v>
                </c:pt>
                <c:pt idx="369">
                  <c:v>50067</c:v>
                </c:pt>
                <c:pt idx="370">
                  <c:v>50067.5</c:v>
                </c:pt>
                <c:pt idx="371">
                  <c:v>50101.5</c:v>
                </c:pt>
                <c:pt idx="372">
                  <c:v>50119.5</c:v>
                </c:pt>
                <c:pt idx="373">
                  <c:v>50119.5</c:v>
                </c:pt>
                <c:pt idx="374">
                  <c:v>50119.5</c:v>
                </c:pt>
                <c:pt idx="375">
                  <c:v>50211.5</c:v>
                </c:pt>
                <c:pt idx="376">
                  <c:v>51249.5</c:v>
                </c:pt>
                <c:pt idx="377">
                  <c:v>51250</c:v>
                </c:pt>
                <c:pt idx="378">
                  <c:v>51356.5</c:v>
                </c:pt>
                <c:pt idx="379">
                  <c:v>51422.5</c:v>
                </c:pt>
                <c:pt idx="380">
                  <c:v>51494</c:v>
                </c:pt>
                <c:pt idx="381">
                  <c:v>51503</c:v>
                </c:pt>
                <c:pt idx="382">
                  <c:v>51585</c:v>
                </c:pt>
                <c:pt idx="383">
                  <c:v>51594</c:v>
                </c:pt>
                <c:pt idx="384">
                  <c:v>51597.5</c:v>
                </c:pt>
                <c:pt idx="385">
                  <c:v>51759.5</c:v>
                </c:pt>
                <c:pt idx="386">
                  <c:v>51769</c:v>
                </c:pt>
                <c:pt idx="387">
                  <c:v>51794</c:v>
                </c:pt>
                <c:pt idx="388">
                  <c:v>52403.5</c:v>
                </c:pt>
                <c:pt idx="389">
                  <c:v>52532</c:v>
                </c:pt>
                <c:pt idx="390">
                  <c:v>52540.5</c:v>
                </c:pt>
                <c:pt idx="391">
                  <c:v>52616.5</c:v>
                </c:pt>
                <c:pt idx="392">
                  <c:v>52616.5</c:v>
                </c:pt>
                <c:pt idx="393">
                  <c:v>52616.5</c:v>
                </c:pt>
                <c:pt idx="394">
                  <c:v>52657.5</c:v>
                </c:pt>
                <c:pt idx="395">
                  <c:v>52764</c:v>
                </c:pt>
                <c:pt idx="396">
                  <c:v>53517.5</c:v>
                </c:pt>
                <c:pt idx="397">
                  <c:v>53677.5</c:v>
                </c:pt>
                <c:pt idx="398">
                  <c:v>53680</c:v>
                </c:pt>
                <c:pt idx="399">
                  <c:v>53726</c:v>
                </c:pt>
                <c:pt idx="400">
                  <c:v>53726.5</c:v>
                </c:pt>
                <c:pt idx="401">
                  <c:v>53727</c:v>
                </c:pt>
                <c:pt idx="402">
                  <c:v>53738.5</c:v>
                </c:pt>
                <c:pt idx="403">
                  <c:v>53739</c:v>
                </c:pt>
                <c:pt idx="404">
                  <c:v>53739.5</c:v>
                </c:pt>
                <c:pt idx="405">
                  <c:v>53827.5</c:v>
                </c:pt>
                <c:pt idx="406">
                  <c:v>53999</c:v>
                </c:pt>
                <c:pt idx="407">
                  <c:v>54626.5</c:v>
                </c:pt>
                <c:pt idx="408">
                  <c:v>54679</c:v>
                </c:pt>
                <c:pt idx="409">
                  <c:v>54777.5</c:v>
                </c:pt>
                <c:pt idx="410">
                  <c:v>54943.5</c:v>
                </c:pt>
                <c:pt idx="411">
                  <c:v>54953</c:v>
                </c:pt>
                <c:pt idx="412">
                  <c:v>54953.5</c:v>
                </c:pt>
                <c:pt idx="413">
                  <c:v>55041</c:v>
                </c:pt>
                <c:pt idx="414">
                  <c:v>55165.5</c:v>
                </c:pt>
                <c:pt idx="415">
                  <c:v>55165.5</c:v>
                </c:pt>
                <c:pt idx="416">
                  <c:v>55771</c:v>
                </c:pt>
                <c:pt idx="417">
                  <c:v>55828.5</c:v>
                </c:pt>
                <c:pt idx="418">
                  <c:v>55909</c:v>
                </c:pt>
                <c:pt idx="419">
                  <c:v>55909.5</c:v>
                </c:pt>
                <c:pt idx="420">
                  <c:v>55963</c:v>
                </c:pt>
                <c:pt idx="421">
                  <c:v>56072.5</c:v>
                </c:pt>
                <c:pt idx="422">
                  <c:v>56073</c:v>
                </c:pt>
                <c:pt idx="423">
                  <c:v>56087.5</c:v>
                </c:pt>
                <c:pt idx="424">
                  <c:v>56153.5</c:v>
                </c:pt>
                <c:pt idx="425">
                  <c:v>57270</c:v>
                </c:pt>
                <c:pt idx="426">
                  <c:v>57092</c:v>
                </c:pt>
                <c:pt idx="427">
                  <c:v>57092.5</c:v>
                </c:pt>
                <c:pt idx="428">
                  <c:v>57243</c:v>
                </c:pt>
                <c:pt idx="429">
                  <c:v>57455.5</c:v>
                </c:pt>
                <c:pt idx="430">
                  <c:v>57508</c:v>
                </c:pt>
                <c:pt idx="431">
                  <c:v>57508.5</c:v>
                </c:pt>
                <c:pt idx="432">
                  <c:v>58126.5</c:v>
                </c:pt>
                <c:pt idx="433">
                  <c:v>58126.5</c:v>
                </c:pt>
                <c:pt idx="434">
                  <c:v>55009.5</c:v>
                </c:pt>
                <c:pt idx="435">
                  <c:v>55160</c:v>
                </c:pt>
                <c:pt idx="436">
                  <c:v>58199</c:v>
                </c:pt>
                <c:pt idx="437">
                  <c:v>58199.5</c:v>
                </c:pt>
                <c:pt idx="438">
                  <c:v>58262.5</c:v>
                </c:pt>
                <c:pt idx="439">
                  <c:v>58384</c:v>
                </c:pt>
                <c:pt idx="440">
                  <c:v>58462</c:v>
                </c:pt>
                <c:pt idx="441">
                  <c:v>58643.5</c:v>
                </c:pt>
              </c:numCache>
            </c:numRef>
          </c:xVal>
          <c:yVal>
            <c:numRef>
              <c:f>'Active 1'!$N$21:$N$819</c:f>
              <c:numCache>
                <c:formatCode>General</c:formatCode>
                <c:ptCount val="799"/>
                <c:pt idx="10">
                  <c:v>0.30794494809202072</c:v>
                </c:pt>
                <c:pt idx="130">
                  <c:v>0.15307102713596005</c:v>
                </c:pt>
                <c:pt idx="172">
                  <c:v>0.12833263547468104</c:v>
                </c:pt>
                <c:pt idx="173">
                  <c:v>0.12833263547468104</c:v>
                </c:pt>
                <c:pt idx="175">
                  <c:v>0.12823100748731578</c:v>
                </c:pt>
                <c:pt idx="176">
                  <c:v>0.12823100748731578</c:v>
                </c:pt>
                <c:pt idx="178">
                  <c:v>0.12788689868799133</c:v>
                </c:pt>
                <c:pt idx="181">
                  <c:v>0.12749643326285115</c:v>
                </c:pt>
                <c:pt idx="238">
                  <c:v>0.11080626502204155</c:v>
                </c:pt>
                <c:pt idx="239">
                  <c:v>0.1081354101961968</c:v>
                </c:pt>
                <c:pt idx="240">
                  <c:v>0.10808192178179404</c:v>
                </c:pt>
                <c:pt idx="241">
                  <c:v>0.10768967340950708</c:v>
                </c:pt>
                <c:pt idx="242">
                  <c:v>0.10767897572662652</c:v>
                </c:pt>
                <c:pt idx="243">
                  <c:v>0.10760052605216913</c:v>
                </c:pt>
                <c:pt idx="244">
                  <c:v>0.10759874310502238</c:v>
                </c:pt>
                <c:pt idx="245">
                  <c:v>0.10759696015787562</c:v>
                </c:pt>
                <c:pt idx="246">
                  <c:v>0.1074721538576025</c:v>
                </c:pt>
                <c:pt idx="247">
                  <c:v>0.10743292902037382</c:v>
                </c:pt>
                <c:pt idx="248">
                  <c:v>0.10742936312608029</c:v>
                </c:pt>
                <c:pt idx="249">
                  <c:v>0.10742936312608029</c:v>
                </c:pt>
                <c:pt idx="250">
                  <c:v>0.10742936312608029</c:v>
                </c:pt>
                <c:pt idx="251">
                  <c:v>0.10727246377716551</c:v>
                </c:pt>
                <c:pt idx="252">
                  <c:v>0.10643804451248237</c:v>
                </c:pt>
                <c:pt idx="253">
                  <c:v>0.10542889642741687</c:v>
                </c:pt>
                <c:pt idx="254">
                  <c:v>0.10468005862577814</c:v>
                </c:pt>
                <c:pt idx="255">
                  <c:v>0.10462478726422864</c:v>
                </c:pt>
                <c:pt idx="256">
                  <c:v>0.10458021358555966</c:v>
                </c:pt>
                <c:pt idx="257">
                  <c:v>0.10444649254955274</c:v>
                </c:pt>
                <c:pt idx="258">
                  <c:v>0.10444470960240598</c:v>
                </c:pt>
                <c:pt idx="259">
                  <c:v>0.10442331423664489</c:v>
                </c:pt>
                <c:pt idx="260">
                  <c:v>0.10392052314125888</c:v>
                </c:pt>
                <c:pt idx="261">
                  <c:v>0.10382067810104037</c:v>
                </c:pt>
                <c:pt idx="262">
                  <c:v>0.10360672444342933</c:v>
                </c:pt>
                <c:pt idx="263">
                  <c:v>0.10351757708609138</c:v>
                </c:pt>
                <c:pt idx="264">
                  <c:v>0.10349618172033026</c:v>
                </c:pt>
                <c:pt idx="265">
                  <c:v>0.10341773204587287</c:v>
                </c:pt>
                <c:pt idx="266">
                  <c:v>0.10325904974981134</c:v>
                </c:pt>
                <c:pt idx="267">
                  <c:v>0.10314672407956554</c:v>
                </c:pt>
                <c:pt idx="268">
                  <c:v>0.10313602639668498</c:v>
                </c:pt>
                <c:pt idx="269">
                  <c:v>0.10310215040089657</c:v>
                </c:pt>
                <c:pt idx="270">
                  <c:v>0.10141548240006271</c:v>
                </c:pt>
                <c:pt idx="271">
                  <c:v>0.10085741994312716</c:v>
                </c:pt>
                <c:pt idx="272">
                  <c:v>0.10084493931309987</c:v>
                </c:pt>
                <c:pt idx="273">
                  <c:v>0.10076648963864249</c:v>
                </c:pt>
                <c:pt idx="274">
                  <c:v>0.10067734228130454</c:v>
                </c:pt>
                <c:pt idx="275">
                  <c:v>0.10048300104230781</c:v>
                </c:pt>
                <c:pt idx="276">
                  <c:v>0.10027439622613704</c:v>
                </c:pt>
                <c:pt idx="277">
                  <c:v>9.991245795534498E-2</c:v>
                </c:pt>
                <c:pt idx="278">
                  <c:v>9.9910675008198224E-2</c:v>
                </c:pt>
                <c:pt idx="279">
                  <c:v>9.9885713748143617E-2</c:v>
                </c:pt>
                <c:pt idx="280">
                  <c:v>9.970028724488067E-2</c:v>
                </c:pt>
                <c:pt idx="281">
                  <c:v>9.954873673740619E-2</c:v>
                </c:pt>
                <c:pt idx="282">
                  <c:v>9.9238503933870154E-2</c:v>
                </c:pt>
                <c:pt idx="283">
                  <c:v>9.6412532706257353E-2</c:v>
                </c:pt>
                <c:pt idx="284">
                  <c:v>9.6177183682885192E-2</c:v>
                </c:pt>
                <c:pt idx="285">
                  <c:v>9.6068423906932904E-2</c:v>
                </c:pt>
                <c:pt idx="286">
                  <c:v>9.5909741610871374E-2</c:v>
                </c:pt>
                <c:pt idx="287">
                  <c:v>9.5685090270379747E-2</c:v>
                </c:pt>
                <c:pt idx="288">
                  <c:v>9.5480051348502487E-2</c:v>
                </c:pt>
                <c:pt idx="289">
                  <c:v>9.5339198523908542E-2</c:v>
                </c:pt>
                <c:pt idx="290">
                  <c:v>9.4859585741430413E-2</c:v>
                </c:pt>
                <c:pt idx="291">
                  <c:v>9.4326484544549505E-2</c:v>
                </c:pt>
                <c:pt idx="292">
                  <c:v>9.4324701597402749E-2</c:v>
                </c:pt>
                <c:pt idx="293">
                  <c:v>9.4210592980010194E-2</c:v>
                </c:pt>
                <c:pt idx="294">
                  <c:v>9.4144623935580124E-2</c:v>
                </c:pt>
                <c:pt idx="295">
                  <c:v>9.2356327947380995E-2</c:v>
                </c:pt>
                <c:pt idx="296">
                  <c:v>9.2288575955804142E-2</c:v>
                </c:pt>
                <c:pt idx="297">
                  <c:v>9.2042529249551419E-2</c:v>
                </c:pt>
                <c:pt idx="298">
                  <c:v>9.1985474940855155E-2</c:v>
                </c:pt>
                <c:pt idx="299">
                  <c:v>9.1873149270609328E-2</c:v>
                </c:pt>
                <c:pt idx="300">
                  <c:v>9.1650280877264484E-2</c:v>
                </c:pt>
                <c:pt idx="301">
                  <c:v>9.1562916467073291E-2</c:v>
                </c:pt>
                <c:pt idx="302">
                  <c:v>9.1496947422643221E-2</c:v>
                </c:pt>
                <c:pt idx="303">
                  <c:v>9.140066827671825E-2</c:v>
                </c:pt>
                <c:pt idx="304">
                  <c:v>9.135431165090252E-2</c:v>
                </c:pt>
                <c:pt idx="305">
                  <c:v>9.084438876692949E-2</c:v>
                </c:pt>
                <c:pt idx="306">
                  <c:v>9.0780202669646176E-2</c:v>
                </c:pt>
                <c:pt idx="307">
                  <c:v>9.0601907954970279E-2</c:v>
                </c:pt>
                <c:pt idx="308">
                  <c:v>9.0029581920860691E-2</c:v>
                </c:pt>
                <c:pt idx="309">
                  <c:v>8.9917256250614891E-2</c:v>
                </c:pt>
                <c:pt idx="310">
                  <c:v>8.8371441074374946E-2</c:v>
                </c:pt>
                <c:pt idx="311">
                  <c:v>8.7572680752627002E-2</c:v>
                </c:pt>
                <c:pt idx="312">
                  <c:v>8.7504928761050149E-2</c:v>
                </c:pt>
                <c:pt idx="313">
                  <c:v>8.7257099107650671E-2</c:v>
                </c:pt>
                <c:pt idx="314">
                  <c:v>8.7255316160503915E-2</c:v>
                </c:pt>
                <c:pt idx="315">
                  <c:v>8.7223223111862258E-2</c:v>
                </c:pt>
                <c:pt idx="316">
                  <c:v>8.7109114494469703E-2</c:v>
                </c:pt>
                <c:pt idx="317">
                  <c:v>8.7057409027213678E-2</c:v>
                </c:pt>
                <c:pt idx="318">
                  <c:v>8.6986091141343341E-2</c:v>
                </c:pt>
                <c:pt idx="319">
                  <c:v>8.6818494109548006E-2</c:v>
                </c:pt>
                <c:pt idx="320">
                  <c:v>8.4058491926365303E-2</c:v>
                </c:pt>
                <c:pt idx="321">
                  <c:v>8.3935468573238942E-2</c:v>
                </c:pt>
                <c:pt idx="322">
                  <c:v>8.3676941236958902E-2</c:v>
                </c:pt>
                <c:pt idx="323">
                  <c:v>8.3498646522283032E-2</c:v>
                </c:pt>
                <c:pt idx="324">
                  <c:v>8.3498646522283032E-2</c:v>
                </c:pt>
                <c:pt idx="325">
                  <c:v>8.3498646522283032E-2</c:v>
                </c:pt>
                <c:pt idx="326">
                  <c:v>8.3498646522283032E-2</c:v>
                </c:pt>
                <c:pt idx="327">
                  <c:v>8.3265080446057627E-2</c:v>
                </c:pt>
                <c:pt idx="328">
                  <c:v>8.3216940873095113E-2</c:v>
                </c:pt>
                <c:pt idx="329">
                  <c:v>8.2730196302029962E-2</c:v>
                </c:pt>
                <c:pt idx="330">
                  <c:v>8.2728413354883207E-2</c:v>
                </c:pt>
                <c:pt idx="331">
                  <c:v>8.239143634414578E-2</c:v>
                </c:pt>
                <c:pt idx="332">
                  <c:v>8.2145389637893057E-2</c:v>
                </c:pt>
                <c:pt idx="333">
                  <c:v>7.9508410807836716E-2</c:v>
                </c:pt>
                <c:pt idx="334">
                  <c:v>7.9404999873324694E-2</c:v>
                </c:pt>
                <c:pt idx="335">
                  <c:v>7.9396085137590916E-2</c:v>
                </c:pt>
                <c:pt idx="336">
                  <c:v>7.9262364101583993E-2</c:v>
                </c:pt>
                <c:pt idx="337">
                  <c:v>7.9260581154437237E-2</c:v>
                </c:pt>
                <c:pt idx="338">
                  <c:v>7.9007402659597492E-2</c:v>
                </c:pt>
                <c:pt idx="339">
                  <c:v>7.8531355771412875E-2</c:v>
                </c:pt>
                <c:pt idx="340">
                  <c:v>7.8509960405651752E-2</c:v>
                </c:pt>
                <c:pt idx="341">
                  <c:v>7.8299572642334225E-2</c:v>
                </c:pt>
                <c:pt idx="342">
                  <c:v>7.5523523934830694E-2</c:v>
                </c:pt>
                <c:pt idx="343">
                  <c:v>7.5521740987683939E-2</c:v>
                </c:pt>
                <c:pt idx="344">
                  <c:v>7.5411198264584894E-2</c:v>
                </c:pt>
                <c:pt idx="345">
                  <c:v>7.5343446273008041E-2</c:v>
                </c:pt>
                <c:pt idx="346">
                  <c:v>7.5199027554120584E-2</c:v>
                </c:pt>
                <c:pt idx="347">
                  <c:v>7.5188329871240023E-2</c:v>
                </c:pt>
                <c:pt idx="348">
                  <c:v>7.5186546924093267E-2</c:v>
                </c:pt>
                <c:pt idx="349">
                  <c:v>7.4607089101396656E-2</c:v>
                </c:pt>
                <c:pt idx="350">
                  <c:v>7.1998637425688461E-2</c:v>
                </c:pt>
                <c:pt idx="351">
                  <c:v>7.1879179966855611E-2</c:v>
                </c:pt>
                <c:pt idx="352">
                  <c:v>7.1584993687640402E-2</c:v>
                </c:pt>
                <c:pt idx="353">
                  <c:v>7.1042977755025716E-2</c:v>
                </c:pt>
                <c:pt idx="354">
                  <c:v>7.0212124384636088E-2</c:v>
                </c:pt>
                <c:pt idx="355">
                  <c:v>6.7853285309474126E-2</c:v>
                </c:pt>
                <c:pt idx="356">
                  <c:v>6.7614370391808454E-2</c:v>
                </c:pt>
                <c:pt idx="357">
                  <c:v>6.7494912932975604E-2</c:v>
                </c:pt>
                <c:pt idx="358">
                  <c:v>6.7295222852538611E-2</c:v>
                </c:pt>
                <c:pt idx="359">
                  <c:v>6.7295222852538611E-2</c:v>
                </c:pt>
                <c:pt idx="360">
                  <c:v>6.7295222852538611E-2</c:v>
                </c:pt>
                <c:pt idx="361">
                  <c:v>6.7295222852538611E-2</c:v>
                </c:pt>
                <c:pt idx="362">
                  <c:v>6.6778168179978531E-2</c:v>
                </c:pt>
                <c:pt idx="363">
                  <c:v>6.6744292184190118E-2</c:v>
                </c:pt>
                <c:pt idx="364">
                  <c:v>6.6733594501309557E-2</c:v>
                </c:pt>
                <c:pt idx="365">
                  <c:v>6.6731811554162801E-2</c:v>
                </c:pt>
                <c:pt idx="366">
                  <c:v>6.6557082733780443E-2</c:v>
                </c:pt>
                <c:pt idx="367">
                  <c:v>6.6498245477937395E-2</c:v>
                </c:pt>
                <c:pt idx="368">
                  <c:v>6.6319950763261526E-2</c:v>
                </c:pt>
                <c:pt idx="369">
                  <c:v>6.3579560998693163E-2</c:v>
                </c:pt>
                <c:pt idx="370">
                  <c:v>6.3577778051546407E-2</c:v>
                </c:pt>
                <c:pt idx="371">
                  <c:v>6.3456537645566802E-2</c:v>
                </c:pt>
                <c:pt idx="372">
                  <c:v>6.3392351548283488E-2</c:v>
                </c:pt>
                <c:pt idx="373">
                  <c:v>6.3392351548283488E-2</c:v>
                </c:pt>
                <c:pt idx="374">
                  <c:v>6.3392351548283488E-2</c:v>
                </c:pt>
                <c:pt idx="375">
                  <c:v>6.3064289273279867E-2</c:v>
                </c:pt>
                <c:pt idx="376">
                  <c:v>5.9362890996608492E-2</c:v>
                </c:pt>
                <c:pt idx="377">
                  <c:v>5.9361108049461736E-2</c:v>
                </c:pt>
                <c:pt idx="378">
                  <c:v>5.898134030720209E-2</c:v>
                </c:pt>
                <c:pt idx="379">
                  <c:v>5.8745991283829929E-2</c:v>
                </c:pt>
                <c:pt idx="380">
                  <c:v>5.84910298418434E-2</c:v>
                </c:pt>
                <c:pt idx="381">
                  <c:v>5.8458936793201743E-2</c:v>
                </c:pt>
                <c:pt idx="382">
                  <c:v>5.8166533461133291E-2</c:v>
                </c:pt>
                <c:pt idx="383">
                  <c:v>5.8134440412491634E-2</c:v>
                </c:pt>
                <c:pt idx="384">
                  <c:v>5.8121959782464316E-2</c:v>
                </c:pt>
                <c:pt idx="385">
                  <c:v>5.7544284906914461E-2</c:v>
                </c:pt>
                <c:pt idx="386">
                  <c:v>5.7510408911126049E-2</c:v>
                </c:pt>
                <c:pt idx="387">
                  <c:v>5.74212615537881E-2</c:v>
                </c:pt>
                <c:pt idx="388">
                  <c:v>5.5247848981889058E-2</c:v>
                </c:pt>
                <c:pt idx="389">
                  <c:v>5.4789631565172053E-2</c:v>
                </c:pt>
                <c:pt idx="390">
                  <c:v>5.4759321463677152E-2</c:v>
                </c:pt>
                <c:pt idx="391">
                  <c:v>5.4488313497369795E-2</c:v>
                </c:pt>
                <c:pt idx="392">
                  <c:v>5.4488313497369795E-2</c:v>
                </c:pt>
                <c:pt idx="393">
                  <c:v>5.4488313497369795E-2</c:v>
                </c:pt>
                <c:pt idx="394">
                  <c:v>5.4342111831335582E-2</c:v>
                </c:pt>
                <c:pt idx="395">
                  <c:v>5.3962344089075936E-2</c:v>
                </c:pt>
                <c:pt idx="396">
                  <c:v>5.1275442738910354E-2</c:v>
                </c:pt>
                <c:pt idx="397">
                  <c:v>5.0704899651947521E-2</c:v>
                </c:pt>
                <c:pt idx="398">
                  <c:v>5.0695984916213715E-2</c:v>
                </c:pt>
                <c:pt idx="399">
                  <c:v>5.0531953778711919E-2</c:v>
                </c:pt>
                <c:pt idx="400">
                  <c:v>5.0530170831565163E-2</c:v>
                </c:pt>
                <c:pt idx="401">
                  <c:v>5.052838788441838E-2</c:v>
                </c:pt>
                <c:pt idx="402">
                  <c:v>5.0487380100042945E-2</c:v>
                </c:pt>
                <c:pt idx="403">
                  <c:v>5.0485597152896189E-2</c:v>
                </c:pt>
                <c:pt idx="404">
                  <c:v>5.0483814205749433E-2</c:v>
                </c:pt>
                <c:pt idx="405">
                  <c:v>5.0170015507919857E-2</c:v>
                </c:pt>
                <c:pt idx="406">
                  <c:v>4.955846463658159E-2</c:v>
                </c:pt>
                <c:pt idx="407">
                  <c:v>4.7320865967399234E-2</c:v>
                </c:pt>
                <c:pt idx="408">
                  <c:v>4.7133656516989531E-2</c:v>
                </c:pt>
                <c:pt idx="409">
                  <c:v>4.6782415929078058E-2</c:v>
                </c:pt>
                <c:pt idx="410">
                  <c:v>4.6190477476354103E-2</c:v>
                </c:pt>
                <c:pt idx="411">
                  <c:v>4.615660148056569E-2</c:v>
                </c:pt>
                <c:pt idx="412">
                  <c:v>4.6154818533418934E-2</c:v>
                </c:pt>
                <c:pt idx="413">
                  <c:v>4.5842802782736142E-2</c:v>
                </c:pt>
                <c:pt idx="414">
                  <c:v>4.5398848943193182E-2</c:v>
                </c:pt>
                <c:pt idx="415">
                  <c:v>4.5398848943193182E-2</c:v>
                </c:pt>
                <c:pt idx="416">
                  <c:v>4.3239699948468213E-2</c:v>
                </c:pt>
                <c:pt idx="417">
                  <c:v>4.3034661026590953E-2</c:v>
                </c:pt>
                <c:pt idx="418">
                  <c:v>4.2747606535962768E-2</c:v>
                </c:pt>
                <c:pt idx="419">
                  <c:v>4.2745823588816012E-2</c:v>
                </c:pt>
                <c:pt idx="420">
                  <c:v>4.2555048244112825E-2</c:v>
                </c:pt>
                <c:pt idx="421">
                  <c:v>4.2164582818972646E-2</c:v>
                </c:pt>
                <c:pt idx="422">
                  <c:v>4.2162799871825862E-2</c:v>
                </c:pt>
                <c:pt idx="423">
                  <c:v>4.2111094404569865E-2</c:v>
                </c:pt>
                <c:pt idx="424">
                  <c:v>4.1875745381197704E-2</c:v>
                </c:pt>
                <c:pt idx="425">
                  <c:v>3.7894424402485194E-2</c:v>
                </c:pt>
                <c:pt idx="426">
                  <c:v>3.8529153586731341E-2</c:v>
                </c:pt>
                <c:pt idx="427">
                  <c:v>3.8527370639584585E-2</c:v>
                </c:pt>
                <c:pt idx="428">
                  <c:v>3.7990703548410165E-2</c:v>
                </c:pt>
                <c:pt idx="429">
                  <c:v>3.7232951011037657E-2</c:v>
                </c:pt>
                <c:pt idx="430">
                  <c:v>3.7045741560627982E-2</c:v>
                </c:pt>
                <c:pt idx="431">
                  <c:v>3.7043958613481226E-2</c:v>
                </c:pt>
                <c:pt idx="432">
                  <c:v>3.4840235940087283E-2</c:v>
                </c:pt>
                <c:pt idx="433">
                  <c:v>3.4840235940087283E-2</c:v>
                </c:pt>
                <c:pt idx="434">
                  <c:v>4.5955128452981941E-2</c:v>
                </c:pt>
                <c:pt idx="435">
                  <c:v>4.5418461361807522E-2</c:v>
                </c:pt>
                <c:pt idx="436">
                  <c:v>3.4581708603807243E-2</c:v>
                </c:pt>
                <c:pt idx="437">
                  <c:v>3.4579925656660487E-2</c:v>
                </c:pt>
                <c:pt idx="438">
                  <c:v>3.4355274316168888E-2</c:v>
                </c:pt>
                <c:pt idx="439">
                  <c:v>3.3922018159506462E-2</c:v>
                </c:pt>
                <c:pt idx="440">
                  <c:v>3.3643878404612082E-2</c:v>
                </c:pt>
                <c:pt idx="441">
                  <c:v>3.2996668590338646E-2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20-4A98-9326-427D9378082F}"/>
            </c:ext>
          </c:extLst>
        </c:ser>
        <c:ser>
          <c:idx val="8"/>
          <c:order val="6"/>
          <c:tx>
            <c:strRef>
              <c:f>'Active 1'!$Q$20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1'!$F$21:$F$819</c:f>
              <c:numCache>
                <c:formatCode>General</c:formatCode>
                <c:ptCount val="799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24970.5</c:v>
                </c:pt>
                <c:pt idx="133">
                  <c:v>25106</c:v>
                </c:pt>
                <c:pt idx="134">
                  <c:v>26094</c:v>
                </c:pt>
                <c:pt idx="135">
                  <c:v>26175.5</c:v>
                </c:pt>
                <c:pt idx="136">
                  <c:v>26213</c:v>
                </c:pt>
                <c:pt idx="137">
                  <c:v>26278</c:v>
                </c:pt>
                <c:pt idx="138">
                  <c:v>26294.5</c:v>
                </c:pt>
                <c:pt idx="139">
                  <c:v>26347</c:v>
                </c:pt>
                <c:pt idx="140">
                  <c:v>26394</c:v>
                </c:pt>
                <c:pt idx="141">
                  <c:v>27222.5</c:v>
                </c:pt>
                <c:pt idx="142">
                  <c:v>27226.5</c:v>
                </c:pt>
                <c:pt idx="143">
                  <c:v>27263</c:v>
                </c:pt>
                <c:pt idx="144">
                  <c:v>27419.5</c:v>
                </c:pt>
                <c:pt idx="145">
                  <c:v>27424</c:v>
                </c:pt>
                <c:pt idx="146">
                  <c:v>27567</c:v>
                </c:pt>
                <c:pt idx="147">
                  <c:v>27611</c:v>
                </c:pt>
                <c:pt idx="148">
                  <c:v>27771</c:v>
                </c:pt>
                <c:pt idx="149">
                  <c:v>27775</c:v>
                </c:pt>
                <c:pt idx="150">
                  <c:v>27818</c:v>
                </c:pt>
                <c:pt idx="151">
                  <c:v>27865</c:v>
                </c:pt>
                <c:pt idx="152">
                  <c:v>28248</c:v>
                </c:pt>
                <c:pt idx="153">
                  <c:v>28414</c:v>
                </c:pt>
                <c:pt idx="154">
                  <c:v>28464</c:v>
                </c:pt>
                <c:pt idx="155">
                  <c:v>28605</c:v>
                </c:pt>
                <c:pt idx="156">
                  <c:v>28747</c:v>
                </c:pt>
                <c:pt idx="157">
                  <c:v>28790</c:v>
                </c:pt>
                <c:pt idx="158">
                  <c:v>28792.5</c:v>
                </c:pt>
                <c:pt idx="159">
                  <c:v>28925</c:v>
                </c:pt>
                <c:pt idx="160">
                  <c:v>28947</c:v>
                </c:pt>
                <c:pt idx="161">
                  <c:v>29606.5</c:v>
                </c:pt>
                <c:pt idx="162">
                  <c:v>29678.5</c:v>
                </c:pt>
                <c:pt idx="163">
                  <c:v>29882.5</c:v>
                </c:pt>
                <c:pt idx="164">
                  <c:v>30770</c:v>
                </c:pt>
                <c:pt idx="165">
                  <c:v>31092</c:v>
                </c:pt>
                <c:pt idx="166">
                  <c:v>31187</c:v>
                </c:pt>
                <c:pt idx="167">
                  <c:v>31252</c:v>
                </c:pt>
                <c:pt idx="168">
                  <c:v>31252.5</c:v>
                </c:pt>
                <c:pt idx="169">
                  <c:v>31256</c:v>
                </c:pt>
                <c:pt idx="170">
                  <c:v>31846.5</c:v>
                </c:pt>
                <c:pt idx="171">
                  <c:v>31908</c:v>
                </c:pt>
                <c:pt idx="172">
                  <c:v>31908</c:v>
                </c:pt>
                <c:pt idx="173">
                  <c:v>31908</c:v>
                </c:pt>
                <c:pt idx="174">
                  <c:v>31936.5</c:v>
                </c:pt>
                <c:pt idx="175">
                  <c:v>31936.5</c:v>
                </c:pt>
                <c:pt idx="176">
                  <c:v>31936.5</c:v>
                </c:pt>
                <c:pt idx="177">
                  <c:v>32033</c:v>
                </c:pt>
                <c:pt idx="178">
                  <c:v>32033</c:v>
                </c:pt>
                <c:pt idx="179">
                  <c:v>32109</c:v>
                </c:pt>
                <c:pt idx="180">
                  <c:v>32142.5</c:v>
                </c:pt>
                <c:pt idx="181">
                  <c:v>32142.5</c:v>
                </c:pt>
                <c:pt idx="182">
                  <c:v>32262.5</c:v>
                </c:pt>
                <c:pt idx="183">
                  <c:v>32306.5</c:v>
                </c:pt>
                <c:pt idx="184">
                  <c:v>32353.5</c:v>
                </c:pt>
                <c:pt idx="185">
                  <c:v>32597.5</c:v>
                </c:pt>
                <c:pt idx="186">
                  <c:v>32720</c:v>
                </c:pt>
                <c:pt idx="187">
                  <c:v>32720.5</c:v>
                </c:pt>
                <c:pt idx="188">
                  <c:v>32909.5</c:v>
                </c:pt>
                <c:pt idx="189">
                  <c:v>33097.5</c:v>
                </c:pt>
                <c:pt idx="190">
                  <c:v>33103</c:v>
                </c:pt>
                <c:pt idx="191">
                  <c:v>33143</c:v>
                </c:pt>
                <c:pt idx="192">
                  <c:v>33191</c:v>
                </c:pt>
                <c:pt idx="193">
                  <c:v>33238</c:v>
                </c:pt>
                <c:pt idx="194">
                  <c:v>33322.5</c:v>
                </c:pt>
                <c:pt idx="195">
                  <c:v>33491</c:v>
                </c:pt>
                <c:pt idx="196">
                  <c:v>34051</c:v>
                </c:pt>
                <c:pt idx="197">
                  <c:v>34073</c:v>
                </c:pt>
                <c:pt idx="198">
                  <c:v>34100</c:v>
                </c:pt>
                <c:pt idx="199">
                  <c:v>34141.5</c:v>
                </c:pt>
                <c:pt idx="200">
                  <c:v>34169</c:v>
                </c:pt>
                <c:pt idx="201">
                  <c:v>34170.5</c:v>
                </c:pt>
                <c:pt idx="202">
                  <c:v>34316</c:v>
                </c:pt>
                <c:pt idx="203">
                  <c:v>34520.5</c:v>
                </c:pt>
                <c:pt idx="204">
                  <c:v>34580.5</c:v>
                </c:pt>
                <c:pt idx="205">
                  <c:v>34596</c:v>
                </c:pt>
                <c:pt idx="206">
                  <c:v>34643</c:v>
                </c:pt>
                <c:pt idx="207">
                  <c:v>34705</c:v>
                </c:pt>
                <c:pt idx="208">
                  <c:v>34705.5</c:v>
                </c:pt>
                <c:pt idx="209">
                  <c:v>35286.5</c:v>
                </c:pt>
                <c:pt idx="210">
                  <c:v>35288.5</c:v>
                </c:pt>
                <c:pt idx="211">
                  <c:v>35426.5</c:v>
                </c:pt>
                <c:pt idx="212">
                  <c:v>35433.5</c:v>
                </c:pt>
                <c:pt idx="213">
                  <c:v>35436</c:v>
                </c:pt>
                <c:pt idx="214">
                  <c:v>35436.5</c:v>
                </c:pt>
                <c:pt idx="215">
                  <c:v>35460.5</c:v>
                </c:pt>
                <c:pt idx="216">
                  <c:v>35460.5</c:v>
                </c:pt>
                <c:pt idx="217">
                  <c:v>35502.5</c:v>
                </c:pt>
                <c:pt idx="218">
                  <c:v>35514</c:v>
                </c:pt>
                <c:pt idx="219">
                  <c:v>35539</c:v>
                </c:pt>
                <c:pt idx="220">
                  <c:v>35574.5</c:v>
                </c:pt>
                <c:pt idx="221">
                  <c:v>35574.5</c:v>
                </c:pt>
                <c:pt idx="222">
                  <c:v>35592.5</c:v>
                </c:pt>
                <c:pt idx="223">
                  <c:v>36352.5</c:v>
                </c:pt>
                <c:pt idx="224">
                  <c:v>36496.5</c:v>
                </c:pt>
                <c:pt idx="225">
                  <c:v>36496.5</c:v>
                </c:pt>
                <c:pt idx="226">
                  <c:v>36512.5</c:v>
                </c:pt>
                <c:pt idx="227">
                  <c:v>36603</c:v>
                </c:pt>
                <c:pt idx="228">
                  <c:v>36641</c:v>
                </c:pt>
                <c:pt idx="229">
                  <c:v>36649</c:v>
                </c:pt>
                <c:pt idx="230">
                  <c:v>36684.5</c:v>
                </c:pt>
                <c:pt idx="231">
                  <c:v>36694.5</c:v>
                </c:pt>
                <c:pt idx="232">
                  <c:v>36735</c:v>
                </c:pt>
                <c:pt idx="233">
                  <c:v>36759</c:v>
                </c:pt>
                <c:pt idx="234">
                  <c:v>36766.5</c:v>
                </c:pt>
                <c:pt idx="235">
                  <c:v>36772.5</c:v>
                </c:pt>
                <c:pt idx="236">
                  <c:v>36784</c:v>
                </c:pt>
                <c:pt idx="237">
                  <c:v>36784.5</c:v>
                </c:pt>
                <c:pt idx="238">
                  <c:v>36823</c:v>
                </c:pt>
                <c:pt idx="239">
                  <c:v>37572</c:v>
                </c:pt>
                <c:pt idx="240">
                  <c:v>37587</c:v>
                </c:pt>
                <c:pt idx="241">
                  <c:v>37697</c:v>
                </c:pt>
                <c:pt idx="242">
                  <c:v>37700</c:v>
                </c:pt>
                <c:pt idx="243">
                  <c:v>37722</c:v>
                </c:pt>
                <c:pt idx="244">
                  <c:v>37722.5</c:v>
                </c:pt>
                <c:pt idx="245">
                  <c:v>37723</c:v>
                </c:pt>
                <c:pt idx="246">
                  <c:v>37758</c:v>
                </c:pt>
                <c:pt idx="247">
                  <c:v>37769</c:v>
                </c:pt>
                <c:pt idx="248">
                  <c:v>37770</c:v>
                </c:pt>
                <c:pt idx="249">
                  <c:v>37770</c:v>
                </c:pt>
                <c:pt idx="250">
                  <c:v>37770</c:v>
                </c:pt>
                <c:pt idx="251">
                  <c:v>37814</c:v>
                </c:pt>
                <c:pt idx="252">
                  <c:v>38048</c:v>
                </c:pt>
                <c:pt idx="253">
                  <c:v>38331</c:v>
                </c:pt>
                <c:pt idx="254">
                  <c:v>38541</c:v>
                </c:pt>
                <c:pt idx="255">
                  <c:v>38556.5</c:v>
                </c:pt>
                <c:pt idx="256">
                  <c:v>38569</c:v>
                </c:pt>
                <c:pt idx="257">
                  <c:v>38606.5</c:v>
                </c:pt>
                <c:pt idx="258">
                  <c:v>38607</c:v>
                </c:pt>
                <c:pt idx="259">
                  <c:v>38613</c:v>
                </c:pt>
                <c:pt idx="260">
                  <c:v>38754</c:v>
                </c:pt>
                <c:pt idx="261">
                  <c:v>38782</c:v>
                </c:pt>
                <c:pt idx="262">
                  <c:v>38842</c:v>
                </c:pt>
                <c:pt idx="263">
                  <c:v>38867</c:v>
                </c:pt>
                <c:pt idx="264">
                  <c:v>38873</c:v>
                </c:pt>
                <c:pt idx="265">
                  <c:v>38895</c:v>
                </c:pt>
                <c:pt idx="266">
                  <c:v>38939.5</c:v>
                </c:pt>
                <c:pt idx="267">
                  <c:v>38971</c:v>
                </c:pt>
                <c:pt idx="268">
                  <c:v>38974</c:v>
                </c:pt>
                <c:pt idx="269">
                  <c:v>38983.5</c:v>
                </c:pt>
                <c:pt idx="270">
                  <c:v>39456.5</c:v>
                </c:pt>
                <c:pt idx="271">
                  <c:v>39613</c:v>
                </c:pt>
                <c:pt idx="272">
                  <c:v>39616.5</c:v>
                </c:pt>
                <c:pt idx="273">
                  <c:v>39638.5</c:v>
                </c:pt>
                <c:pt idx="274">
                  <c:v>39663.5</c:v>
                </c:pt>
                <c:pt idx="275">
                  <c:v>39718</c:v>
                </c:pt>
                <c:pt idx="276">
                  <c:v>39776.5</c:v>
                </c:pt>
                <c:pt idx="277">
                  <c:v>39878</c:v>
                </c:pt>
                <c:pt idx="278">
                  <c:v>39878.5</c:v>
                </c:pt>
                <c:pt idx="279">
                  <c:v>39885.5</c:v>
                </c:pt>
                <c:pt idx="280">
                  <c:v>39937.5</c:v>
                </c:pt>
                <c:pt idx="281">
                  <c:v>39980</c:v>
                </c:pt>
                <c:pt idx="282">
                  <c:v>40067</c:v>
                </c:pt>
                <c:pt idx="283">
                  <c:v>40859.5</c:v>
                </c:pt>
                <c:pt idx="284">
                  <c:v>40925.5</c:v>
                </c:pt>
                <c:pt idx="285">
                  <c:v>40956</c:v>
                </c:pt>
                <c:pt idx="286">
                  <c:v>41000.5</c:v>
                </c:pt>
                <c:pt idx="287">
                  <c:v>41063.5</c:v>
                </c:pt>
                <c:pt idx="288">
                  <c:v>41121</c:v>
                </c:pt>
                <c:pt idx="289">
                  <c:v>41160.5</c:v>
                </c:pt>
                <c:pt idx="290">
                  <c:v>41295</c:v>
                </c:pt>
                <c:pt idx="291">
                  <c:v>41444.5</c:v>
                </c:pt>
                <c:pt idx="292">
                  <c:v>41445</c:v>
                </c:pt>
                <c:pt idx="293">
                  <c:v>41477</c:v>
                </c:pt>
                <c:pt idx="294">
                  <c:v>41495.5</c:v>
                </c:pt>
                <c:pt idx="295">
                  <c:v>41997</c:v>
                </c:pt>
                <c:pt idx="296">
                  <c:v>42016</c:v>
                </c:pt>
                <c:pt idx="297">
                  <c:v>42085</c:v>
                </c:pt>
                <c:pt idx="298">
                  <c:v>42101</c:v>
                </c:pt>
                <c:pt idx="299">
                  <c:v>42132.5</c:v>
                </c:pt>
                <c:pt idx="300">
                  <c:v>42195</c:v>
                </c:pt>
                <c:pt idx="301">
                  <c:v>42219.5</c:v>
                </c:pt>
                <c:pt idx="302">
                  <c:v>42238</c:v>
                </c:pt>
                <c:pt idx="303">
                  <c:v>42265</c:v>
                </c:pt>
                <c:pt idx="304">
                  <c:v>42278</c:v>
                </c:pt>
                <c:pt idx="305">
                  <c:v>42421</c:v>
                </c:pt>
                <c:pt idx="306">
                  <c:v>42439</c:v>
                </c:pt>
                <c:pt idx="307">
                  <c:v>42489</c:v>
                </c:pt>
                <c:pt idx="308">
                  <c:v>42649.5</c:v>
                </c:pt>
                <c:pt idx="309">
                  <c:v>42681</c:v>
                </c:pt>
                <c:pt idx="310">
                  <c:v>43114.5</c:v>
                </c:pt>
                <c:pt idx="311">
                  <c:v>43338.5</c:v>
                </c:pt>
                <c:pt idx="312">
                  <c:v>43357.5</c:v>
                </c:pt>
                <c:pt idx="313">
                  <c:v>43427</c:v>
                </c:pt>
                <c:pt idx="314">
                  <c:v>43427.5</c:v>
                </c:pt>
                <c:pt idx="315">
                  <c:v>43436.5</c:v>
                </c:pt>
                <c:pt idx="316">
                  <c:v>43468.5</c:v>
                </c:pt>
                <c:pt idx="317">
                  <c:v>43483</c:v>
                </c:pt>
                <c:pt idx="318">
                  <c:v>43503</c:v>
                </c:pt>
                <c:pt idx="319">
                  <c:v>43550</c:v>
                </c:pt>
                <c:pt idx="320">
                  <c:v>44324</c:v>
                </c:pt>
                <c:pt idx="321">
                  <c:v>44358.5</c:v>
                </c:pt>
                <c:pt idx="322">
                  <c:v>44431</c:v>
                </c:pt>
                <c:pt idx="323">
                  <c:v>44481</c:v>
                </c:pt>
                <c:pt idx="324">
                  <c:v>44481</c:v>
                </c:pt>
                <c:pt idx="325">
                  <c:v>44481</c:v>
                </c:pt>
                <c:pt idx="326">
                  <c:v>44481</c:v>
                </c:pt>
                <c:pt idx="327">
                  <c:v>44546.5</c:v>
                </c:pt>
                <c:pt idx="328">
                  <c:v>44560</c:v>
                </c:pt>
                <c:pt idx="329">
                  <c:v>44696.5</c:v>
                </c:pt>
                <c:pt idx="330">
                  <c:v>44697</c:v>
                </c:pt>
                <c:pt idx="331">
                  <c:v>44791.5</c:v>
                </c:pt>
                <c:pt idx="332">
                  <c:v>44860.5</c:v>
                </c:pt>
                <c:pt idx="333">
                  <c:v>45600</c:v>
                </c:pt>
                <c:pt idx="334">
                  <c:v>45629</c:v>
                </c:pt>
                <c:pt idx="335">
                  <c:v>45631.5</c:v>
                </c:pt>
                <c:pt idx="336">
                  <c:v>45669</c:v>
                </c:pt>
                <c:pt idx="337">
                  <c:v>45669.5</c:v>
                </c:pt>
                <c:pt idx="338">
                  <c:v>45740.5</c:v>
                </c:pt>
                <c:pt idx="339">
                  <c:v>45874</c:v>
                </c:pt>
                <c:pt idx="340">
                  <c:v>45880</c:v>
                </c:pt>
                <c:pt idx="341">
                  <c:v>45939</c:v>
                </c:pt>
                <c:pt idx="342">
                  <c:v>46717.5</c:v>
                </c:pt>
                <c:pt idx="343">
                  <c:v>46718</c:v>
                </c:pt>
                <c:pt idx="344">
                  <c:v>46749</c:v>
                </c:pt>
                <c:pt idx="345">
                  <c:v>46768</c:v>
                </c:pt>
                <c:pt idx="346">
                  <c:v>46808.5</c:v>
                </c:pt>
                <c:pt idx="347">
                  <c:v>46811.5</c:v>
                </c:pt>
                <c:pt idx="348">
                  <c:v>46812</c:v>
                </c:pt>
                <c:pt idx="349">
                  <c:v>46974.5</c:v>
                </c:pt>
                <c:pt idx="350">
                  <c:v>47706</c:v>
                </c:pt>
                <c:pt idx="351">
                  <c:v>47739.5</c:v>
                </c:pt>
                <c:pt idx="352">
                  <c:v>47822</c:v>
                </c:pt>
                <c:pt idx="353">
                  <c:v>47974</c:v>
                </c:pt>
                <c:pt idx="354">
                  <c:v>48207</c:v>
                </c:pt>
                <c:pt idx="355">
                  <c:v>48868.5</c:v>
                </c:pt>
                <c:pt idx="356">
                  <c:v>48935.5</c:v>
                </c:pt>
                <c:pt idx="357">
                  <c:v>48969</c:v>
                </c:pt>
                <c:pt idx="358">
                  <c:v>49025</c:v>
                </c:pt>
                <c:pt idx="359">
                  <c:v>49025</c:v>
                </c:pt>
                <c:pt idx="360">
                  <c:v>49025</c:v>
                </c:pt>
                <c:pt idx="361">
                  <c:v>49025</c:v>
                </c:pt>
                <c:pt idx="362">
                  <c:v>49170</c:v>
                </c:pt>
                <c:pt idx="363">
                  <c:v>49179.5</c:v>
                </c:pt>
                <c:pt idx="364">
                  <c:v>49182.5</c:v>
                </c:pt>
                <c:pt idx="365">
                  <c:v>49183</c:v>
                </c:pt>
                <c:pt idx="366">
                  <c:v>49232</c:v>
                </c:pt>
                <c:pt idx="367">
                  <c:v>49248.5</c:v>
                </c:pt>
                <c:pt idx="368">
                  <c:v>49298.5</c:v>
                </c:pt>
                <c:pt idx="369">
                  <c:v>50067</c:v>
                </c:pt>
                <c:pt idx="370">
                  <c:v>50067.5</c:v>
                </c:pt>
                <c:pt idx="371">
                  <c:v>50101.5</c:v>
                </c:pt>
                <c:pt idx="372">
                  <c:v>50119.5</c:v>
                </c:pt>
                <c:pt idx="373">
                  <c:v>50119.5</c:v>
                </c:pt>
                <c:pt idx="374">
                  <c:v>50119.5</c:v>
                </c:pt>
                <c:pt idx="375">
                  <c:v>50211.5</c:v>
                </c:pt>
                <c:pt idx="376">
                  <c:v>51249.5</c:v>
                </c:pt>
                <c:pt idx="377">
                  <c:v>51250</c:v>
                </c:pt>
                <c:pt idx="378">
                  <c:v>51356.5</c:v>
                </c:pt>
                <c:pt idx="379">
                  <c:v>51422.5</c:v>
                </c:pt>
                <c:pt idx="380">
                  <c:v>51494</c:v>
                </c:pt>
                <c:pt idx="381">
                  <c:v>51503</c:v>
                </c:pt>
                <c:pt idx="382">
                  <c:v>51585</c:v>
                </c:pt>
                <c:pt idx="383">
                  <c:v>51594</c:v>
                </c:pt>
                <c:pt idx="384">
                  <c:v>51597.5</c:v>
                </c:pt>
                <c:pt idx="385">
                  <c:v>51759.5</c:v>
                </c:pt>
                <c:pt idx="386">
                  <c:v>51769</c:v>
                </c:pt>
                <c:pt idx="387">
                  <c:v>51794</c:v>
                </c:pt>
                <c:pt idx="388">
                  <c:v>52403.5</c:v>
                </c:pt>
                <c:pt idx="389">
                  <c:v>52532</c:v>
                </c:pt>
                <c:pt idx="390">
                  <c:v>52540.5</c:v>
                </c:pt>
                <c:pt idx="391">
                  <c:v>52616.5</c:v>
                </c:pt>
                <c:pt idx="392">
                  <c:v>52616.5</c:v>
                </c:pt>
                <c:pt idx="393">
                  <c:v>52616.5</c:v>
                </c:pt>
                <c:pt idx="394">
                  <c:v>52657.5</c:v>
                </c:pt>
                <c:pt idx="395">
                  <c:v>52764</c:v>
                </c:pt>
                <c:pt idx="396">
                  <c:v>53517.5</c:v>
                </c:pt>
                <c:pt idx="397">
                  <c:v>53677.5</c:v>
                </c:pt>
                <c:pt idx="398">
                  <c:v>53680</c:v>
                </c:pt>
                <c:pt idx="399">
                  <c:v>53726</c:v>
                </c:pt>
                <c:pt idx="400">
                  <c:v>53726.5</c:v>
                </c:pt>
                <c:pt idx="401">
                  <c:v>53727</c:v>
                </c:pt>
                <c:pt idx="402">
                  <c:v>53738.5</c:v>
                </c:pt>
                <c:pt idx="403">
                  <c:v>53739</c:v>
                </c:pt>
                <c:pt idx="404">
                  <c:v>53739.5</c:v>
                </c:pt>
                <c:pt idx="405">
                  <c:v>53827.5</c:v>
                </c:pt>
                <c:pt idx="406">
                  <c:v>53999</c:v>
                </c:pt>
                <c:pt idx="407">
                  <c:v>54626.5</c:v>
                </c:pt>
                <c:pt idx="408">
                  <c:v>54679</c:v>
                </c:pt>
                <c:pt idx="409">
                  <c:v>54777.5</c:v>
                </c:pt>
                <c:pt idx="410">
                  <c:v>54943.5</c:v>
                </c:pt>
                <c:pt idx="411">
                  <c:v>54953</c:v>
                </c:pt>
                <c:pt idx="412">
                  <c:v>54953.5</c:v>
                </c:pt>
                <c:pt idx="413">
                  <c:v>55041</c:v>
                </c:pt>
                <c:pt idx="414">
                  <c:v>55165.5</c:v>
                </c:pt>
                <c:pt idx="415">
                  <c:v>55165.5</c:v>
                </c:pt>
                <c:pt idx="416">
                  <c:v>55771</c:v>
                </c:pt>
                <c:pt idx="417">
                  <c:v>55828.5</c:v>
                </c:pt>
                <c:pt idx="418">
                  <c:v>55909</c:v>
                </c:pt>
                <c:pt idx="419">
                  <c:v>55909.5</c:v>
                </c:pt>
                <c:pt idx="420">
                  <c:v>55963</c:v>
                </c:pt>
                <c:pt idx="421">
                  <c:v>56072.5</c:v>
                </c:pt>
                <c:pt idx="422">
                  <c:v>56073</c:v>
                </c:pt>
                <c:pt idx="423">
                  <c:v>56087.5</c:v>
                </c:pt>
                <c:pt idx="424">
                  <c:v>56153.5</c:v>
                </c:pt>
                <c:pt idx="425">
                  <c:v>57270</c:v>
                </c:pt>
                <c:pt idx="426">
                  <c:v>57092</c:v>
                </c:pt>
                <c:pt idx="427">
                  <c:v>57092.5</c:v>
                </c:pt>
                <c:pt idx="428">
                  <c:v>57243</c:v>
                </c:pt>
                <c:pt idx="429">
                  <c:v>57455.5</c:v>
                </c:pt>
                <c:pt idx="430">
                  <c:v>57508</c:v>
                </c:pt>
                <c:pt idx="431">
                  <c:v>57508.5</c:v>
                </c:pt>
                <c:pt idx="432">
                  <c:v>58126.5</c:v>
                </c:pt>
                <c:pt idx="433">
                  <c:v>58126.5</c:v>
                </c:pt>
                <c:pt idx="434">
                  <c:v>55009.5</c:v>
                </c:pt>
                <c:pt idx="435">
                  <c:v>55160</c:v>
                </c:pt>
                <c:pt idx="436">
                  <c:v>58199</c:v>
                </c:pt>
                <c:pt idx="437">
                  <c:v>58199.5</c:v>
                </c:pt>
                <c:pt idx="438">
                  <c:v>58262.5</c:v>
                </c:pt>
                <c:pt idx="439">
                  <c:v>58384</c:v>
                </c:pt>
                <c:pt idx="440">
                  <c:v>58462</c:v>
                </c:pt>
                <c:pt idx="441">
                  <c:v>58643.5</c:v>
                </c:pt>
              </c:numCache>
            </c:numRef>
          </c:xVal>
          <c:yVal>
            <c:numRef>
              <c:f>'Active 1'!$Q$21:$Q$819</c:f>
              <c:numCache>
                <c:formatCode>General</c:formatCode>
                <c:ptCount val="799"/>
                <c:pt idx="39">
                  <c:v>6.9318601461418439E-2</c:v>
                </c:pt>
                <c:pt idx="79">
                  <c:v>-4.8464972816873342E-2</c:v>
                </c:pt>
                <c:pt idx="100">
                  <c:v>1.8706386676058173E-2</c:v>
                </c:pt>
                <c:pt idx="101">
                  <c:v>1.5106948419997934E-2</c:v>
                </c:pt>
                <c:pt idx="107">
                  <c:v>9.8753727725124918E-3</c:v>
                </c:pt>
                <c:pt idx="118">
                  <c:v>-4.4655894889729097E-3</c:v>
                </c:pt>
                <c:pt idx="119">
                  <c:v>-5.4428659350378439E-3</c:v>
                </c:pt>
                <c:pt idx="123">
                  <c:v>1.7291454940277617E-2</c:v>
                </c:pt>
                <c:pt idx="124">
                  <c:v>0.15703434703027597</c:v>
                </c:pt>
                <c:pt idx="257">
                  <c:v>0.18679829478060128</c:v>
                </c:pt>
                <c:pt idx="279">
                  <c:v>0.22234084250521846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20-4A98-9326-427D93780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19744"/>
        <c:axId val="1"/>
      </c:scatterChart>
      <c:valAx>
        <c:axId val="671919744"/>
        <c:scaling>
          <c:orientation val="minMax"/>
          <c:max val="50000"/>
          <c:min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7803468208093"/>
              <c:y val="0.87462692163479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8901734104046242E-2"/>
              <c:y val="0.36119391326084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19744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6907514450867053"/>
          <c:y val="0.92238813898262717"/>
          <c:w val="0.55202312138728327"/>
          <c:h val="5.970159980002498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Cas -- LiTE Residuals</a:t>
            </a:r>
          </a:p>
        </c:rich>
      </c:tx>
      <c:layout>
        <c:manualLayout>
          <c:xMode val="edge"/>
          <c:yMode val="edge"/>
          <c:x val="0.35642182500910013"/>
          <c:y val="3.22581789952312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6131386861314"/>
          <c:y val="0.10704240075154153"/>
          <c:w val="0.8029197080291971"/>
          <c:h val="0.69859251016795521"/>
        </c:manualLayout>
      </c:layout>
      <c:scatterChart>
        <c:scatterStyle val="lineMarker"/>
        <c:varyColors val="0"/>
        <c:ser>
          <c:idx val="3"/>
          <c:order val="0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1'!$D$21:$D$173</c:f>
                <c:numCache>
                  <c:formatCode>General</c:formatCode>
                  <c:ptCount val="153"/>
                  <c:pt idx="9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20">
                    <c:v>0</c:v>
                  </c:pt>
                  <c:pt idx="26">
                    <c:v>0</c:v>
                  </c:pt>
                  <c:pt idx="49">
                    <c:v>4.8999999999999998E-4</c:v>
                  </c:pt>
                  <c:pt idx="50">
                    <c:v>4.8999999999999998E-4</c:v>
                  </c:pt>
                  <c:pt idx="52">
                    <c:v>0</c:v>
                  </c:pt>
                  <c:pt idx="53">
                    <c:v>1.1E-4</c:v>
                  </c:pt>
                  <c:pt idx="54">
                    <c:v>8.0000000000000007E-5</c:v>
                  </c:pt>
                  <c:pt idx="55">
                    <c:v>0</c:v>
                  </c:pt>
                  <c:pt idx="57">
                    <c:v>2.7E-4</c:v>
                  </c:pt>
                  <c:pt idx="58">
                    <c:v>1.4999999999999999E-4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8.0000000000000007E-5</c:v>
                  </c:pt>
                  <c:pt idx="62">
                    <c:v>2.5999999999999998E-4</c:v>
                  </c:pt>
                  <c:pt idx="63">
                    <c:v>0</c:v>
                  </c:pt>
                  <c:pt idx="68">
                    <c:v>0</c:v>
                  </c:pt>
                  <c:pt idx="95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7.0000000000000001E-3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6.0000000000000001E-3</c:v>
                  </c:pt>
                  <c:pt idx="123">
                    <c:v>5.0000000000000001E-3</c:v>
                  </c:pt>
                  <c:pt idx="124">
                    <c:v>5.0000000000000001E-3</c:v>
                  </c:pt>
                  <c:pt idx="125">
                    <c:v>6.0000000000000001E-3</c:v>
                  </c:pt>
                  <c:pt idx="126">
                    <c:v>5.0000000000000001E-3</c:v>
                  </c:pt>
                  <c:pt idx="129">
                    <c:v>0</c:v>
                  </c:pt>
                  <c:pt idx="131">
                    <c:v>8.0000000000000004E-4</c:v>
                  </c:pt>
                  <c:pt idx="132">
                    <c:v>0</c:v>
                  </c:pt>
                  <c:pt idx="136">
                    <c:v>7.0000000000000001E-3</c:v>
                  </c:pt>
                  <c:pt idx="137">
                    <c:v>4.0000000000000001E-3</c:v>
                  </c:pt>
                  <c:pt idx="139">
                    <c:v>5.0000000000000001E-3</c:v>
                  </c:pt>
                  <c:pt idx="140">
                    <c:v>5.9999999999999995E-4</c:v>
                  </c:pt>
                  <c:pt idx="141">
                    <c:v>5.0000000000000001E-3</c:v>
                  </c:pt>
                  <c:pt idx="143">
                    <c:v>5.0000000000000001E-3</c:v>
                  </c:pt>
                  <c:pt idx="144">
                    <c:v>5.0000000000000001E-3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48">
                    <c:v>5.0000000000000001E-3</c:v>
                  </c:pt>
                  <c:pt idx="150">
                    <c:v>4.0000000000000001E-3</c:v>
                  </c:pt>
                  <c:pt idx="151">
                    <c:v>4.0000000000000001E-3</c:v>
                  </c:pt>
                  <c:pt idx="152">
                    <c:v>5.0000000000000001E-3</c:v>
                  </c:pt>
                </c:numCache>
              </c:numRef>
            </c:plus>
            <c:minus>
              <c:numRef>
                <c:f>'Active 1'!$D$21:$D$173</c:f>
                <c:numCache>
                  <c:formatCode>General</c:formatCode>
                  <c:ptCount val="153"/>
                  <c:pt idx="9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20">
                    <c:v>0</c:v>
                  </c:pt>
                  <c:pt idx="26">
                    <c:v>0</c:v>
                  </c:pt>
                  <c:pt idx="49">
                    <c:v>4.8999999999999998E-4</c:v>
                  </c:pt>
                  <c:pt idx="50">
                    <c:v>4.8999999999999998E-4</c:v>
                  </c:pt>
                  <c:pt idx="52">
                    <c:v>0</c:v>
                  </c:pt>
                  <c:pt idx="53">
                    <c:v>1.1E-4</c:v>
                  </c:pt>
                  <c:pt idx="54">
                    <c:v>8.0000000000000007E-5</c:v>
                  </c:pt>
                  <c:pt idx="55">
                    <c:v>0</c:v>
                  </c:pt>
                  <c:pt idx="57">
                    <c:v>2.7E-4</c:v>
                  </c:pt>
                  <c:pt idx="58">
                    <c:v>1.4999999999999999E-4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8.0000000000000007E-5</c:v>
                  </c:pt>
                  <c:pt idx="62">
                    <c:v>2.5999999999999998E-4</c:v>
                  </c:pt>
                  <c:pt idx="63">
                    <c:v>0</c:v>
                  </c:pt>
                  <c:pt idx="68">
                    <c:v>0</c:v>
                  </c:pt>
                  <c:pt idx="95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7.0000000000000001E-3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6.0000000000000001E-3</c:v>
                  </c:pt>
                  <c:pt idx="123">
                    <c:v>5.0000000000000001E-3</c:v>
                  </c:pt>
                  <c:pt idx="124">
                    <c:v>5.0000000000000001E-3</c:v>
                  </c:pt>
                  <c:pt idx="125">
                    <c:v>6.0000000000000001E-3</c:v>
                  </c:pt>
                  <c:pt idx="126">
                    <c:v>5.0000000000000001E-3</c:v>
                  </c:pt>
                  <c:pt idx="129">
                    <c:v>0</c:v>
                  </c:pt>
                  <c:pt idx="131">
                    <c:v>8.0000000000000004E-4</c:v>
                  </c:pt>
                  <c:pt idx="132">
                    <c:v>0</c:v>
                  </c:pt>
                  <c:pt idx="136">
                    <c:v>7.0000000000000001E-3</c:v>
                  </c:pt>
                  <c:pt idx="137">
                    <c:v>4.0000000000000001E-3</c:v>
                  </c:pt>
                  <c:pt idx="139">
                    <c:v>5.0000000000000001E-3</c:v>
                  </c:pt>
                  <c:pt idx="140">
                    <c:v>5.9999999999999995E-4</c:v>
                  </c:pt>
                  <c:pt idx="141">
                    <c:v>5.0000000000000001E-3</c:v>
                  </c:pt>
                  <c:pt idx="143">
                    <c:v>5.0000000000000001E-3</c:v>
                  </c:pt>
                  <c:pt idx="144">
                    <c:v>5.0000000000000001E-3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48">
                    <c:v>5.0000000000000001E-3</c:v>
                  </c:pt>
                  <c:pt idx="150">
                    <c:v>4.0000000000000001E-3</c:v>
                  </c:pt>
                  <c:pt idx="151">
                    <c:v>4.0000000000000001E-3</c:v>
                  </c:pt>
                  <c:pt idx="15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1'!$F$21:$F$819</c:f>
              <c:numCache>
                <c:formatCode>General</c:formatCode>
                <c:ptCount val="799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24970.5</c:v>
                </c:pt>
                <c:pt idx="133">
                  <c:v>25106</c:v>
                </c:pt>
                <c:pt idx="134">
                  <c:v>26094</c:v>
                </c:pt>
                <c:pt idx="135">
                  <c:v>26175.5</c:v>
                </c:pt>
                <c:pt idx="136">
                  <c:v>26213</c:v>
                </c:pt>
                <c:pt idx="137">
                  <c:v>26278</c:v>
                </c:pt>
                <c:pt idx="138">
                  <c:v>26294.5</c:v>
                </c:pt>
                <c:pt idx="139">
                  <c:v>26347</c:v>
                </c:pt>
                <c:pt idx="140">
                  <c:v>26394</c:v>
                </c:pt>
                <c:pt idx="141">
                  <c:v>27222.5</c:v>
                </c:pt>
                <c:pt idx="142">
                  <c:v>27226.5</c:v>
                </c:pt>
                <c:pt idx="143">
                  <c:v>27263</c:v>
                </c:pt>
                <c:pt idx="144">
                  <c:v>27419.5</c:v>
                </c:pt>
                <c:pt idx="145">
                  <c:v>27424</c:v>
                </c:pt>
                <c:pt idx="146">
                  <c:v>27567</c:v>
                </c:pt>
                <c:pt idx="147">
                  <c:v>27611</c:v>
                </c:pt>
                <c:pt idx="148">
                  <c:v>27771</c:v>
                </c:pt>
                <c:pt idx="149">
                  <c:v>27775</c:v>
                </c:pt>
                <c:pt idx="150">
                  <c:v>27818</c:v>
                </c:pt>
                <c:pt idx="151">
                  <c:v>27865</c:v>
                </c:pt>
                <c:pt idx="152">
                  <c:v>28248</c:v>
                </c:pt>
                <c:pt idx="153">
                  <c:v>28414</c:v>
                </c:pt>
                <c:pt idx="154">
                  <c:v>28464</c:v>
                </c:pt>
                <c:pt idx="155">
                  <c:v>28605</c:v>
                </c:pt>
                <c:pt idx="156">
                  <c:v>28747</c:v>
                </c:pt>
                <c:pt idx="157">
                  <c:v>28790</c:v>
                </c:pt>
                <c:pt idx="158">
                  <c:v>28792.5</c:v>
                </c:pt>
                <c:pt idx="159">
                  <c:v>28925</c:v>
                </c:pt>
                <c:pt idx="160">
                  <c:v>28947</c:v>
                </c:pt>
                <c:pt idx="161">
                  <c:v>29606.5</c:v>
                </c:pt>
                <c:pt idx="162">
                  <c:v>29678.5</c:v>
                </c:pt>
                <c:pt idx="163">
                  <c:v>29882.5</c:v>
                </c:pt>
                <c:pt idx="164">
                  <c:v>30770</c:v>
                </c:pt>
                <c:pt idx="165">
                  <c:v>31092</c:v>
                </c:pt>
                <c:pt idx="166">
                  <c:v>31187</c:v>
                </c:pt>
                <c:pt idx="167">
                  <c:v>31252</c:v>
                </c:pt>
                <c:pt idx="168">
                  <c:v>31252.5</c:v>
                </c:pt>
                <c:pt idx="169">
                  <c:v>31256</c:v>
                </c:pt>
                <c:pt idx="170">
                  <c:v>31846.5</c:v>
                </c:pt>
                <c:pt idx="171">
                  <c:v>31908</c:v>
                </c:pt>
                <c:pt idx="172">
                  <c:v>31908</c:v>
                </c:pt>
                <c:pt idx="173">
                  <c:v>31908</c:v>
                </c:pt>
                <c:pt idx="174">
                  <c:v>31936.5</c:v>
                </c:pt>
                <c:pt idx="175">
                  <c:v>31936.5</c:v>
                </c:pt>
                <c:pt idx="176">
                  <c:v>31936.5</c:v>
                </c:pt>
                <c:pt idx="177">
                  <c:v>32033</c:v>
                </c:pt>
                <c:pt idx="178">
                  <c:v>32033</c:v>
                </c:pt>
                <c:pt idx="179">
                  <c:v>32109</c:v>
                </c:pt>
                <c:pt idx="180">
                  <c:v>32142.5</c:v>
                </c:pt>
                <c:pt idx="181">
                  <c:v>32142.5</c:v>
                </c:pt>
                <c:pt idx="182">
                  <c:v>32262.5</c:v>
                </c:pt>
                <c:pt idx="183">
                  <c:v>32306.5</c:v>
                </c:pt>
                <c:pt idx="184">
                  <c:v>32353.5</c:v>
                </c:pt>
                <c:pt idx="185">
                  <c:v>32597.5</c:v>
                </c:pt>
                <c:pt idx="186">
                  <c:v>32720</c:v>
                </c:pt>
                <c:pt idx="187">
                  <c:v>32720.5</c:v>
                </c:pt>
                <c:pt idx="188">
                  <c:v>32909.5</c:v>
                </c:pt>
                <c:pt idx="189">
                  <c:v>33097.5</c:v>
                </c:pt>
                <c:pt idx="190">
                  <c:v>33103</c:v>
                </c:pt>
                <c:pt idx="191">
                  <c:v>33143</c:v>
                </c:pt>
                <c:pt idx="192">
                  <c:v>33191</c:v>
                </c:pt>
                <c:pt idx="193">
                  <c:v>33238</c:v>
                </c:pt>
                <c:pt idx="194">
                  <c:v>33322.5</c:v>
                </c:pt>
                <c:pt idx="195">
                  <c:v>33491</c:v>
                </c:pt>
                <c:pt idx="196">
                  <c:v>34051</c:v>
                </c:pt>
                <c:pt idx="197">
                  <c:v>34073</c:v>
                </c:pt>
                <c:pt idx="198">
                  <c:v>34100</c:v>
                </c:pt>
                <c:pt idx="199">
                  <c:v>34141.5</c:v>
                </c:pt>
                <c:pt idx="200">
                  <c:v>34169</c:v>
                </c:pt>
                <c:pt idx="201">
                  <c:v>34170.5</c:v>
                </c:pt>
                <c:pt idx="202">
                  <c:v>34316</c:v>
                </c:pt>
                <c:pt idx="203">
                  <c:v>34520.5</c:v>
                </c:pt>
                <c:pt idx="204">
                  <c:v>34580.5</c:v>
                </c:pt>
                <c:pt idx="205">
                  <c:v>34596</c:v>
                </c:pt>
                <c:pt idx="206">
                  <c:v>34643</c:v>
                </c:pt>
                <c:pt idx="207">
                  <c:v>34705</c:v>
                </c:pt>
                <c:pt idx="208">
                  <c:v>34705.5</c:v>
                </c:pt>
                <c:pt idx="209">
                  <c:v>35286.5</c:v>
                </c:pt>
                <c:pt idx="210">
                  <c:v>35288.5</c:v>
                </c:pt>
                <c:pt idx="211">
                  <c:v>35426.5</c:v>
                </c:pt>
                <c:pt idx="212">
                  <c:v>35433.5</c:v>
                </c:pt>
                <c:pt idx="213">
                  <c:v>35436</c:v>
                </c:pt>
                <c:pt idx="214">
                  <c:v>35436.5</c:v>
                </c:pt>
                <c:pt idx="215">
                  <c:v>35460.5</c:v>
                </c:pt>
                <c:pt idx="216">
                  <c:v>35460.5</c:v>
                </c:pt>
                <c:pt idx="217">
                  <c:v>35502.5</c:v>
                </c:pt>
                <c:pt idx="218">
                  <c:v>35514</c:v>
                </c:pt>
                <c:pt idx="219">
                  <c:v>35539</c:v>
                </c:pt>
                <c:pt idx="220">
                  <c:v>35574.5</c:v>
                </c:pt>
                <c:pt idx="221">
                  <c:v>35574.5</c:v>
                </c:pt>
                <c:pt idx="222">
                  <c:v>35592.5</c:v>
                </c:pt>
                <c:pt idx="223">
                  <c:v>36352.5</c:v>
                </c:pt>
                <c:pt idx="224">
                  <c:v>36496.5</c:v>
                </c:pt>
                <c:pt idx="225">
                  <c:v>36496.5</c:v>
                </c:pt>
                <c:pt idx="226">
                  <c:v>36512.5</c:v>
                </c:pt>
                <c:pt idx="227">
                  <c:v>36603</c:v>
                </c:pt>
                <c:pt idx="228">
                  <c:v>36641</c:v>
                </c:pt>
                <c:pt idx="229">
                  <c:v>36649</c:v>
                </c:pt>
                <c:pt idx="230">
                  <c:v>36684.5</c:v>
                </c:pt>
                <c:pt idx="231">
                  <c:v>36694.5</c:v>
                </c:pt>
                <c:pt idx="232">
                  <c:v>36735</c:v>
                </c:pt>
                <c:pt idx="233">
                  <c:v>36759</c:v>
                </c:pt>
                <c:pt idx="234">
                  <c:v>36766.5</c:v>
                </c:pt>
                <c:pt idx="235">
                  <c:v>36772.5</c:v>
                </c:pt>
                <c:pt idx="236">
                  <c:v>36784</c:v>
                </c:pt>
                <c:pt idx="237">
                  <c:v>36784.5</c:v>
                </c:pt>
                <c:pt idx="238">
                  <c:v>36823</c:v>
                </c:pt>
                <c:pt idx="239">
                  <c:v>37572</c:v>
                </c:pt>
                <c:pt idx="240">
                  <c:v>37587</c:v>
                </c:pt>
                <c:pt idx="241">
                  <c:v>37697</c:v>
                </c:pt>
                <c:pt idx="242">
                  <c:v>37700</c:v>
                </c:pt>
                <c:pt idx="243">
                  <c:v>37722</c:v>
                </c:pt>
                <c:pt idx="244">
                  <c:v>37722.5</c:v>
                </c:pt>
                <c:pt idx="245">
                  <c:v>37723</c:v>
                </c:pt>
                <c:pt idx="246">
                  <c:v>37758</c:v>
                </c:pt>
                <c:pt idx="247">
                  <c:v>37769</c:v>
                </c:pt>
                <c:pt idx="248">
                  <c:v>37770</c:v>
                </c:pt>
                <c:pt idx="249">
                  <c:v>37770</c:v>
                </c:pt>
                <c:pt idx="250">
                  <c:v>37770</c:v>
                </c:pt>
                <c:pt idx="251">
                  <c:v>37814</c:v>
                </c:pt>
                <c:pt idx="252">
                  <c:v>38048</c:v>
                </c:pt>
                <c:pt idx="253">
                  <c:v>38331</c:v>
                </c:pt>
                <c:pt idx="254">
                  <c:v>38541</c:v>
                </c:pt>
                <c:pt idx="255">
                  <c:v>38556.5</c:v>
                </c:pt>
                <c:pt idx="256">
                  <c:v>38569</c:v>
                </c:pt>
                <c:pt idx="257">
                  <c:v>38606.5</c:v>
                </c:pt>
                <c:pt idx="258">
                  <c:v>38607</c:v>
                </c:pt>
                <c:pt idx="259">
                  <c:v>38613</c:v>
                </c:pt>
                <c:pt idx="260">
                  <c:v>38754</c:v>
                </c:pt>
                <c:pt idx="261">
                  <c:v>38782</c:v>
                </c:pt>
                <c:pt idx="262">
                  <c:v>38842</c:v>
                </c:pt>
                <c:pt idx="263">
                  <c:v>38867</c:v>
                </c:pt>
                <c:pt idx="264">
                  <c:v>38873</c:v>
                </c:pt>
                <c:pt idx="265">
                  <c:v>38895</c:v>
                </c:pt>
                <c:pt idx="266">
                  <c:v>38939.5</c:v>
                </c:pt>
                <c:pt idx="267">
                  <c:v>38971</c:v>
                </c:pt>
                <c:pt idx="268">
                  <c:v>38974</c:v>
                </c:pt>
                <c:pt idx="269">
                  <c:v>38983.5</c:v>
                </c:pt>
                <c:pt idx="270">
                  <c:v>39456.5</c:v>
                </c:pt>
                <c:pt idx="271">
                  <c:v>39613</c:v>
                </c:pt>
                <c:pt idx="272">
                  <c:v>39616.5</c:v>
                </c:pt>
                <c:pt idx="273">
                  <c:v>39638.5</c:v>
                </c:pt>
                <c:pt idx="274">
                  <c:v>39663.5</c:v>
                </c:pt>
                <c:pt idx="275">
                  <c:v>39718</c:v>
                </c:pt>
                <c:pt idx="276">
                  <c:v>39776.5</c:v>
                </c:pt>
                <c:pt idx="277">
                  <c:v>39878</c:v>
                </c:pt>
                <c:pt idx="278">
                  <c:v>39878.5</c:v>
                </c:pt>
                <c:pt idx="279">
                  <c:v>39885.5</c:v>
                </c:pt>
                <c:pt idx="280">
                  <c:v>39937.5</c:v>
                </c:pt>
                <c:pt idx="281">
                  <c:v>39980</c:v>
                </c:pt>
                <c:pt idx="282">
                  <c:v>40067</c:v>
                </c:pt>
                <c:pt idx="283">
                  <c:v>40859.5</c:v>
                </c:pt>
                <c:pt idx="284">
                  <c:v>40925.5</c:v>
                </c:pt>
                <c:pt idx="285">
                  <c:v>40956</c:v>
                </c:pt>
                <c:pt idx="286">
                  <c:v>41000.5</c:v>
                </c:pt>
                <c:pt idx="287">
                  <c:v>41063.5</c:v>
                </c:pt>
                <c:pt idx="288">
                  <c:v>41121</c:v>
                </c:pt>
                <c:pt idx="289">
                  <c:v>41160.5</c:v>
                </c:pt>
                <c:pt idx="290">
                  <c:v>41295</c:v>
                </c:pt>
                <c:pt idx="291">
                  <c:v>41444.5</c:v>
                </c:pt>
                <c:pt idx="292">
                  <c:v>41445</c:v>
                </c:pt>
                <c:pt idx="293">
                  <c:v>41477</c:v>
                </c:pt>
                <c:pt idx="294">
                  <c:v>41495.5</c:v>
                </c:pt>
                <c:pt idx="295">
                  <c:v>41997</c:v>
                </c:pt>
                <c:pt idx="296">
                  <c:v>42016</c:v>
                </c:pt>
                <c:pt idx="297">
                  <c:v>42085</c:v>
                </c:pt>
                <c:pt idx="298">
                  <c:v>42101</c:v>
                </c:pt>
                <c:pt idx="299">
                  <c:v>42132.5</c:v>
                </c:pt>
                <c:pt idx="300">
                  <c:v>42195</c:v>
                </c:pt>
                <c:pt idx="301">
                  <c:v>42219.5</c:v>
                </c:pt>
                <c:pt idx="302">
                  <c:v>42238</c:v>
                </c:pt>
                <c:pt idx="303">
                  <c:v>42265</c:v>
                </c:pt>
                <c:pt idx="304">
                  <c:v>42278</c:v>
                </c:pt>
                <c:pt idx="305">
                  <c:v>42421</c:v>
                </c:pt>
                <c:pt idx="306">
                  <c:v>42439</c:v>
                </c:pt>
                <c:pt idx="307">
                  <c:v>42489</c:v>
                </c:pt>
                <c:pt idx="308">
                  <c:v>42649.5</c:v>
                </c:pt>
                <c:pt idx="309">
                  <c:v>42681</c:v>
                </c:pt>
                <c:pt idx="310">
                  <c:v>43114.5</c:v>
                </c:pt>
                <c:pt idx="311">
                  <c:v>43338.5</c:v>
                </c:pt>
                <c:pt idx="312">
                  <c:v>43357.5</c:v>
                </c:pt>
                <c:pt idx="313">
                  <c:v>43427</c:v>
                </c:pt>
                <c:pt idx="314">
                  <c:v>43427.5</c:v>
                </c:pt>
                <c:pt idx="315">
                  <c:v>43436.5</c:v>
                </c:pt>
                <c:pt idx="316">
                  <c:v>43468.5</c:v>
                </c:pt>
                <c:pt idx="317">
                  <c:v>43483</c:v>
                </c:pt>
                <c:pt idx="318">
                  <c:v>43503</c:v>
                </c:pt>
                <c:pt idx="319">
                  <c:v>43550</c:v>
                </c:pt>
                <c:pt idx="320">
                  <c:v>44324</c:v>
                </c:pt>
                <c:pt idx="321">
                  <c:v>44358.5</c:v>
                </c:pt>
                <c:pt idx="322">
                  <c:v>44431</c:v>
                </c:pt>
                <c:pt idx="323">
                  <c:v>44481</c:v>
                </c:pt>
                <c:pt idx="324">
                  <c:v>44481</c:v>
                </c:pt>
                <c:pt idx="325">
                  <c:v>44481</c:v>
                </c:pt>
                <c:pt idx="326">
                  <c:v>44481</c:v>
                </c:pt>
                <c:pt idx="327">
                  <c:v>44546.5</c:v>
                </c:pt>
                <c:pt idx="328">
                  <c:v>44560</c:v>
                </c:pt>
                <c:pt idx="329">
                  <c:v>44696.5</c:v>
                </c:pt>
                <c:pt idx="330">
                  <c:v>44697</c:v>
                </c:pt>
                <c:pt idx="331">
                  <c:v>44791.5</c:v>
                </c:pt>
                <c:pt idx="332">
                  <c:v>44860.5</c:v>
                </c:pt>
                <c:pt idx="333">
                  <c:v>45600</c:v>
                </c:pt>
                <c:pt idx="334">
                  <c:v>45629</c:v>
                </c:pt>
                <c:pt idx="335">
                  <c:v>45631.5</c:v>
                </c:pt>
                <c:pt idx="336">
                  <c:v>45669</c:v>
                </c:pt>
                <c:pt idx="337">
                  <c:v>45669.5</c:v>
                </c:pt>
                <c:pt idx="338">
                  <c:v>45740.5</c:v>
                </c:pt>
                <c:pt idx="339">
                  <c:v>45874</c:v>
                </c:pt>
                <c:pt idx="340">
                  <c:v>45880</c:v>
                </c:pt>
                <c:pt idx="341">
                  <c:v>45939</c:v>
                </c:pt>
                <c:pt idx="342">
                  <c:v>46717.5</c:v>
                </c:pt>
                <c:pt idx="343">
                  <c:v>46718</c:v>
                </c:pt>
                <c:pt idx="344">
                  <c:v>46749</c:v>
                </c:pt>
                <c:pt idx="345">
                  <c:v>46768</c:v>
                </c:pt>
                <c:pt idx="346">
                  <c:v>46808.5</c:v>
                </c:pt>
                <c:pt idx="347">
                  <c:v>46811.5</c:v>
                </c:pt>
                <c:pt idx="348">
                  <c:v>46812</c:v>
                </c:pt>
                <c:pt idx="349">
                  <c:v>46974.5</c:v>
                </c:pt>
                <c:pt idx="350">
                  <c:v>47706</c:v>
                </c:pt>
                <c:pt idx="351">
                  <c:v>47739.5</c:v>
                </c:pt>
                <c:pt idx="352">
                  <c:v>47822</c:v>
                </c:pt>
                <c:pt idx="353">
                  <c:v>47974</c:v>
                </c:pt>
                <c:pt idx="354">
                  <c:v>48207</c:v>
                </c:pt>
                <c:pt idx="355">
                  <c:v>48868.5</c:v>
                </c:pt>
                <c:pt idx="356">
                  <c:v>48935.5</c:v>
                </c:pt>
                <c:pt idx="357">
                  <c:v>48969</c:v>
                </c:pt>
                <c:pt idx="358">
                  <c:v>49025</c:v>
                </c:pt>
                <c:pt idx="359">
                  <c:v>49025</c:v>
                </c:pt>
                <c:pt idx="360">
                  <c:v>49025</c:v>
                </c:pt>
                <c:pt idx="361">
                  <c:v>49025</c:v>
                </c:pt>
                <c:pt idx="362">
                  <c:v>49170</c:v>
                </c:pt>
                <c:pt idx="363">
                  <c:v>49179.5</c:v>
                </c:pt>
                <c:pt idx="364">
                  <c:v>49182.5</c:v>
                </c:pt>
                <c:pt idx="365">
                  <c:v>49183</c:v>
                </c:pt>
                <c:pt idx="366">
                  <c:v>49232</c:v>
                </c:pt>
                <c:pt idx="367">
                  <c:v>49248.5</c:v>
                </c:pt>
                <c:pt idx="368">
                  <c:v>49298.5</c:v>
                </c:pt>
                <c:pt idx="369">
                  <c:v>50067</c:v>
                </c:pt>
                <c:pt idx="370">
                  <c:v>50067.5</c:v>
                </c:pt>
                <c:pt idx="371">
                  <c:v>50101.5</c:v>
                </c:pt>
                <c:pt idx="372">
                  <c:v>50119.5</c:v>
                </c:pt>
                <c:pt idx="373">
                  <c:v>50119.5</c:v>
                </c:pt>
                <c:pt idx="374">
                  <c:v>50119.5</c:v>
                </c:pt>
                <c:pt idx="375">
                  <c:v>50211.5</c:v>
                </c:pt>
                <c:pt idx="376">
                  <c:v>51249.5</c:v>
                </c:pt>
                <c:pt idx="377">
                  <c:v>51250</c:v>
                </c:pt>
                <c:pt idx="378">
                  <c:v>51356.5</c:v>
                </c:pt>
                <c:pt idx="379">
                  <c:v>51422.5</c:v>
                </c:pt>
                <c:pt idx="380">
                  <c:v>51494</c:v>
                </c:pt>
                <c:pt idx="381">
                  <c:v>51503</c:v>
                </c:pt>
                <c:pt idx="382">
                  <c:v>51585</c:v>
                </c:pt>
                <c:pt idx="383">
                  <c:v>51594</c:v>
                </c:pt>
                <c:pt idx="384">
                  <c:v>51597.5</c:v>
                </c:pt>
                <c:pt idx="385">
                  <c:v>51759.5</c:v>
                </c:pt>
                <c:pt idx="386">
                  <c:v>51769</c:v>
                </c:pt>
                <c:pt idx="387">
                  <c:v>51794</c:v>
                </c:pt>
                <c:pt idx="388">
                  <c:v>52403.5</c:v>
                </c:pt>
                <c:pt idx="389">
                  <c:v>52532</c:v>
                </c:pt>
                <c:pt idx="390">
                  <c:v>52540.5</c:v>
                </c:pt>
                <c:pt idx="391">
                  <c:v>52616.5</c:v>
                </c:pt>
                <c:pt idx="392">
                  <c:v>52616.5</c:v>
                </c:pt>
                <c:pt idx="393">
                  <c:v>52616.5</c:v>
                </c:pt>
                <c:pt idx="394">
                  <c:v>52657.5</c:v>
                </c:pt>
                <c:pt idx="395">
                  <c:v>52764</c:v>
                </c:pt>
                <c:pt idx="396">
                  <c:v>53517.5</c:v>
                </c:pt>
                <c:pt idx="397">
                  <c:v>53677.5</c:v>
                </c:pt>
                <c:pt idx="398">
                  <c:v>53680</c:v>
                </c:pt>
                <c:pt idx="399">
                  <c:v>53726</c:v>
                </c:pt>
                <c:pt idx="400">
                  <c:v>53726.5</c:v>
                </c:pt>
                <c:pt idx="401">
                  <c:v>53727</c:v>
                </c:pt>
                <c:pt idx="402">
                  <c:v>53738.5</c:v>
                </c:pt>
                <c:pt idx="403">
                  <c:v>53739</c:v>
                </c:pt>
                <c:pt idx="404">
                  <c:v>53739.5</c:v>
                </c:pt>
                <c:pt idx="405">
                  <c:v>53827.5</c:v>
                </c:pt>
                <c:pt idx="406">
                  <c:v>53999</c:v>
                </c:pt>
                <c:pt idx="407">
                  <c:v>54626.5</c:v>
                </c:pt>
                <c:pt idx="408">
                  <c:v>54679</c:v>
                </c:pt>
                <c:pt idx="409">
                  <c:v>54777.5</c:v>
                </c:pt>
                <c:pt idx="410">
                  <c:v>54943.5</c:v>
                </c:pt>
                <c:pt idx="411">
                  <c:v>54953</c:v>
                </c:pt>
                <c:pt idx="412">
                  <c:v>54953.5</c:v>
                </c:pt>
                <c:pt idx="413">
                  <c:v>55041</c:v>
                </c:pt>
                <c:pt idx="414">
                  <c:v>55165.5</c:v>
                </c:pt>
                <c:pt idx="415">
                  <c:v>55165.5</c:v>
                </c:pt>
                <c:pt idx="416">
                  <c:v>55771</c:v>
                </c:pt>
                <c:pt idx="417">
                  <c:v>55828.5</c:v>
                </c:pt>
                <c:pt idx="418">
                  <c:v>55909</c:v>
                </c:pt>
                <c:pt idx="419">
                  <c:v>55909.5</c:v>
                </c:pt>
                <c:pt idx="420">
                  <c:v>55963</c:v>
                </c:pt>
                <c:pt idx="421">
                  <c:v>56072.5</c:v>
                </c:pt>
                <c:pt idx="422">
                  <c:v>56073</c:v>
                </c:pt>
                <c:pt idx="423">
                  <c:v>56087.5</c:v>
                </c:pt>
                <c:pt idx="424">
                  <c:v>56153.5</c:v>
                </c:pt>
                <c:pt idx="425">
                  <c:v>57270</c:v>
                </c:pt>
                <c:pt idx="426">
                  <c:v>57092</c:v>
                </c:pt>
                <c:pt idx="427">
                  <c:v>57092.5</c:v>
                </c:pt>
                <c:pt idx="428">
                  <c:v>57243</c:v>
                </c:pt>
                <c:pt idx="429">
                  <c:v>57455.5</c:v>
                </c:pt>
                <c:pt idx="430">
                  <c:v>57508</c:v>
                </c:pt>
                <c:pt idx="431">
                  <c:v>57508.5</c:v>
                </c:pt>
                <c:pt idx="432">
                  <c:v>58126.5</c:v>
                </c:pt>
                <c:pt idx="433">
                  <c:v>58126.5</c:v>
                </c:pt>
                <c:pt idx="434">
                  <c:v>55009.5</c:v>
                </c:pt>
                <c:pt idx="435">
                  <c:v>55160</c:v>
                </c:pt>
                <c:pt idx="436">
                  <c:v>58199</c:v>
                </c:pt>
                <c:pt idx="437">
                  <c:v>58199.5</c:v>
                </c:pt>
                <c:pt idx="438">
                  <c:v>58262.5</c:v>
                </c:pt>
                <c:pt idx="439">
                  <c:v>58384</c:v>
                </c:pt>
                <c:pt idx="440">
                  <c:v>58462</c:v>
                </c:pt>
                <c:pt idx="441">
                  <c:v>58643.5</c:v>
                </c:pt>
              </c:numCache>
            </c:numRef>
          </c:xVal>
          <c:yVal>
            <c:numRef>
              <c:f>'Active 1'!$AB$21:$AB$819</c:f>
              <c:numCache>
                <c:formatCode>General</c:formatCode>
                <c:ptCount val="799"/>
                <c:pt idx="0">
                  <c:v>-9999</c:v>
                </c:pt>
                <c:pt idx="1">
                  <c:v>-9999</c:v>
                </c:pt>
                <c:pt idx="2">
                  <c:v>-9999</c:v>
                </c:pt>
                <c:pt idx="3">
                  <c:v>-9999</c:v>
                </c:pt>
                <c:pt idx="4">
                  <c:v>-9999</c:v>
                </c:pt>
                <c:pt idx="5">
                  <c:v>-6.3637120851133669E-2</c:v>
                </c:pt>
                <c:pt idx="6">
                  <c:v>-4.6542814654200015E-2</c:v>
                </c:pt>
                <c:pt idx="7">
                  <c:v>-6.9179407198979997E-2</c:v>
                </c:pt>
                <c:pt idx="8">
                  <c:v>-5.2660854766780577E-2</c:v>
                </c:pt>
                <c:pt idx="9">
                  <c:v>-3.7834901007441829E-2</c:v>
                </c:pt>
                <c:pt idx="10">
                  <c:v>-3.7534901007744509E-2</c:v>
                </c:pt>
                <c:pt idx="11">
                  <c:v>-3.8365608657553507E-2</c:v>
                </c:pt>
                <c:pt idx="12">
                  <c:v>-3.6603393827700524E-2</c:v>
                </c:pt>
                <c:pt idx="13">
                  <c:v>-3.9134101668913956E-2</c:v>
                </c:pt>
                <c:pt idx="14">
                  <c:v>-3.9169514775020009E-2</c:v>
                </c:pt>
                <c:pt idx="15">
                  <c:v>-3.7238020059258782E-2</c:v>
                </c:pt>
                <c:pt idx="16">
                  <c:v>-3.7668728926979513E-2</c:v>
                </c:pt>
                <c:pt idx="17">
                  <c:v>-3.5002846376666417E-2</c:v>
                </c:pt>
                <c:pt idx="18">
                  <c:v>-3.6032851458055411E-2</c:v>
                </c:pt>
                <c:pt idx="19">
                  <c:v>-3.4025909400342606E-2</c:v>
                </c:pt>
                <c:pt idx="20">
                  <c:v>-3.1456626310371702E-2</c:v>
                </c:pt>
                <c:pt idx="21">
                  <c:v>-3.4525464190569011E-2</c:v>
                </c:pt>
                <c:pt idx="22">
                  <c:v>-3.3109949472125901E-2</c:v>
                </c:pt>
                <c:pt idx="23">
                  <c:v>-3.3463687643026027E-2</c:v>
                </c:pt>
                <c:pt idx="24">
                  <c:v>-2.8014443249389669E-2</c:v>
                </c:pt>
                <c:pt idx="25">
                  <c:v>-2.8553871969275071E-2</c:v>
                </c:pt>
                <c:pt idx="26">
                  <c:v>-2.8284660940147054E-2</c:v>
                </c:pt>
                <c:pt idx="27">
                  <c:v>-2.831815163179794E-2</c:v>
                </c:pt>
                <c:pt idx="28">
                  <c:v>-2.8102898088604319E-2</c:v>
                </c:pt>
                <c:pt idx="29">
                  <c:v>-2.6872681037541597E-2</c:v>
                </c:pt>
                <c:pt idx="30">
                  <c:v>-3.2772867523457615E-2</c:v>
                </c:pt>
                <c:pt idx="31">
                  <c:v>-2.305815368887372E-2</c:v>
                </c:pt>
                <c:pt idx="32">
                  <c:v>-2.2254373176623966E-2</c:v>
                </c:pt>
                <c:pt idx="33">
                  <c:v>-2.1057550444457819E-2</c:v>
                </c:pt>
                <c:pt idx="34">
                  <c:v>-2.1257446173848185E-2</c:v>
                </c:pt>
                <c:pt idx="35">
                  <c:v>-2.1887063753132215E-2</c:v>
                </c:pt>
                <c:pt idx="36">
                  <c:v>-2.1887063753132215E-2</c:v>
                </c:pt>
                <c:pt idx="37">
                  <c:v>-3.4690791869035377E-2</c:v>
                </c:pt>
                <c:pt idx="38">
                  <c:v>9.7177669408497203E-3</c:v>
                </c:pt>
                <c:pt idx="39">
                  <c:v>-9999</c:v>
                </c:pt>
                <c:pt idx="40">
                  <c:v>-2.1588882240883844E-3</c:v>
                </c:pt>
                <c:pt idx="41">
                  <c:v>-1.9342437471303389E-3</c:v>
                </c:pt>
                <c:pt idx="42">
                  <c:v>-2.7096074229686143E-3</c:v>
                </c:pt>
                <c:pt idx="43">
                  <c:v>-6.1790176604458527E-3</c:v>
                </c:pt>
                <c:pt idx="44">
                  <c:v>-5.765264653101853E-3</c:v>
                </c:pt>
                <c:pt idx="45">
                  <c:v>-4.4919267042224931E-3</c:v>
                </c:pt>
                <c:pt idx="46">
                  <c:v>7.542084115462578E-3</c:v>
                </c:pt>
                <c:pt idx="47">
                  <c:v>1.2146885994010991E-2</c:v>
                </c:pt>
                <c:pt idx="48">
                  <c:v>1.3140180507289476E-2</c:v>
                </c:pt>
                <c:pt idx="49">
                  <c:v>2.1170877443913064E-2</c:v>
                </c:pt>
                <c:pt idx="50">
                  <c:v>2.1170877443913064E-2</c:v>
                </c:pt>
                <c:pt idx="51">
                  <c:v>1.8265244220741463E-2</c:v>
                </c:pt>
                <c:pt idx="52">
                  <c:v>2.1165244220240877E-2</c:v>
                </c:pt>
                <c:pt idx="53">
                  <c:v>2.1205244219230392E-2</c:v>
                </c:pt>
                <c:pt idx="54">
                  <c:v>2.0252152887884869E-2</c:v>
                </c:pt>
                <c:pt idx="55">
                  <c:v>2.0432152890613644E-2</c:v>
                </c:pt>
                <c:pt idx="56">
                  <c:v>1.9944931252291673E-2</c:v>
                </c:pt>
                <c:pt idx="57">
                  <c:v>1.9984931251281188E-2</c:v>
                </c:pt>
                <c:pt idx="58">
                  <c:v>1.9903727609396443E-2</c:v>
                </c:pt>
                <c:pt idx="59">
                  <c:v>1.99137276127818E-2</c:v>
                </c:pt>
                <c:pt idx="60">
                  <c:v>1.9684736722394333E-2</c:v>
                </c:pt>
                <c:pt idx="61">
                  <c:v>1.9714736717998491E-2</c:v>
                </c:pt>
                <c:pt idx="62">
                  <c:v>2.0043532577103375E-2</c:v>
                </c:pt>
                <c:pt idx="63">
                  <c:v>2.0053532573212775E-2</c:v>
                </c:pt>
                <c:pt idx="64">
                  <c:v>3.1225662825971359E-2</c:v>
                </c:pt>
                <c:pt idx="65">
                  <c:v>2.3050761340620982E-2</c:v>
                </c:pt>
                <c:pt idx="66">
                  <c:v>2.0126756239768825E-2</c:v>
                </c:pt>
                <c:pt idx="67">
                  <c:v>3.110398086945898E-2</c:v>
                </c:pt>
                <c:pt idx="68">
                  <c:v>3.0748284085760115E-2</c:v>
                </c:pt>
                <c:pt idx="69">
                  <c:v>3.0002617205969563E-2</c:v>
                </c:pt>
                <c:pt idx="70">
                  <c:v>3.3599327153298136E-2</c:v>
                </c:pt>
                <c:pt idx="71">
                  <c:v>1.7588394098337533E-2</c:v>
                </c:pt>
                <c:pt idx="72">
                  <c:v>2.198122757050194E-2</c:v>
                </c:pt>
                <c:pt idx="73">
                  <c:v>2.9534941354092126E-2</c:v>
                </c:pt>
                <c:pt idx="74">
                  <c:v>-9999</c:v>
                </c:pt>
                <c:pt idx="75">
                  <c:v>2.7847955456897874E-2</c:v>
                </c:pt>
                <c:pt idx="76">
                  <c:v>-9999</c:v>
                </c:pt>
                <c:pt idx="77">
                  <c:v>4.1443085578450577E-2</c:v>
                </c:pt>
                <c:pt idx="78">
                  <c:v>-9999</c:v>
                </c:pt>
                <c:pt idx="79">
                  <c:v>-9999</c:v>
                </c:pt>
                <c:pt idx="80">
                  <c:v>3.6591196032363264E-2</c:v>
                </c:pt>
                <c:pt idx="81">
                  <c:v>3.7081734638365442E-2</c:v>
                </c:pt>
                <c:pt idx="82">
                  <c:v>4.368812577070489E-2</c:v>
                </c:pt>
                <c:pt idx="83">
                  <c:v>3.5409272079139499E-2</c:v>
                </c:pt>
                <c:pt idx="84">
                  <c:v>4.6606883228823968E-2</c:v>
                </c:pt>
                <c:pt idx="85">
                  <c:v>4.1213662518184466E-2</c:v>
                </c:pt>
                <c:pt idx="86">
                  <c:v>4.7506732935188763E-2</c:v>
                </c:pt>
                <c:pt idx="87">
                  <c:v>4.4385222548434862E-2</c:v>
                </c:pt>
                <c:pt idx="88">
                  <c:v>4.7553883465522195E-2</c:v>
                </c:pt>
                <c:pt idx="89">
                  <c:v>2.5964147027587064E-2</c:v>
                </c:pt>
                <c:pt idx="90">
                  <c:v>3.1609237462371577E-2</c:v>
                </c:pt>
                <c:pt idx="91">
                  <c:v>4.5916589262077943E-2</c:v>
                </c:pt>
                <c:pt idx="92">
                  <c:v>2.6151418649831459E-2</c:v>
                </c:pt>
                <c:pt idx="93">
                  <c:v>4.4131630225814775E-2</c:v>
                </c:pt>
                <c:pt idx="94">
                  <c:v>4.5954850228499787E-2</c:v>
                </c:pt>
                <c:pt idx="95">
                  <c:v>5.5027471964351891E-2</c:v>
                </c:pt>
                <c:pt idx="96">
                  <c:v>3.7961794689655701E-2</c:v>
                </c:pt>
                <c:pt idx="97">
                  <c:v>4.6682678721053514E-2</c:v>
                </c:pt>
                <c:pt idx="98">
                  <c:v>3.6308268557196779E-2</c:v>
                </c:pt>
                <c:pt idx="99">
                  <c:v>1.0775761750600257E-2</c:v>
                </c:pt>
                <c:pt idx="100">
                  <c:v>-9999</c:v>
                </c:pt>
                <c:pt idx="101">
                  <c:v>-9999</c:v>
                </c:pt>
                <c:pt idx="102">
                  <c:v>4.2469508684881779E-2</c:v>
                </c:pt>
                <c:pt idx="103">
                  <c:v>5.0881148956568208E-2</c:v>
                </c:pt>
                <c:pt idx="104">
                  <c:v>5.5642820100476609E-2</c:v>
                </c:pt>
                <c:pt idx="105">
                  <c:v>3.9269748988826896E-2</c:v>
                </c:pt>
                <c:pt idx="106">
                  <c:v>5.4326388100057001E-2</c:v>
                </c:pt>
                <c:pt idx="107">
                  <c:v>-9999</c:v>
                </c:pt>
                <c:pt idx="108">
                  <c:v>3.5364182818936329E-2</c:v>
                </c:pt>
                <c:pt idx="109">
                  <c:v>4.5402809600184446E-2</c:v>
                </c:pt>
                <c:pt idx="110">
                  <c:v>5.1637019167724223E-2</c:v>
                </c:pt>
                <c:pt idx="111">
                  <c:v>3.0282144028046552E-2</c:v>
                </c:pt>
                <c:pt idx="112">
                  <c:v>4.5339756510301921E-2</c:v>
                </c:pt>
                <c:pt idx="113">
                  <c:v>4.6739756511314734E-2</c:v>
                </c:pt>
                <c:pt idx="114">
                  <c:v>4.2808369169798077E-2</c:v>
                </c:pt>
                <c:pt idx="115">
                  <c:v>4.7208369167784092E-2</c:v>
                </c:pt>
                <c:pt idx="116">
                  <c:v>3.0731721384491466E-2</c:v>
                </c:pt>
                <c:pt idx="117">
                  <c:v>5.3832106827772321E-2</c:v>
                </c:pt>
                <c:pt idx="118">
                  <c:v>-9999</c:v>
                </c:pt>
                <c:pt idx="119">
                  <c:v>-9999</c:v>
                </c:pt>
                <c:pt idx="120">
                  <c:v>5.6573436448163511E-2</c:v>
                </c:pt>
                <c:pt idx="121">
                  <c:v>6.8788988173808518E-2</c:v>
                </c:pt>
                <c:pt idx="122">
                  <c:v>5.31591189002322E-2</c:v>
                </c:pt>
                <c:pt idx="123">
                  <c:v>-9999</c:v>
                </c:pt>
                <c:pt idx="124">
                  <c:v>-9999</c:v>
                </c:pt>
                <c:pt idx="125">
                  <c:v>5.0792426671155251E-2</c:v>
                </c:pt>
                <c:pt idx="126">
                  <c:v>4.7028350847778885E-2</c:v>
                </c:pt>
                <c:pt idx="127">
                  <c:v>6.4873055758059128E-2</c:v>
                </c:pt>
                <c:pt idx="128">
                  <c:v>5.850528520414687E-2</c:v>
                </c:pt>
                <c:pt idx="129">
                  <c:v>5.0614525235872065E-2</c:v>
                </c:pt>
                <c:pt idx="130">
                  <c:v>5.0914525235569386E-2</c:v>
                </c:pt>
                <c:pt idx="131">
                  <c:v>5.1114525237792918E-2</c:v>
                </c:pt>
                <c:pt idx="132">
                  <c:v>5.1214525235266706E-2</c:v>
                </c:pt>
                <c:pt idx="133">
                  <c:v>5.892582607474578E-2</c:v>
                </c:pt>
                <c:pt idx="134">
                  <c:v>5.6655285942646468E-2</c:v>
                </c:pt>
                <c:pt idx="135">
                  <c:v>4.135367733195805E-2</c:v>
                </c:pt>
                <c:pt idx="136">
                  <c:v>5.3006424307675291E-2</c:v>
                </c:pt>
                <c:pt idx="137">
                  <c:v>5.9938022500826325E-2</c:v>
                </c:pt>
                <c:pt idx="138">
                  <c:v>5.1705308889181831E-2</c:v>
                </c:pt>
                <c:pt idx="139">
                  <c:v>6.7419495610576752E-2</c:v>
                </c:pt>
                <c:pt idx="140">
                  <c:v>5.3178032001785169E-2</c:v>
                </c:pt>
                <c:pt idx="141">
                  <c:v>4.3246659142028479E-2</c:v>
                </c:pt>
                <c:pt idx="142">
                  <c:v>5.6796511709149844E-2</c:v>
                </c:pt>
                <c:pt idx="143">
                  <c:v>6.7313960105793907E-2</c:v>
                </c:pt>
                <c:pt idx="144">
                  <c:v>5.4328030803725558E-2</c:v>
                </c:pt>
                <c:pt idx="145">
                  <c:v>4.9446668080928999E-2</c:v>
                </c:pt>
                <c:pt idx="146">
                  <c:v>6.4106230256960106E-2</c:v>
                </c:pt>
                <c:pt idx="147">
                  <c:v>5.7155579876230996E-2</c:v>
                </c:pt>
                <c:pt idx="148">
                  <c:v>5.915423671167952E-2</c:v>
                </c:pt>
                <c:pt idx="149">
                  <c:v>5.6704223868934103E-2</c:v>
                </c:pt>
                <c:pt idx="150">
                  <c:v>4.5616650239818063E-2</c:v>
                </c:pt>
                <c:pt idx="151">
                  <c:v>5.4079205256682639E-2</c:v>
                </c:pt>
                <c:pt idx="152">
                  <c:v>5.0747542493151061E-2</c:v>
                </c:pt>
                <c:pt idx="153">
                  <c:v>3.4578134153149809E-2</c:v>
                </c:pt>
                <c:pt idx="154">
                  <c:v>5.2455190823110696E-2</c:v>
                </c:pt>
                <c:pt idx="155">
                  <c:v>5.8849433780772002E-2</c:v>
                </c:pt>
                <c:pt idx="156">
                  <c:v>5.1482652229543083E-2</c:v>
                </c:pt>
                <c:pt idx="157">
                  <c:v>6.5297927492928481E-2</c:v>
                </c:pt>
                <c:pt idx="158">
                  <c:v>4.8141842974888098E-2</c:v>
                </c:pt>
                <c:pt idx="159">
                  <c:v>4.9870018042197622E-2</c:v>
                </c:pt>
                <c:pt idx="160">
                  <c:v>5.8896708148348818E-2</c:v>
                </c:pt>
                <c:pt idx="161">
                  <c:v>5.7145752308337183E-2</c:v>
                </c:pt>
                <c:pt idx="162">
                  <c:v>5.9055224328734945E-2</c:v>
                </c:pt>
                <c:pt idx="163">
                  <c:v>5.8134360895769906E-2</c:v>
                </c:pt>
                <c:pt idx="164">
                  <c:v>5.0433814838337948E-2</c:v>
                </c:pt>
                <c:pt idx="165">
                  <c:v>5.0087450048103006E-2</c:v>
                </c:pt>
                <c:pt idx="166">
                  <c:v>5.1575031857641493E-2</c:v>
                </c:pt>
                <c:pt idx="167">
                  <c:v>5.0330196178719575E-2</c:v>
                </c:pt>
                <c:pt idx="168">
                  <c:v>5.1399083648509786E-2</c:v>
                </c:pt>
                <c:pt idx="169">
                  <c:v>5.0381296638367483E-2</c:v>
                </c:pt>
                <c:pt idx="170">
                  <c:v>5.1283013279694339E-2</c:v>
                </c:pt>
                <c:pt idx="171">
                  <c:v>5.0632055400442078E-2</c:v>
                </c:pt>
                <c:pt idx="172">
                  <c:v>5.113205540236293E-2</c:v>
                </c:pt>
                <c:pt idx="173">
                  <c:v>5.2132055406204636E-2</c:v>
                </c:pt>
                <c:pt idx="174">
                  <c:v>5.1260575109226429E-2</c:v>
                </c:pt>
                <c:pt idx="175">
                  <c:v>5.186057510862107E-2</c:v>
                </c:pt>
                <c:pt idx="176">
                  <c:v>5.2060575103568645E-2</c:v>
                </c:pt>
                <c:pt idx="177">
                  <c:v>5.0463040904146994E-2</c:v>
                </c:pt>
                <c:pt idx="178">
                  <c:v>5.1663040902936275E-2</c:v>
                </c:pt>
                <c:pt idx="179">
                  <c:v>5.0240290455186271E-2</c:v>
                </c:pt>
                <c:pt idx="180">
                  <c:v>5.0858748006124797E-2</c:v>
                </c:pt>
                <c:pt idx="181">
                  <c:v>5.2258748007137611E-2</c:v>
                </c:pt>
                <c:pt idx="182">
                  <c:v>5.0803470019436546E-2</c:v>
                </c:pt>
                <c:pt idx="183">
                  <c:v>4.9670260033124969E-2</c:v>
                </c:pt>
                <c:pt idx="184">
                  <c:v>5.0350928867177396E-2</c:v>
                </c:pt>
                <c:pt idx="185">
                  <c:v>4.9699183784289058E-2</c:v>
                </c:pt>
                <c:pt idx="186">
                  <c:v>4.9594784864571931E-2</c:v>
                </c:pt>
                <c:pt idx="187">
                  <c:v>5.0463750002782741E-2</c:v>
                </c:pt>
                <c:pt idx="188">
                  <c:v>5.1534631635685488E-2</c:v>
                </c:pt>
                <c:pt idx="189">
                  <c:v>5.1471702076265544E-2</c:v>
                </c:pt>
                <c:pt idx="190">
                  <c:v>5.0030562177812189E-2</c:v>
                </c:pt>
                <c:pt idx="191">
                  <c:v>4.96496530436666E-2</c:v>
                </c:pt>
                <c:pt idx="192">
                  <c:v>4.8172814233515708E-2</c:v>
                </c:pt>
                <c:pt idx="193">
                  <c:v>4.9858260659427882E-2</c:v>
                </c:pt>
                <c:pt idx="194">
                  <c:v>5.1618935790594754E-2</c:v>
                </c:pt>
                <c:pt idx="195">
                  <c:v>4.9773886034611241E-2</c:v>
                </c:pt>
                <c:pt idx="196">
                  <c:v>5.0685912444101595E-2</c:v>
                </c:pt>
                <c:pt idx="197">
                  <c:v>4.9723992322557406E-2</c:v>
                </c:pt>
                <c:pt idx="198">
                  <c:v>4.9652631496625063E-2</c:v>
                </c:pt>
                <c:pt idx="199">
                  <c:v>4.8783874602787228E-2</c:v>
                </c:pt>
                <c:pt idx="200">
                  <c:v>4.9481811248545754E-2</c:v>
                </c:pt>
                <c:pt idx="201">
                  <c:v>4.9488974297827802E-2</c:v>
                </c:pt>
                <c:pt idx="202">
                  <c:v>4.698520967873844E-2</c:v>
                </c:pt>
                <c:pt idx="203">
                  <c:v>5.0335237439349763E-2</c:v>
                </c:pt>
                <c:pt idx="204">
                  <c:v>4.9637755557498456E-2</c:v>
                </c:pt>
                <c:pt idx="205">
                  <c:v>4.8966392242309899E-2</c:v>
                </c:pt>
                <c:pt idx="206">
                  <c:v>4.8860354452290748E-2</c:v>
                </c:pt>
                <c:pt idx="207">
                  <c:v>4.8927324912772623E-2</c:v>
                </c:pt>
                <c:pt idx="208">
                  <c:v>4.9696415548505374E-2</c:v>
                </c:pt>
                <c:pt idx="209">
                  <c:v>4.8803640658014812E-2</c:v>
                </c:pt>
                <c:pt idx="210">
                  <c:v>4.8780169472915878E-2</c:v>
                </c:pt>
                <c:pt idx="211">
                  <c:v>4.8162079625686381E-2</c:v>
                </c:pt>
                <c:pt idx="212">
                  <c:v>5.0130077644842584E-2</c:v>
                </c:pt>
                <c:pt idx="213">
                  <c:v>4.8475792984790815E-2</c:v>
                </c:pt>
                <c:pt idx="214">
                  <c:v>4.854493616427135E-2</c:v>
                </c:pt>
                <c:pt idx="215">
                  <c:v>4.8463852478166383E-2</c:v>
                </c:pt>
                <c:pt idx="216">
                  <c:v>4.8463852478166383E-2</c:v>
                </c:pt>
                <c:pt idx="217">
                  <c:v>4.8332162496866483E-2</c:v>
                </c:pt>
                <c:pt idx="218">
                  <c:v>4.8462579020017542E-2</c:v>
                </c:pt>
                <c:pt idx="219">
                  <c:v>4.8020074525475076E-2</c:v>
                </c:pt>
                <c:pt idx="220">
                  <c:v>4.8529879198939932E-2</c:v>
                </c:pt>
                <c:pt idx="221">
                  <c:v>4.8542317324790099E-2</c:v>
                </c:pt>
                <c:pt idx="222">
                  <c:v>4.7519429997928644E-2</c:v>
                </c:pt>
                <c:pt idx="223">
                  <c:v>4.8479305881794166E-2</c:v>
                </c:pt>
                <c:pt idx="224">
                  <c:v>4.761462230294574E-2</c:v>
                </c:pt>
                <c:pt idx="225">
                  <c:v>4.7714622307695485E-2</c:v>
                </c:pt>
                <c:pt idx="226">
                  <c:v>4.7829865045525027E-2</c:v>
                </c:pt>
                <c:pt idx="227">
                  <c:v>4.8560618815376745E-2</c:v>
                </c:pt>
                <c:pt idx="228">
                  <c:v>5.2222551080172097E-2</c:v>
                </c:pt>
                <c:pt idx="229">
                  <c:v>4.8430356576942252E-2</c:v>
                </c:pt>
                <c:pt idx="230">
                  <c:v>5.2346370816392991E-2</c:v>
                </c:pt>
                <c:pt idx="231">
                  <c:v>5.2031201130932112E-2</c:v>
                </c:pt>
                <c:pt idx="232">
                  <c:v>4.9339933239647159E-2</c:v>
                </c:pt>
                <c:pt idx="233">
                  <c:v>4.7763754746288835E-2</c:v>
                </c:pt>
                <c:pt idx="234">
                  <c:v>4.9902468606039266E-2</c:v>
                </c:pt>
                <c:pt idx="235">
                  <c:v>4.9333446423468007E-2</c:v>
                </c:pt>
                <c:pt idx="236">
                  <c:v>4.7026170681459936E-2</c:v>
                </c:pt>
                <c:pt idx="237">
                  <c:v>4.829542006062474E-2</c:v>
                </c:pt>
                <c:pt idx="238">
                  <c:v>4.8627747574513921E-2</c:v>
                </c:pt>
                <c:pt idx="239">
                  <c:v>4.7716000348780915E-2</c:v>
                </c:pt>
                <c:pt idx="240">
                  <c:v>4.739553371350063E-2</c:v>
                </c:pt>
                <c:pt idx="241">
                  <c:v>4.6846668228659592E-2</c:v>
                </c:pt>
                <c:pt idx="242">
                  <c:v>4.7292638519031545E-2</c:v>
                </c:pt>
                <c:pt idx="243">
                  <c:v>4.7713136542913301E-2</c:v>
                </c:pt>
                <c:pt idx="244">
                  <c:v>4.7582467049356342E-2</c:v>
                </c:pt>
                <c:pt idx="245">
                  <c:v>4.7351797603154153E-2</c:v>
                </c:pt>
                <c:pt idx="246">
                  <c:v>4.7214751285060461E-2</c:v>
                </c:pt>
                <c:pt idx="247">
                  <c:v>4.6930400516574891E-2</c:v>
                </c:pt>
                <c:pt idx="248">
                  <c:v>4.7579070019392052E-2</c:v>
                </c:pt>
                <c:pt idx="249">
                  <c:v>4.7579070019392052E-2</c:v>
                </c:pt>
                <c:pt idx="250">
                  <c:v>4.7579070019392052E-2</c:v>
                </c:pt>
                <c:pt idx="251">
                  <c:v>4.7570706564794618E-2</c:v>
                </c:pt>
                <c:pt idx="252">
                  <c:v>4.6836219095706712E-2</c:v>
                </c:pt>
                <c:pt idx="253">
                  <c:v>4.6091424428903807E-2</c:v>
                </c:pt>
                <c:pt idx="254">
                  <c:v>4.7037835617551288E-2</c:v>
                </c:pt>
                <c:pt idx="255">
                  <c:v>4.7189449278626339E-2</c:v>
                </c:pt>
                <c:pt idx="256">
                  <c:v>4.7024654917218106E-2</c:v>
                </c:pt>
                <c:pt idx="257">
                  <c:v>-9999</c:v>
                </c:pt>
                <c:pt idx="258">
                  <c:v>4.6999863048457706E-2</c:v>
                </c:pt>
                <c:pt idx="259">
                  <c:v>4.6532815842109269E-2</c:v>
                </c:pt>
                <c:pt idx="260">
                  <c:v>4.390919399015087E-2</c:v>
                </c:pt>
                <c:pt idx="261">
                  <c:v>4.599715721304122E-2</c:v>
                </c:pt>
                <c:pt idx="262">
                  <c:v>4.5919017848316999E-2</c:v>
                </c:pt>
                <c:pt idx="263">
                  <c:v>4.7000832587187763E-2</c:v>
                </c:pt>
                <c:pt idx="264">
                  <c:v>4.6914086205576702E-2</c:v>
                </c:pt>
                <c:pt idx="265">
                  <c:v>4.5989409412618781E-2</c:v>
                </c:pt>
                <c:pt idx="266">
                  <c:v>5.0669783416080506E-2</c:v>
                </c:pt>
                <c:pt idx="267">
                  <c:v>5.054488876677371E-2</c:v>
                </c:pt>
                <c:pt idx="268">
                  <c:v>5.196157559148816E-2</c:v>
                </c:pt>
                <c:pt idx="269">
                  <c:v>4.6481095516391548E-2</c:v>
                </c:pt>
                <c:pt idx="270">
                  <c:v>4.4601888452866625E-2</c:v>
                </c:pt>
                <c:pt idx="271">
                  <c:v>4.2556602346918021E-2</c:v>
                </c:pt>
                <c:pt idx="272">
                  <c:v>4.3643186426609686E-2</c:v>
                </c:pt>
                <c:pt idx="273">
                  <c:v>4.4901772170370682E-2</c:v>
                </c:pt>
                <c:pt idx="274">
                  <c:v>4.5077557810010396E-2</c:v>
                </c:pt>
                <c:pt idx="275">
                  <c:v>4.5055213971655787E-2</c:v>
                </c:pt>
                <c:pt idx="276">
                  <c:v>4.4989706854214849E-2</c:v>
                </c:pt>
                <c:pt idx="277">
                  <c:v>4.5805073559046693E-2</c:v>
                </c:pt>
                <c:pt idx="278">
                  <c:v>4.5174612654577416E-2</c:v>
                </c:pt>
                <c:pt idx="279">
                  <c:v>-9999</c:v>
                </c:pt>
                <c:pt idx="280">
                  <c:v>4.4780590529761959E-2</c:v>
                </c:pt>
                <c:pt idx="281">
                  <c:v>4.5392124619469988E-2</c:v>
                </c:pt>
                <c:pt idx="282">
                  <c:v>4.4894557841916455E-2</c:v>
                </c:pt>
                <c:pt idx="283">
                  <c:v>4.5211947092909703E-2</c:v>
                </c:pt>
                <c:pt idx="284">
                  <c:v>4.4305377053528189E-2</c:v>
                </c:pt>
                <c:pt idx="285">
                  <c:v>4.5054178491981796E-2</c:v>
                </c:pt>
                <c:pt idx="286">
                  <c:v>4.5053615884006401E-2</c:v>
                </c:pt>
                <c:pt idx="287">
                  <c:v>4.5631092762013208E-2</c:v>
                </c:pt>
                <c:pt idx="288">
                  <c:v>4.5243046466350259E-2</c:v>
                </c:pt>
                <c:pt idx="289">
                  <c:v>4.4647334138044725E-2</c:v>
                </c:pt>
                <c:pt idx="290">
                  <c:v>4.4892380064145102E-2</c:v>
                </c:pt>
                <c:pt idx="291">
                  <c:v>4.4632688242833285E-2</c:v>
                </c:pt>
                <c:pt idx="292">
                  <c:v>4.5602396672199598E-2</c:v>
                </c:pt>
                <c:pt idx="293">
                  <c:v>4.4663853030895193E-2</c:v>
                </c:pt>
                <c:pt idx="294">
                  <c:v>4.4443237519842152E-2</c:v>
                </c:pt>
                <c:pt idx="295">
                  <c:v>4.3695016215650175E-2</c:v>
                </c:pt>
                <c:pt idx="296">
                  <c:v>4.4546361790121274E-2</c:v>
                </c:pt>
                <c:pt idx="297">
                  <c:v>4.3875630838523527E-2</c:v>
                </c:pt>
                <c:pt idx="298">
                  <c:v>4.3608661433974877E-2</c:v>
                </c:pt>
                <c:pt idx="299">
                  <c:v>4.3705112933116297E-2</c:v>
                </c:pt>
                <c:pt idx="300">
                  <c:v>4.352890937956122E-2</c:v>
                </c:pt>
                <c:pt idx="301">
                  <c:v>4.3848884063011948E-2</c:v>
                </c:pt>
                <c:pt idx="302">
                  <c:v>4.3931406019428861E-2</c:v>
                </c:pt>
                <c:pt idx="303">
                  <c:v>4.1200634479849937E-2</c:v>
                </c:pt>
                <c:pt idx="304">
                  <c:v>4.3515508474792922E-2</c:v>
                </c:pt>
                <c:pt idx="305">
                  <c:v>4.6281714581749324E-2</c:v>
                </c:pt>
                <c:pt idx="306">
                  <c:v>4.3695280721005453E-2</c:v>
                </c:pt>
                <c:pt idx="307">
                  <c:v>4.4177805672092584E-2</c:v>
                </c:pt>
                <c:pt idx="308">
                  <c:v>4.1795663199671776E-2</c:v>
                </c:pt>
                <c:pt idx="309">
                  <c:v>4.2696138955867532E-2</c:v>
                </c:pt>
                <c:pt idx="310">
                  <c:v>4.177885490296971E-2</c:v>
                </c:pt>
                <c:pt idx="311">
                  <c:v>4.2700906567169558E-2</c:v>
                </c:pt>
                <c:pt idx="312">
                  <c:v>4.0858239022168188E-2</c:v>
                </c:pt>
                <c:pt idx="313">
                  <c:v>4.1779217545210932E-2</c:v>
                </c:pt>
                <c:pt idx="314">
                  <c:v>4.1849156834229684E-2</c:v>
                </c:pt>
                <c:pt idx="315">
                  <c:v>4.1108074281213589E-2</c:v>
                </c:pt>
                <c:pt idx="316">
                  <c:v>4.2284382449858951E-2</c:v>
                </c:pt>
                <c:pt idx="317">
                  <c:v>4.0912790438562954E-2</c:v>
                </c:pt>
                <c:pt idx="318">
                  <c:v>4.061067733308886E-2</c:v>
                </c:pt>
                <c:pt idx="319">
                  <c:v>4.1586089484929971E-2</c:v>
                </c:pt>
                <c:pt idx="320">
                  <c:v>4.1447174583635636E-2</c:v>
                </c:pt>
                <c:pt idx="321">
                  <c:v>4.2480600663362247E-2</c:v>
                </c:pt>
                <c:pt idx="322">
                  <c:v>4.0568742831629714E-2</c:v>
                </c:pt>
                <c:pt idx="323">
                  <c:v>4.0245102528555517E-2</c:v>
                </c:pt>
                <c:pt idx="324">
                  <c:v>4.0245102528555517E-2</c:v>
                </c:pt>
                <c:pt idx="325">
                  <c:v>4.0245102528555517E-2</c:v>
                </c:pt>
                <c:pt idx="326">
                  <c:v>4.0245102528555517E-2</c:v>
                </c:pt>
                <c:pt idx="327">
                  <c:v>4.1374353616435149E-2</c:v>
                </c:pt>
                <c:pt idx="328">
                  <c:v>3.9916390037293026E-2</c:v>
                </c:pt>
                <c:pt idx="329">
                  <c:v>4.1549471758452569E-2</c:v>
                </c:pt>
                <c:pt idx="330">
                  <c:v>4.0719564644266272E-2</c:v>
                </c:pt>
                <c:pt idx="331">
                  <c:v>4.1268212723488323E-2</c:v>
                </c:pt>
                <c:pt idx="332">
                  <c:v>4.064320230584012E-2</c:v>
                </c:pt>
                <c:pt idx="333">
                  <c:v>3.9006626780363193E-2</c:v>
                </c:pt>
                <c:pt idx="334">
                  <c:v>3.7978490120217714E-2</c:v>
                </c:pt>
                <c:pt idx="335">
                  <c:v>3.9129522371571773E-2</c:v>
                </c:pt>
                <c:pt idx="336">
                  <c:v>3.7595188173565587E-2</c:v>
                </c:pt>
                <c:pt idx="337">
                  <c:v>3.916539935398948E-2</c:v>
                </c:pt>
                <c:pt idx="338">
                  <c:v>3.9536002622023052E-2</c:v>
                </c:pt>
                <c:pt idx="339">
                  <c:v>3.9186852378651611E-2</c:v>
                </c:pt>
                <c:pt idx="340">
                  <c:v>3.7229688490815427E-2</c:v>
                </c:pt>
                <c:pt idx="341">
                  <c:v>4.0978040590306811E-2</c:v>
                </c:pt>
                <c:pt idx="342">
                  <c:v>3.6660561770883303E-2</c:v>
                </c:pt>
                <c:pt idx="343">
                  <c:v>3.4730898957531432E-2</c:v>
                </c:pt>
                <c:pt idx="344">
                  <c:v>3.5191920903286975E-2</c:v>
                </c:pt>
                <c:pt idx="345">
                  <c:v>3.5664918039053944E-2</c:v>
                </c:pt>
                <c:pt idx="346">
                  <c:v>3.5562908066551872E-2</c:v>
                </c:pt>
                <c:pt idx="347">
                  <c:v>3.6684996858294676E-2</c:v>
                </c:pt>
                <c:pt idx="348">
                  <c:v>3.515534519474206E-2</c:v>
                </c:pt>
                <c:pt idx="349">
                  <c:v>3.6621686271709801E-2</c:v>
                </c:pt>
                <c:pt idx="350">
                  <c:v>3.5031878734068517E-2</c:v>
                </c:pt>
                <c:pt idx="351">
                  <c:v>3.3062325491494009E-2</c:v>
                </c:pt>
                <c:pt idx="352">
                  <c:v>3.5178397785716672E-2</c:v>
                </c:pt>
                <c:pt idx="353">
                  <c:v>3.5002602374770542E-2</c:v>
                </c:pt>
                <c:pt idx="354">
                  <c:v>3.7243755722046912E-2</c:v>
                </c:pt>
                <c:pt idx="355">
                  <c:v>3.4985322243907151E-2</c:v>
                </c:pt>
                <c:pt idx="356">
                  <c:v>3.53436841669642E-2</c:v>
                </c:pt>
                <c:pt idx="357">
                  <c:v>3.3873222831001054E-2</c:v>
                </c:pt>
                <c:pt idx="358">
                  <c:v>3.360984777233271E-2</c:v>
                </c:pt>
                <c:pt idx="359">
                  <c:v>3.3869847773040515E-2</c:v>
                </c:pt>
                <c:pt idx="360">
                  <c:v>3.4009847776779775E-2</c:v>
                </c:pt>
                <c:pt idx="361">
                  <c:v>3.4739847776528318E-2</c:v>
                </c:pt>
                <c:pt idx="362">
                  <c:v>3.3055425366655053E-2</c:v>
                </c:pt>
                <c:pt idx="363">
                  <c:v>3.3897082322348678E-2</c:v>
                </c:pt>
                <c:pt idx="364">
                  <c:v>3.3520767383224584E-2</c:v>
                </c:pt>
                <c:pt idx="365">
                  <c:v>3.419138174081908E-2</c:v>
                </c:pt>
                <c:pt idx="366">
                  <c:v>3.2811841188202649E-2</c:v>
                </c:pt>
                <c:pt idx="367">
                  <c:v>3.3542312240339392E-2</c:v>
                </c:pt>
                <c:pt idx="368">
                  <c:v>3.3604689983815758E-2</c:v>
                </c:pt>
                <c:pt idx="369">
                  <c:v>3.2417043369302345E-2</c:v>
                </c:pt>
                <c:pt idx="370">
                  <c:v>3.2487746464230915E-2</c:v>
                </c:pt>
                <c:pt idx="371">
                  <c:v>3.2095669701526448E-2</c:v>
                </c:pt>
                <c:pt idx="372">
                  <c:v>3.1521130654524582E-2</c:v>
                </c:pt>
                <c:pt idx="373">
                  <c:v>3.1851130657102017E-2</c:v>
                </c:pt>
                <c:pt idx="374">
                  <c:v>3.2351130651746912E-2</c:v>
                </c:pt>
                <c:pt idx="375">
                  <c:v>3.2352231006970628E-2</c:v>
                </c:pt>
                <c:pt idx="376">
                  <c:v>3.0158862087185011E-2</c:v>
                </c:pt>
                <c:pt idx="377">
                  <c:v>2.9529671878089487E-2</c:v>
                </c:pt>
                <c:pt idx="378">
                  <c:v>3.0513109866636474E-2</c:v>
                </c:pt>
                <c:pt idx="379">
                  <c:v>2.9561535993648042E-2</c:v>
                </c:pt>
                <c:pt idx="380">
                  <c:v>2.9010803287813892E-2</c:v>
                </c:pt>
                <c:pt idx="381">
                  <c:v>2.8454748846670146E-2</c:v>
                </c:pt>
                <c:pt idx="382">
                  <c:v>2.855852429429237E-2</c:v>
                </c:pt>
                <c:pt idx="383">
                  <c:v>2.895660205927714E-2</c:v>
                </c:pt>
                <c:pt idx="384">
                  <c:v>3.0052469134878711E-2</c:v>
                </c:pt>
                <c:pt idx="385">
                  <c:v>2.7806158720998272E-2</c:v>
                </c:pt>
                <c:pt idx="386">
                  <c:v>2.875233662884747E-2</c:v>
                </c:pt>
                <c:pt idx="387">
                  <c:v>2.8394977266144514E-2</c:v>
                </c:pt>
                <c:pt idx="388">
                  <c:v>2.6693716352744545E-2</c:v>
                </c:pt>
                <c:pt idx="389">
                  <c:v>2.481590049002361E-2</c:v>
                </c:pt>
                <c:pt idx="390">
                  <c:v>2.7521339766031407E-2</c:v>
                </c:pt>
                <c:pt idx="391">
                  <c:v>2.7599825065402438E-2</c:v>
                </c:pt>
                <c:pt idx="392">
                  <c:v>2.8099825060047334E-2</c:v>
                </c:pt>
                <c:pt idx="393">
                  <c:v>2.8199825064797079E-2</c:v>
                </c:pt>
                <c:pt idx="394">
                  <c:v>2.6914860453260695E-2</c:v>
                </c:pt>
                <c:pt idx="395">
                  <c:v>2.6120823445669364E-2</c:v>
                </c:pt>
                <c:pt idx="396">
                  <c:v>2.4938365777214037E-2</c:v>
                </c:pt>
                <c:pt idx="397">
                  <c:v>2.5950143129899593E-2</c:v>
                </c:pt>
                <c:pt idx="398">
                  <c:v>2.5105037148325668E-2</c:v>
                </c:pt>
                <c:pt idx="399">
                  <c:v>2.4635208646224139E-2</c:v>
                </c:pt>
                <c:pt idx="400">
                  <c:v>2.5606190033001092E-2</c:v>
                </c:pt>
                <c:pt idx="401">
                  <c:v>2.4977171450870164E-2</c:v>
                </c:pt>
                <c:pt idx="402">
                  <c:v>2.4909751448418602E-2</c:v>
                </c:pt>
                <c:pt idx="403">
                  <c:v>2.4580733499754925E-2</c:v>
                </c:pt>
                <c:pt idx="404">
                  <c:v>2.4951715596761893E-2</c:v>
                </c:pt>
                <c:pt idx="405">
                  <c:v>2.5944980683443464E-2</c:v>
                </c:pt>
                <c:pt idx="406">
                  <c:v>2.5594986907117388E-2</c:v>
                </c:pt>
                <c:pt idx="407">
                  <c:v>2.4813499662306039E-2</c:v>
                </c:pt>
                <c:pt idx="408">
                  <c:v>2.6471245880116921E-2</c:v>
                </c:pt>
                <c:pt idx="409">
                  <c:v>2.5064023714193751E-2</c:v>
                </c:pt>
                <c:pt idx="410">
                  <c:v>2.6147549264674875E-2</c:v>
                </c:pt>
                <c:pt idx="411">
                  <c:v>2.3897274900214455E-2</c:v>
                </c:pt>
                <c:pt idx="412">
                  <c:v>2.4868313277200384E-2</c:v>
                </c:pt>
                <c:pt idx="413">
                  <c:v>2.3700326962082054E-2</c:v>
                </c:pt>
                <c:pt idx="414">
                  <c:v>2.3690299143613942E-2</c:v>
                </c:pt>
                <c:pt idx="415">
                  <c:v>2.3690299143613942E-2</c:v>
                </c:pt>
                <c:pt idx="416">
                  <c:v>1.8439820076144475E-2</c:v>
                </c:pt>
                <c:pt idx="417">
                  <c:v>2.3412513577614112E-2</c:v>
                </c:pt>
                <c:pt idx="418">
                  <c:v>2.205459735427583E-2</c:v>
                </c:pt>
                <c:pt idx="419">
                  <c:v>2.1925667313965117E-2</c:v>
                </c:pt>
                <c:pt idx="420">
                  <c:v>2.1530231483612768E-2</c:v>
                </c:pt>
                <c:pt idx="421">
                  <c:v>2.2095185286563481E-2</c:v>
                </c:pt>
                <c:pt idx="422">
                  <c:v>2.1366259552773038E-2</c:v>
                </c:pt>
                <c:pt idx="423">
                  <c:v>2.2207419039363081E-2</c:v>
                </c:pt>
                <c:pt idx="424">
                  <c:v>2.2109380068357904E-2</c:v>
                </c:pt>
                <c:pt idx="425">
                  <c:v>2.1337862926587643E-2</c:v>
                </c:pt>
                <c:pt idx="426">
                  <c:v>2.0637915299011159E-2</c:v>
                </c:pt>
                <c:pt idx="427">
                  <c:v>2.2409009487783217E-2</c:v>
                </c:pt>
                <c:pt idx="428">
                  <c:v>2.110866210888216E-2</c:v>
                </c:pt>
                <c:pt idx="429">
                  <c:v>2.3025042880223896E-2</c:v>
                </c:pt>
                <c:pt idx="430">
                  <c:v>2.1490412483658287E-2</c:v>
                </c:pt>
                <c:pt idx="431">
                  <c:v>2.3861511488193422E-2</c:v>
                </c:pt>
                <c:pt idx="432">
                  <c:v>2.2462657022677645E-2</c:v>
                </c:pt>
                <c:pt idx="433">
                  <c:v>2.2462657109989136E-2</c:v>
                </c:pt>
                <c:pt idx="434">
                  <c:v>2.5524734564770515E-2</c:v>
                </c:pt>
                <c:pt idx="435">
                  <c:v>2.3608790373306505E-2</c:v>
                </c:pt>
                <c:pt idx="436">
                  <c:v>2.0852582966770845E-2</c:v>
                </c:pt>
                <c:pt idx="437">
                  <c:v>2.2823686001277078E-2</c:v>
                </c:pt>
                <c:pt idx="438">
                  <c:v>2.2882676459861022E-2</c:v>
                </c:pt>
                <c:pt idx="439">
                  <c:v>2.0760763609112564E-2</c:v>
                </c:pt>
                <c:pt idx="440">
                  <c:v>2.0252879356528686E-2</c:v>
                </c:pt>
                <c:pt idx="441">
                  <c:v>2.1763353520073806E-2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C3-4759-BB42-665D608AF1DE}"/>
            </c:ext>
          </c:extLst>
        </c:ser>
        <c:ser>
          <c:idx val="7"/>
          <c:order val="1"/>
          <c:tx>
            <c:strRef>
              <c:f>'Active 1'!$AC$20</c:f>
              <c:strCache>
                <c:ptCount val="1"/>
                <c:pt idx="0">
                  <c:v>Q. resid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1'!$AW$2:$AW$116</c:f>
              <c:numCache>
                <c:formatCode>General</c:formatCode>
                <c:ptCount val="115"/>
                <c:pt idx="0">
                  <c:v>-54000</c:v>
                </c:pt>
                <c:pt idx="1">
                  <c:v>-53000</c:v>
                </c:pt>
                <c:pt idx="2">
                  <c:v>-52000</c:v>
                </c:pt>
                <c:pt idx="3">
                  <c:v>-51000</c:v>
                </c:pt>
                <c:pt idx="4">
                  <c:v>-50000</c:v>
                </c:pt>
                <c:pt idx="5">
                  <c:v>-49000</c:v>
                </c:pt>
                <c:pt idx="6">
                  <c:v>-48000</c:v>
                </c:pt>
                <c:pt idx="7">
                  <c:v>-47000</c:v>
                </c:pt>
                <c:pt idx="8">
                  <c:v>-46000</c:v>
                </c:pt>
                <c:pt idx="9">
                  <c:v>-45000</c:v>
                </c:pt>
                <c:pt idx="10">
                  <c:v>-44000</c:v>
                </c:pt>
                <c:pt idx="11">
                  <c:v>-43000</c:v>
                </c:pt>
                <c:pt idx="12">
                  <c:v>-42000</c:v>
                </c:pt>
                <c:pt idx="13">
                  <c:v>-41000</c:v>
                </c:pt>
                <c:pt idx="14">
                  <c:v>-40000</c:v>
                </c:pt>
                <c:pt idx="15">
                  <c:v>-39000</c:v>
                </c:pt>
                <c:pt idx="16">
                  <c:v>-38000</c:v>
                </c:pt>
                <c:pt idx="17">
                  <c:v>-37000</c:v>
                </c:pt>
                <c:pt idx="18">
                  <c:v>-36000</c:v>
                </c:pt>
                <c:pt idx="19">
                  <c:v>-35000</c:v>
                </c:pt>
                <c:pt idx="20">
                  <c:v>-34000</c:v>
                </c:pt>
                <c:pt idx="21">
                  <c:v>-33000</c:v>
                </c:pt>
                <c:pt idx="22">
                  <c:v>-32000</c:v>
                </c:pt>
                <c:pt idx="23">
                  <c:v>-31000</c:v>
                </c:pt>
                <c:pt idx="24">
                  <c:v>-30000</c:v>
                </c:pt>
                <c:pt idx="25">
                  <c:v>-29000</c:v>
                </c:pt>
                <c:pt idx="26">
                  <c:v>-28000</c:v>
                </c:pt>
                <c:pt idx="27">
                  <c:v>-27000</c:v>
                </c:pt>
                <c:pt idx="28">
                  <c:v>-26000</c:v>
                </c:pt>
                <c:pt idx="29">
                  <c:v>-24000</c:v>
                </c:pt>
                <c:pt idx="30">
                  <c:v>-23000</c:v>
                </c:pt>
                <c:pt idx="31">
                  <c:v>-22000</c:v>
                </c:pt>
                <c:pt idx="32">
                  <c:v>-21000</c:v>
                </c:pt>
                <c:pt idx="33">
                  <c:v>-20000</c:v>
                </c:pt>
                <c:pt idx="34">
                  <c:v>-19000</c:v>
                </c:pt>
                <c:pt idx="35">
                  <c:v>-18000</c:v>
                </c:pt>
                <c:pt idx="36">
                  <c:v>-17000</c:v>
                </c:pt>
                <c:pt idx="37">
                  <c:v>-16000</c:v>
                </c:pt>
                <c:pt idx="38">
                  <c:v>-15000</c:v>
                </c:pt>
                <c:pt idx="39">
                  <c:v>-14000</c:v>
                </c:pt>
                <c:pt idx="40">
                  <c:v>-13000</c:v>
                </c:pt>
                <c:pt idx="41">
                  <c:v>-12000</c:v>
                </c:pt>
                <c:pt idx="42">
                  <c:v>-11000</c:v>
                </c:pt>
                <c:pt idx="43">
                  <c:v>-10000</c:v>
                </c:pt>
                <c:pt idx="44">
                  <c:v>-9000</c:v>
                </c:pt>
                <c:pt idx="45">
                  <c:v>-8000</c:v>
                </c:pt>
                <c:pt idx="46">
                  <c:v>-7000</c:v>
                </c:pt>
                <c:pt idx="47">
                  <c:v>-6000</c:v>
                </c:pt>
                <c:pt idx="48">
                  <c:v>-5000</c:v>
                </c:pt>
                <c:pt idx="49">
                  <c:v>-4000</c:v>
                </c:pt>
                <c:pt idx="50">
                  <c:v>-3000</c:v>
                </c:pt>
                <c:pt idx="51">
                  <c:v>-2000</c:v>
                </c:pt>
                <c:pt idx="52">
                  <c:v>-1000</c:v>
                </c:pt>
                <c:pt idx="53">
                  <c:v>0</c:v>
                </c:pt>
                <c:pt idx="54">
                  <c:v>1000</c:v>
                </c:pt>
                <c:pt idx="55">
                  <c:v>2000</c:v>
                </c:pt>
                <c:pt idx="56">
                  <c:v>3000</c:v>
                </c:pt>
                <c:pt idx="57">
                  <c:v>4000</c:v>
                </c:pt>
                <c:pt idx="58">
                  <c:v>5000</c:v>
                </c:pt>
                <c:pt idx="59">
                  <c:v>6000</c:v>
                </c:pt>
                <c:pt idx="60">
                  <c:v>7000</c:v>
                </c:pt>
                <c:pt idx="61">
                  <c:v>8000</c:v>
                </c:pt>
                <c:pt idx="62">
                  <c:v>9000</c:v>
                </c:pt>
                <c:pt idx="63">
                  <c:v>10000</c:v>
                </c:pt>
                <c:pt idx="64">
                  <c:v>11000</c:v>
                </c:pt>
                <c:pt idx="65">
                  <c:v>12000</c:v>
                </c:pt>
                <c:pt idx="66">
                  <c:v>13000</c:v>
                </c:pt>
                <c:pt idx="67">
                  <c:v>14000</c:v>
                </c:pt>
                <c:pt idx="68">
                  <c:v>15000</c:v>
                </c:pt>
                <c:pt idx="69">
                  <c:v>16000</c:v>
                </c:pt>
                <c:pt idx="70">
                  <c:v>17000</c:v>
                </c:pt>
                <c:pt idx="71">
                  <c:v>18000</c:v>
                </c:pt>
                <c:pt idx="72">
                  <c:v>19000</c:v>
                </c:pt>
                <c:pt idx="73">
                  <c:v>20000</c:v>
                </c:pt>
                <c:pt idx="74">
                  <c:v>21000</c:v>
                </c:pt>
                <c:pt idx="75">
                  <c:v>22000</c:v>
                </c:pt>
                <c:pt idx="76">
                  <c:v>23000</c:v>
                </c:pt>
                <c:pt idx="77">
                  <c:v>24000</c:v>
                </c:pt>
                <c:pt idx="78">
                  <c:v>25000</c:v>
                </c:pt>
                <c:pt idx="79">
                  <c:v>26000</c:v>
                </c:pt>
                <c:pt idx="80">
                  <c:v>27000</c:v>
                </c:pt>
                <c:pt idx="81">
                  <c:v>28000</c:v>
                </c:pt>
                <c:pt idx="82">
                  <c:v>29000</c:v>
                </c:pt>
                <c:pt idx="83">
                  <c:v>30000</c:v>
                </c:pt>
                <c:pt idx="84">
                  <c:v>31000</c:v>
                </c:pt>
                <c:pt idx="85">
                  <c:v>32000</c:v>
                </c:pt>
                <c:pt idx="86">
                  <c:v>33000</c:v>
                </c:pt>
                <c:pt idx="87">
                  <c:v>34000</c:v>
                </c:pt>
                <c:pt idx="88">
                  <c:v>35000</c:v>
                </c:pt>
                <c:pt idx="89">
                  <c:v>36000</c:v>
                </c:pt>
                <c:pt idx="90">
                  <c:v>37000</c:v>
                </c:pt>
                <c:pt idx="91">
                  <c:v>38000</c:v>
                </c:pt>
                <c:pt idx="92">
                  <c:v>39000</c:v>
                </c:pt>
                <c:pt idx="93">
                  <c:v>40000</c:v>
                </c:pt>
                <c:pt idx="94">
                  <c:v>41000</c:v>
                </c:pt>
                <c:pt idx="95">
                  <c:v>42000</c:v>
                </c:pt>
                <c:pt idx="96">
                  <c:v>43000</c:v>
                </c:pt>
                <c:pt idx="97">
                  <c:v>44000</c:v>
                </c:pt>
                <c:pt idx="98">
                  <c:v>45000</c:v>
                </c:pt>
                <c:pt idx="99">
                  <c:v>46000</c:v>
                </c:pt>
                <c:pt idx="100">
                  <c:v>47000</c:v>
                </c:pt>
                <c:pt idx="101">
                  <c:v>48000</c:v>
                </c:pt>
                <c:pt idx="102">
                  <c:v>49000</c:v>
                </c:pt>
                <c:pt idx="103">
                  <c:v>50000</c:v>
                </c:pt>
                <c:pt idx="104">
                  <c:v>51000</c:v>
                </c:pt>
                <c:pt idx="105">
                  <c:v>52000</c:v>
                </c:pt>
                <c:pt idx="106">
                  <c:v>53000</c:v>
                </c:pt>
                <c:pt idx="107">
                  <c:v>54000</c:v>
                </c:pt>
                <c:pt idx="108">
                  <c:v>55000</c:v>
                </c:pt>
                <c:pt idx="109">
                  <c:v>56000</c:v>
                </c:pt>
                <c:pt idx="110">
                  <c:v>57000</c:v>
                </c:pt>
                <c:pt idx="111">
                  <c:v>58000</c:v>
                </c:pt>
                <c:pt idx="112">
                  <c:v>59000</c:v>
                </c:pt>
                <c:pt idx="113">
                  <c:v>60000</c:v>
                </c:pt>
                <c:pt idx="114">
                  <c:v>61000</c:v>
                </c:pt>
              </c:numCache>
            </c:numRef>
          </c:xVal>
          <c:yVal>
            <c:numRef>
              <c:f>'Active 1'!$AY$2:$AY$116</c:f>
              <c:numCache>
                <c:formatCode>General</c:formatCode>
                <c:ptCount val="115"/>
                <c:pt idx="0">
                  <c:v>-0.22444836508235111</c:v>
                </c:pt>
                <c:pt idx="1">
                  <c:v>-0.21777995696081526</c:v>
                </c:pt>
                <c:pt idx="2">
                  <c:v>-0.21119315968550584</c:v>
                </c:pt>
                <c:pt idx="3">
                  <c:v>-0.20468797325642288</c:v>
                </c:pt>
                <c:pt idx="4">
                  <c:v>-0.19826439767356635</c:v>
                </c:pt>
                <c:pt idx="5">
                  <c:v>-0.19192243293693628</c:v>
                </c:pt>
                <c:pt idx="6">
                  <c:v>-0.18566207904653265</c:v>
                </c:pt>
                <c:pt idx="7">
                  <c:v>-0.17948333600235547</c:v>
                </c:pt>
                <c:pt idx="8">
                  <c:v>-0.17338620380440473</c:v>
                </c:pt>
                <c:pt idx="9">
                  <c:v>-0.16737068245268044</c:v>
                </c:pt>
                <c:pt idx="10">
                  <c:v>-0.16143677194718259</c:v>
                </c:pt>
                <c:pt idx="11">
                  <c:v>-0.15558447228791117</c:v>
                </c:pt>
                <c:pt idx="12">
                  <c:v>-0.14981378347486618</c:v>
                </c:pt>
                <c:pt idx="13">
                  <c:v>-0.14412470550804768</c:v>
                </c:pt>
                <c:pt idx="14">
                  <c:v>-0.13851723838745561</c:v>
                </c:pt>
                <c:pt idx="15">
                  <c:v>-0.13299138211308997</c:v>
                </c:pt>
                <c:pt idx="16">
                  <c:v>-0.12754713668495077</c:v>
                </c:pt>
                <c:pt idx="17">
                  <c:v>-0.12218450210303802</c:v>
                </c:pt>
                <c:pt idx="18">
                  <c:v>-0.11690347836735172</c:v>
                </c:pt>
                <c:pt idx="19">
                  <c:v>-0.11170406547789187</c:v>
                </c:pt>
                <c:pt idx="20">
                  <c:v>-0.10658626343465846</c:v>
                </c:pt>
                <c:pt idx="21">
                  <c:v>-0.10155007223765149</c:v>
                </c:pt>
                <c:pt idx="22">
                  <c:v>-9.6595491886870971E-2</c:v>
                </c:pt>
                <c:pt idx="23">
                  <c:v>-9.1722522382316873E-2</c:v>
                </c:pt>
                <c:pt idx="24">
                  <c:v>-8.6931163723989249E-2</c:v>
                </c:pt>
                <c:pt idx="25">
                  <c:v>-8.2221415911888057E-2</c:v>
                </c:pt>
                <c:pt idx="26">
                  <c:v>-7.7593278946013311E-2</c:v>
                </c:pt>
                <c:pt idx="27">
                  <c:v>-7.3046752826365011E-2</c:v>
                </c:pt>
                <c:pt idx="28">
                  <c:v>-6.8581837552943142E-2</c:v>
                </c:pt>
                <c:pt idx="29">
                  <c:v>-5.9896839544778764E-2</c:v>
                </c:pt>
                <c:pt idx="30">
                  <c:v>-5.567675681003624E-2</c:v>
                </c:pt>
                <c:pt idx="31">
                  <c:v>-5.1538284921520156E-2</c:v>
                </c:pt>
                <c:pt idx="32">
                  <c:v>-4.7481423879230517E-2</c:v>
                </c:pt>
                <c:pt idx="33">
                  <c:v>-4.3506173683167323E-2</c:v>
                </c:pt>
                <c:pt idx="34">
                  <c:v>-3.9612534333330569E-2</c:v>
                </c:pt>
                <c:pt idx="35">
                  <c:v>-3.5800505829720261E-2</c:v>
                </c:pt>
                <c:pt idx="36">
                  <c:v>-3.2070088172336406E-2</c:v>
                </c:pt>
                <c:pt idx="37">
                  <c:v>-2.8421281361178989E-2</c:v>
                </c:pt>
                <c:pt idx="38">
                  <c:v>-2.4854085396248015E-2</c:v>
                </c:pt>
                <c:pt idx="39">
                  <c:v>-2.1368500277543487E-2</c:v>
                </c:pt>
                <c:pt idx="40">
                  <c:v>-1.7964526005065398E-2</c:v>
                </c:pt>
                <c:pt idx="41">
                  <c:v>-1.4642162578813759E-2</c:v>
                </c:pt>
                <c:pt idx="42">
                  <c:v>-1.1401409998788564E-2</c:v>
                </c:pt>
                <c:pt idx="43">
                  <c:v>-8.2422682649898119E-3</c:v>
                </c:pt>
                <c:pt idx="44">
                  <c:v>-5.1647373774175043E-3</c:v>
                </c:pt>
                <c:pt idx="45">
                  <c:v>-2.1688173360716414E-3</c:v>
                </c:pt>
                <c:pt idx="46">
                  <c:v>7.4549185904777739E-4</c:v>
                </c:pt>
                <c:pt idx="47">
                  <c:v>3.5781902079407538E-3</c:v>
                </c:pt>
                <c:pt idx="48">
                  <c:v>6.3292777106072843E-3</c:v>
                </c:pt>
                <c:pt idx="49">
                  <c:v>8.9987543670473711E-3</c:v>
                </c:pt>
                <c:pt idx="50">
                  <c:v>1.1586620177261014E-2</c:v>
                </c:pt>
                <c:pt idx="51">
                  <c:v>1.4092875141248212E-2</c:v>
                </c:pt>
                <c:pt idx="52">
                  <c:v>1.6517519259008965E-2</c:v>
                </c:pt>
                <c:pt idx="53">
                  <c:v>1.8860552530543275E-2</c:v>
                </c:pt>
                <c:pt idx="54">
                  <c:v>2.112197495585114E-2</c:v>
                </c:pt>
                <c:pt idx="55">
                  <c:v>2.3301786534932561E-2</c:v>
                </c:pt>
                <c:pt idx="56">
                  <c:v>2.5399987267787538E-2</c:v>
                </c:pt>
                <c:pt idx="57">
                  <c:v>2.7416577154416075E-2</c:v>
                </c:pt>
                <c:pt idx="58">
                  <c:v>2.9351556194818162E-2</c:v>
                </c:pt>
                <c:pt idx="59">
                  <c:v>3.1204924388993808E-2</c:v>
                </c:pt>
                <c:pt idx="60">
                  <c:v>3.2976681736943007E-2</c:v>
                </c:pt>
                <c:pt idx="61">
                  <c:v>3.4666828238665764E-2</c:v>
                </c:pt>
                <c:pt idx="62">
                  <c:v>3.6275363894162076E-2</c:v>
                </c:pt>
                <c:pt idx="63">
                  <c:v>3.7802288703431941E-2</c:v>
                </c:pt>
                <c:pt idx="64">
                  <c:v>3.9247602666475367E-2</c:v>
                </c:pt>
                <c:pt idx="65">
                  <c:v>4.0611305783292341E-2</c:v>
                </c:pt>
                <c:pt idx="66">
                  <c:v>4.1893398053882876E-2</c:v>
                </c:pt>
                <c:pt idx="67">
                  <c:v>4.3093879478246971E-2</c:v>
                </c:pt>
                <c:pt idx="68">
                  <c:v>4.4212750056384614E-2</c:v>
                </c:pt>
                <c:pt idx="69">
                  <c:v>4.5250009788295818E-2</c:v>
                </c:pt>
                <c:pt idx="70">
                  <c:v>4.6205658673980576E-2</c:v>
                </c:pt>
                <c:pt idx="71">
                  <c:v>4.7079696713438889E-2</c:v>
                </c:pt>
                <c:pt idx="72">
                  <c:v>4.7872123906670755E-2</c:v>
                </c:pt>
                <c:pt idx="73">
                  <c:v>4.8582940253676182E-2</c:v>
                </c:pt>
                <c:pt idx="74">
                  <c:v>4.9212145754455164E-2</c:v>
                </c:pt>
                <c:pt idx="75">
                  <c:v>4.9759740409007699E-2</c:v>
                </c:pt>
                <c:pt idx="76">
                  <c:v>5.0225724217333789E-2</c:v>
                </c:pt>
                <c:pt idx="77">
                  <c:v>5.061009717943344E-2</c:v>
                </c:pt>
                <c:pt idx="78">
                  <c:v>5.0912859295306645E-2</c:v>
                </c:pt>
                <c:pt idx="79">
                  <c:v>5.1134010564953411E-2</c:v>
                </c:pt>
                <c:pt idx="80">
                  <c:v>5.1273550988373717E-2</c:v>
                </c:pt>
                <c:pt idx="81">
                  <c:v>5.1331480565567605E-2</c:v>
                </c:pt>
                <c:pt idx="82">
                  <c:v>5.1307799296535034E-2</c:v>
                </c:pt>
                <c:pt idx="83">
                  <c:v>5.1202507181276016E-2</c:v>
                </c:pt>
                <c:pt idx="84">
                  <c:v>5.101560421979056E-2</c:v>
                </c:pt>
                <c:pt idx="85">
                  <c:v>5.0747090412078651E-2</c:v>
                </c:pt>
                <c:pt idx="86">
                  <c:v>5.0396965758140302E-2</c:v>
                </c:pt>
                <c:pt idx="87">
                  <c:v>4.9965230257975508E-2</c:v>
                </c:pt>
                <c:pt idx="88">
                  <c:v>4.9451883911584268E-2</c:v>
                </c:pt>
                <c:pt idx="89">
                  <c:v>4.885692671896659E-2</c:v>
                </c:pt>
                <c:pt idx="90">
                  <c:v>4.8180358680122465E-2</c:v>
                </c:pt>
                <c:pt idx="91">
                  <c:v>4.7422179795051894E-2</c:v>
                </c:pt>
                <c:pt idx="92">
                  <c:v>4.6582390063754878E-2</c:v>
                </c:pt>
                <c:pt idx="93">
                  <c:v>4.5660989486231415E-2</c:v>
                </c:pt>
                <c:pt idx="94">
                  <c:v>4.4657978062481521E-2</c:v>
                </c:pt>
                <c:pt idx="95">
                  <c:v>4.3573355792505167E-2</c:v>
                </c:pt>
                <c:pt idx="96">
                  <c:v>4.2407122676302381E-2</c:v>
                </c:pt>
                <c:pt idx="97">
                  <c:v>4.1159278713873135E-2</c:v>
                </c:pt>
                <c:pt idx="98">
                  <c:v>3.9829823905217457E-2</c:v>
                </c:pt>
                <c:pt idx="99">
                  <c:v>3.8418758250335333E-2</c:v>
                </c:pt>
                <c:pt idx="100">
                  <c:v>3.6926081749226763E-2</c:v>
                </c:pt>
                <c:pt idx="101">
                  <c:v>3.5351794401891734E-2</c:v>
                </c:pt>
                <c:pt idx="102">
                  <c:v>3.36958962083303E-2</c:v>
                </c:pt>
                <c:pt idx="103">
                  <c:v>3.1958387168542379E-2</c:v>
                </c:pt>
                <c:pt idx="104">
                  <c:v>3.0139267282528054E-2</c:v>
                </c:pt>
                <c:pt idx="105">
                  <c:v>2.8238536550287255E-2</c:v>
                </c:pt>
                <c:pt idx="106">
                  <c:v>2.6256194971820024E-2</c:v>
                </c:pt>
                <c:pt idx="107">
                  <c:v>2.4192242547126333E-2</c:v>
                </c:pt>
                <c:pt idx="108">
                  <c:v>2.2046679276206224E-2</c:v>
                </c:pt>
                <c:pt idx="109">
                  <c:v>1.9819505159059669E-2</c:v>
                </c:pt>
                <c:pt idx="110">
                  <c:v>1.7510720195686641E-2</c:v>
                </c:pt>
                <c:pt idx="111">
                  <c:v>1.5120324386087208E-2</c:v>
                </c:pt>
                <c:pt idx="112">
                  <c:v>1.2648317730261288E-2</c:v>
                </c:pt>
                <c:pt idx="113">
                  <c:v>1.0094700228208964E-2</c:v>
                </c:pt>
                <c:pt idx="114">
                  <c:v>7.4594718799301796E-3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C3-4759-BB42-665D608AF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21712"/>
        <c:axId val="1"/>
      </c:scatterChart>
      <c:valAx>
        <c:axId val="671921712"/>
        <c:scaling>
          <c:orientation val="minMax"/>
          <c:max val="60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38023258041643"/>
              <c:y val="0.887098887286976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886008774450639E-2"/>
              <c:y val="0.376345125873350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2171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941605839416056"/>
          <c:y val="0.92676174633100439"/>
          <c:w val="0.24087591240875916"/>
          <c:h val="5.6338028169014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Cas -- O-C Diagr.</a:t>
            </a:r>
          </a:p>
        </c:rich>
      </c:tx>
      <c:layout>
        <c:manualLayout>
          <c:xMode val="edge"/>
          <c:yMode val="edge"/>
          <c:x val="0.38060811863061256"/>
          <c:y val="1.35135938196404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98560593908704"/>
          <c:y val="0.10270283823748712"/>
          <c:w val="0.84225819284932446"/>
          <c:h val="0.710811748854187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1'!$F$21:$F$819</c:f>
              <c:numCache>
                <c:formatCode>General</c:formatCode>
                <c:ptCount val="799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24970.5</c:v>
                </c:pt>
                <c:pt idx="133">
                  <c:v>25106</c:v>
                </c:pt>
                <c:pt idx="134">
                  <c:v>26094</c:v>
                </c:pt>
                <c:pt idx="135">
                  <c:v>26175.5</c:v>
                </c:pt>
                <c:pt idx="136">
                  <c:v>26213</c:v>
                </c:pt>
                <c:pt idx="137">
                  <c:v>26278</c:v>
                </c:pt>
                <c:pt idx="138">
                  <c:v>26294.5</c:v>
                </c:pt>
                <c:pt idx="139">
                  <c:v>26347</c:v>
                </c:pt>
                <c:pt idx="140">
                  <c:v>26394</c:v>
                </c:pt>
                <c:pt idx="141">
                  <c:v>27222.5</c:v>
                </c:pt>
                <c:pt idx="142">
                  <c:v>27226.5</c:v>
                </c:pt>
                <c:pt idx="143">
                  <c:v>27263</c:v>
                </c:pt>
                <c:pt idx="144">
                  <c:v>27419.5</c:v>
                </c:pt>
                <c:pt idx="145">
                  <c:v>27424</c:v>
                </c:pt>
                <c:pt idx="146">
                  <c:v>27567</c:v>
                </c:pt>
                <c:pt idx="147">
                  <c:v>27611</c:v>
                </c:pt>
                <c:pt idx="148">
                  <c:v>27771</c:v>
                </c:pt>
                <c:pt idx="149">
                  <c:v>27775</c:v>
                </c:pt>
                <c:pt idx="150">
                  <c:v>27818</c:v>
                </c:pt>
                <c:pt idx="151">
                  <c:v>27865</c:v>
                </c:pt>
                <c:pt idx="152">
                  <c:v>28248</c:v>
                </c:pt>
                <c:pt idx="153">
                  <c:v>28414</c:v>
                </c:pt>
                <c:pt idx="154">
                  <c:v>28464</c:v>
                </c:pt>
                <c:pt idx="155">
                  <c:v>28605</c:v>
                </c:pt>
                <c:pt idx="156">
                  <c:v>28747</c:v>
                </c:pt>
                <c:pt idx="157">
                  <c:v>28790</c:v>
                </c:pt>
                <c:pt idx="158">
                  <c:v>28792.5</c:v>
                </c:pt>
                <c:pt idx="159">
                  <c:v>28925</c:v>
                </c:pt>
                <c:pt idx="160">
                  <c:v>28947</c:v>
                </c:pt>
                <c:pt idx="161">
                  <c:v>29606.5</c:v>
                </c:pt>
                <c:pt idx="162">
                  <c:v>29678.5</c:v>
                </c:pt>
                <c:pt idx="163">
                  <c:v>29882.5</c:v>
                </c:pt>
                <c:pt idx="164">
                  <c:v>30770</c:v>
                </c:pt>
                <c:pt idx="165">
                  <c:v>31092</c:v>
                </c:pt>
                <c:pt idx="166">
                  <c:v>31187</c:v>
                </c:pt>
                <c:pt idx="167">
                  <c:v>31252</c:v>
                </c:pt>
                <c:pt idx="168">
                  <c:v>31252.5</c:v>
                </c:pt>
                <c:pt idx="169">
                  <c:v>31256</c:v>
                </c:pt>
                <c:pt idx="170">
                  <c:v>31846.5</c:v>
                </c:pt>
                <c:pt idx="171">
                  <c:v>31908</c:v>
                </c:pt>
                <c:pt idx="172">
                  <c:v>31908</c:v>
                </c:pt>
                <c:pt idx="173">
                  <c:v>31908</c:v>
                </c:pt>
                <c:pt idx="174">
                  <c:v>31936.5</c:v>
                </c:pt>
                <c:pt idx="175">
                  <c:v>31936.5</c:v>
                </c:pt>
                <c:pt idx="176">
                  <c:v>31936.5</c:v>
                </c:pt>
                <c:pt idx="177">
                  <c:v>32033</c:v>
                </c:pt>
                <c:pt idx="178">
                  <c:v>32033</c:v>
                </c:pt>
                <c:pt idx="179">
                  <c:v>32109</c:v>
                </c:pt>
                <c:pt idx="180">
                  <c:v>32142.5</c:v>
                </c:pt>
                <c:pt idx="181">
                  <c:v>32142.5</c:v>
                </c:pt>
                <c:pt idx="182">
                  <c:v>32262.5</c:v>
                </c:pt>
                <c:pt idx="183">
                  <c:v>32306.5</c:v>
                </c:pt>
                <c:pt idx="184">
                  <c:v>32353.5</c:v>
                </c:pt>
                <c:pt idx="185">
                  <c:v>32597.5</c:v>
                </c:pt>
                <c:pt idx="186">
                  <c:v>32720</c:v>
                </c:pt>
                <c:pt idx="187">
                  <c:v>32720.5</c:v>
                </c:pt>
                <c:pt idx="188">
                  <c:v>32909.5</c:v>
                </c:pt>
                <c:pt idx="189">
                  <c:v>33097.5</c:v>
                </c:pt>
                <c:pt idx="190">
                  <c:v>33103</c:v>
                </c:pt>
                <c:pt idx="191">
                  <c:v>33143</c:v>
                </c:pt>
                <c:pt idx="192">
                  <c:v>33191</c:v>
                </c:pt>
                <c:pt idx="193">
                  <c:v>33238</c:v>
                </c:pt>
                <c:pt idx="194">
                  <c:v>33322.5</c:v>
                </c:pt>
                <c:pt idx="195">
                  <c:v>33491</c:v>
                </c:pt>
                <c:pt idx="196">
                  <c:v>34051</c:v>
                </c:pt>
                <c:pt idx="197">
                  <c:v>34073</c:v>
                </c:pt>
                <c:pt idx="198">
                  <c:v>34100</c:v>
                </c:pt>
                <c:pt idx="199">
                  <c:v>34141.5</c:v>
                </c:pt>
                <c:pt idx="200">
                  <c:v>34169</c:v>
                </c:pt>
                <c:pt idx="201">
                  <c:v>34170.5</c:v>
                </c:pt>
                <c:pt idx="202">
                  <c:v>34316</c:v>
                </c:pt>
                <c:pt idx="203">
                  <c:v>34520.5</c:v>
                </c:pt>
                <c:pt idx="204">
                  <c:v>34580.5</c:v>
                </c:pt>
                <c:pt idx="205">
                  <c:v>34596</c:v>
                </c:pt>
                <c:pt idx="206">
                  <c:v>34643</c:v>
                </c:pt>
                <c:pt idx="207">
                  <c:v>34705</c:v>
                </c:pt>
                <c:pt idx="208">
                  <c:v>34705.5</c:v>
                </c:pt>
                <c:pt idx="209">
                  <c:v>35286.5</c:v>
                </c:pt>
                <c:pt idx="210">
                  <c:v>35288.5</c:v>
                </c:pt>
                <c:pt idx="211">
                  <c:v>35426.5</c:v>
                </c:pt>
                <c:pt idx="212">
                  <c:v>35433.5</c:v>
                </c:pt>
                <c:pt idx="213">
                  <c:v>35436</c:v>
                </c:pt>
                <c:pt idx="214">
                  <c:v>35436.5</c:v>
                </c:pt>
                <c:pt idx="215">
                  <c:v>35460.5</c:v>
                </c:pt>
                <c:pt idx="216">
                  <c:v>35460.5</c:v>
                </c:pt>
                <c:pt idx="217">
                  <c:v>35502.5</c:v>
                </c:pt>
                <c:pt idx="218">
                  <c:v>35514</c:v>
                </c:pt>
                <c:pt idx="219">
                  <c:v>35539</c:v>
                </c:pt>
                <c:pt idx="220">
                  <c:v>35574.5</c:v>
                </c:pt>
                <c:pt idx="221">
                  <c:v>35574.5</c:v>
                </c:pt>
                <c:pt idx="222">
                  <c:v>35592.5</c:v>
                </c:pt>
                <c:pt idx="223">
                  <c:v>36352.5</c:v>
                </c:pt>
                <c:pt idx="224">
                  <c:v>36496.5</c:v>
                </c:pt>
                <c:pt idx="225">
                  <c:v>36496.5</c:v>
                </c:pt>
                <c:pt idx="226">
                  <c:v>36512.5</c:v>
                </c:pt>
                <c:pt idx="227">
                  <c:v>36603</c:v>
                </c:pt>
                <c:pt idx="228">
                  <c:v>36641</c:v>
                </c:pt>
                <c:pt idx="229">
                  <c:v>36649</c:v>
                </c:pt>
                <c:pt idx="230">
                  <c:v>36684.5</c:v>
                </c:pt>
                <c:pt idx="231">
                  <c:v>36694.5</c:v>
                </c:pt>
                <c:pt idx="232">
                  <c:v>36735</c:v>
                </c:pt>
                <c:pt idx="233">
                  <c:v>36759</c:v>
                </c:pt>
                <c:pt idx="234">
                  <c:v>36766.5</c:v>
                </c:pt>
                <c:pt idx="235">
                  <c:v>36772.5</c:v>
                </c:pt>
                <c:pt idx="236">
                  <c:v>36784</c:v>
                </c:pt>
                <c:pt idx="237">
                  <c:v>36784.5</c:v>
                </c:pt>
                <c:pt idx="238">
                  <c:v>36823</c:v>
                </c:pt>
                <c:pt idx="239">
                  <c:v>37572</c:v>
                </c:pt>
                <c:pt idx="240">
                  <c:v>37587</c:v>
                </c:pt>
                <c:pt idx="241">
                  <c:v>37697</c:v>
                </c:pt>
                <c:pt idx="242">
                  <c:v>37700</c:v>
                </c:pt>
                <c:pt idx="243">
                  <c:v>37722</c:v>
                </c:pt>
                <c:pt idx="244">
                  <c:v>37722.5</c:v>
                </c:pt>
                <c:pt idx="245">
                  <c:v>37723</c:v>
                </c:pt>
                <c:pt idx="246">
                  <c:v>37758</c:v>
                </c:pt>
                <c:pt idx="247">
                  <c:v>37769</c:v>
                </c:pt>
                <c:pt idx="248">
                  <c:v>37770</c:v>
                </c:pt>
                <c:pt idx="249">
                  <c:v>37770</c:v>
                </c:pt>
                <c:pt idx="250">
                  <c:v>37770</c:v>
                </c:pt>
                <c:pt idx="251">
                  <c:v>37814</c:v>
                </c:pt>
                <c:pt idx="252">
                  <c:v>38048</c:v>
                </c:pt>
                <c:pt idx="253">
                  <c:v>38331</c:v>
                </c:pt>
                <c:pt idx="254">
                  <c:v>38541</c:v>
                </c:pt>
                <c:pt idx="255">
                  <c:v>38556.5</c:v>
                </c:pt>
                <c:pt idx="256">
                  <c:v>38569</c:v>
                </c:pt>
                <c:pt idx="257">
                  <c:v>38606.5</c:v>
                </c:pt>
                <c:pt idx="258">
                  <c:v>38607</c:v>
                </c:pt>
                <c:pt idx="259">
                  <c:v>38613</c:v>
                </c:pt>
                <c:pt idx="260">
                  <c:v>38754</c:v>
                </c:pt>
                <c:pt idx="261">
                  <c:v>38782</c:v>
                </c:pt>
                <c:pt idx="262">
                  <c:v>38842</c:v>
                </c:pt>
                <c:pt idx="263">
                  <c:v>38867</c:v>
                </c:pt>
                <c:pt idx="264">
                  <c:v>38873</c:v>
                </c:pt>
                <c:pt idx="265">
                  <c:v>38895</c:v>
                </c:pt>
                <c:pt idx="266">
                  <c:v>38939.5</c:v>
                </c:pt>
                <c:pt idx="267">
                  <c:v>38971</c:v>
                </c:pt>
                <c:pt idx="268">
                  <c:v>38974</c:v>
                </c:pt>
                <c:pt idx="269">
                  <c:v>38983.5</c:v>
                </c:pt>
                <c:pt idx="270">
                  <c:v>39456.5</c:v>
                </c:pt>
                <c:pt idx="271">
                  <c:v>39613</c:v>
                </c:pt>
                <c:pt idx="272">
                  <c:v>39616.5</c:v>
                </c:pt>
                <c:pt idx="273">
                  <c:v>39638.5</c:v>
                </c:pt>
                <c:pt idx="274">
                  <c:v>39663.5</c:v>
                </c:pt>
                <c:pt idx="275">
                  <c:v>39718</c:v>
                </c:pt>
                <c:pt idx="276">
                  <c:v>39776.5</c:v>
                </c:pt>
                <c:pt idx="277">
                  <c:v>39878</c:v>
                </c:pt>
                <c:pt idx="278">
                  <c:v>39878.5</c:v>
                </c:pt>
                <c:pt idx="279">
                  <c:v>39885.5</c:v>
                </c:pt>
                <c:pt idx="280">
                  <c:v>39937.5</c:v>
                </c:pt>
                <c:pt idx="281">
                  <c:v>39980</c:v>
                </c:pt>
                <c:pt idx="282">
                  <c:v>40067</c:v>
                </c:pt>
                <c:pt idx="283">
                  <c:v>40859.5</c:v>
                </c:pt>
                <c:pt idx="284">
                  <c:v>40925.5</c:v>
                </c:pt>
                <c:pt idx="285">
                  <c:v>40956</c:v>
                </c:pt>
                <c:pt idx="286">
                  <c:v>41000.5</c:v>
                </c:pt>
                <c:pt idx="287">
                  <c:v>41063.5</c:v>
                </c:pt>
                <c:pt idx="288">
                  <c:v>41121</c:v>
                </c:pt>
                <c:pt idx="289">
                  <c:v>41160.5</c:v>
                </c:pt>
                <c:pt idx="290">
                  <c:v>41295</c:v>
                </c:pt>
                <c:pt idx="291">
                  <c:v>41444.5</c:v>
                </c:pt>
                <c:pt idx="292">
                  <c:v>41445</c:v>
                </c:pt>
                <c:pt idx="293">
                  <c:v>41477</c:v>
                </c:pt>
                <c:pt idx="294">
                  <c:v>41495.5</c:v>
                </c:pt>
                <c:pt idx="295">
                  <c:v>41997</c:v>
                </c:pt>
                <c:pt idx="296">
                  <c:v>42016</c:v>
                </c:pt>
                <c:pt idx="297">
                  <c:v>42085</c:v>
                </c:pt>
                <c:pt idx="298">
                  <c:v>42101</c:v>
                </c:pt>
                <c:pt idx="299">
                  <c:v>42132.5</c:v>
                </c:pt>
                <c:pt idx="300">
                  <c:v>42195</c:v>
                </c:pt>
                <c:pt idx="301">
                  <c:v>42219.5</c:v>
                </c:pt>
                <c:pt idx="302">
                  <c:v>42238</c:v>
                </c:pt>
                <c:pt idx="303">
                  <c:v>42265</c:v>
                </c:pt>
                <c:pt idx="304">
                  <c:v>42278</c:v>
                </c:pt>
                <c:pt idx="305">
                  <c:v>42421</c:v>
                </c:pt>
                <c:pt idx="306">
                  <c:v>42439</c:v>
                </c:pt>
                <c:pt idx="307">
                  <c:v>42489</c:v>
                </c:pt>
                <c:pt idx="308">
                  <c:v>42649.5</c:v>
                </c:pt>
                <c:pt idx="309">
                  <c:v>42681</c:v>
                </c:pt>
                <c:pt idx="310">
                  <c:v>43114.5</c:v>
                </c:pt>
                <c:pt idx="311">
                  <c:v>43338.5</c:v>
                </c:pt>
                <c:pt idx="312">
                  <c:v>43357.5</c:v>
                </c:pt>
                <c:pt idx="313">
                  <c:v>43427</c:v>
                </c:pt>
                <c:pt idx="314">
                  <c:v>43427.5</c:v>
                </c:pt>
                <c:pt idx="315">
                  <c:v>43436.5</c:v>
                </c:pt>
                <c:pt idx="316">
                  <c:v>43468.5</c:v>
                </c:pt>
                <c:pt idx="317">
                  <c:v>43483</c:v>
                </c:pt>
                <c:pt idx="318">
                  <c:v>43503</c:v>
                </c:pt>
                <c:pt idx="319">
                  <c:v>43550</c:v>
                </c:pt>
                <c:pt idx="320">
                  <c:v>44324</c:v>
                </c:pt>
                <c:pt idx="321">
                  <c:v>44358.5</c:v>
                </c:pt>
                <c:pt idx="322">
                  <c:v>44431</c:v>
                </c:pt>
                <c:pt idx="323">
                  <c:v>44481</c:v>
                </c:pt>
                <c:pt idx="324">
                  <c:v>44481</c:v>
                </c:pt>
                <c:pt idx="325">
                  <c:v>44481</c:v>
                </c:pt>
                <c:pt idx="326">
                  <c:v>44481</c:v>
                </c:pt>
                <c:pt idx="327">
                  <c:v>44546.5</c:v>
                </c:pt>
                <c:pt idx="328">
                  <c:v>44560</c:v>
                </c:pt>
                <c:pt idx="329">
                  <c:v>44696.5</c:v>
                </c:pt>
                <c:pt idx="330">
                  <c:v>44697</c:v>
                </c:pt>
                <c:pt idx="331">
                  <c:v>44791.5</c:v>
                </c:pt>
                <c:pt idx="332">
                  <c:v>44860.5</c:v>
                </c:pt>
                <c:pt idx="333">
                  <c:v>45600</c:v>
                </c:pt>
                <c:pt idx="334">
                  <c:v>45629</c:v>
                </c:pt>
                <c:pt idx="335">
                  <c:v>45631.5</c:v>
                </c:pt>
                <c:pt idx="336">
                  <c:v>45669</c:v>
                </c:pt>
                <c:pt idx="337">
                  <c:v>45669.5</c:v>
                </c:pt>
                <c:pt idx="338">
                  <c:v>45740.5</c:v>
                </c:pt>
                <c:pt idx="339">
                  <c:v>45874</c:v>
                </c:pt>
                <c:pt idx="340">
                  <c:v>45880</c:v>
                </c:pt>
                <c:pt idx="341">
                  <c:v>45939</c:v>
                </c:pt>
                <c:pt idx="342">
                  <c:v>46717.5</c:v>
                </c:pt>
                <c:pt idx="343">
                  <c:v>46718</c:v>
                </c:pt>
                <c:pt idx="344">
                  <c:v>46749</c:v>
                </c:pt>
                <c:pt idx="345">
                  <c:v>46768</c:v>
                </c:pt>
                <c:pt idx="346">
                  <c:v>46808.5</c:v>
                </c:pt>
                <c:pt idx="347">
                  <c:v>46811.5</c:v>
                </c:pt>
                <c:pt idx="348">
                  <c:v>46812</c:v>
                </c:pt>
                <c:pt idx="349">
                  <c:v>46974.5</c:v>
                </c:pt>
                <c:pt idx="350">
                  <c:v>47706</c:v>
                </c:pt>
                <c:pt idx="351">
                  <c:v>47739.5</c:v>
                </c:pt>
                <c:pt idx="352">
                  <c:v>47822</c:v>
                </c:pt>
                <c:pt idx="353">
                  <c:v>47974</c:v>
                </c:pt>
                <c:pt idx="354">
                  <c:v>48207</c:v>
                </c:pt>
                <c:pt idx="355">
                  <c:v>48868.5</c:v>
                </c:pt>
                <c:pt idx="356">
                  <c:v>48935.5</c:v>
                </c:pt>
                <c:pt idx="357">
                  <c:v>48969</c:v>
                </c:pt>
                <c:pt idx="358">
                  <c:v>49025</c:v>
                </c:pt>
                <c:pt idx="359">
                  <c:v>49025</c:v>
                </c:pt>
                <c:pt idx="360">
                  <c:v>49025</c:v>
                </c:pt>
                <c:pt idx="361">
                  <c:v>49025</c:v>
                </c:pt>
                <c:pt idx="362">
                  <c:v>49170</c:v>
                </c:pt>
                <c:pt idx="363">
                  <c:v>49179.5</c:v>
                </c:pt>
                <c:pt idx="364">
                  <c:v>49182.5</c:v>
                </c:pt>
                <c:pt idx="365">
                  <c:v>49183</c:v>
                </c:pt>
                <c:pt idx="366">
                  <c:v>49232</c:v>
                </c:pt>
                <c:pt idx="367">
                  <c:v>49248.5</c:v>
                </c:pt>
                <c:pt idx="368">
                  <c:v>49298.5</c:v>
                </c:pt>
                <c:pt idx="369">
                  <c:v>50067</c:v>
                </c:pt>
                <c:pt idx="370">
                  <c:v>50067.5</c:v>
                </c:pt>
                <c:pt idx="371">
                  <c:v>50101.5</c:v>
                </c:pt>
                <c:pt idx="372">
                  <c:v>50119.5</c:v>
                </c:pt>
                <c:pt idx="373">
                  <c:v>50119.5</c:v>
                </c:pt>
                <c:pt idx="374">
                  <c:v>50119.5</c:v>
                </c:pt>
                <c:pt idx="375">
                  <c:v>50211.5</c:v>
                </c:pt>
                <c:pt idx="376">
                  <c:v>51249.5</c:v>
                </c:pt>
                <c:pt idx="377">
                  <c:v>51250</c:v>
                </c:pt>
                <c:pt idx="378">
                  <c:v>51356.5</c:v>
                </c:pt>
                <c:pt idx="379">
                  <c:v>51422.5</c:v>
                </c:pt>
                <c:pt idx="380">
                  <c:v>51494</c:v>
                </c:pt>
                <c:pt idx="381">
                  <c:v>51503</c:v>
                </c:pt>
                <c:pt idx="382">
                  <c:v>51585</c:v>
                </c:pt>
                <c:pt idx="383">
                  <c:v>51594</c:v>
                </c:pt>
                <c:pt idx="384">
                  <c:v>51597.5</c:v>
                </c:pt>
                <c:pt idx="385">
                  <c:v>51759.5</c:v>
                </c:pt>
                <c:pt idx="386">
                  <c:v>51769</c:v>
                </c:pt>
                <c:pt idx="387">
                  <c:v>51794</c:v>
                </c:pt>
                <c:pt idx="388">
                  <c:v>52403.5</c:v>
                </c:pt>
                <c:pt idx="389">
                  <c:v>52532</c:v>
                </c:pt>
                <c:pt idx="390">
                  <c:v>52540.5</c:v>
                </c:pt>
                <c:pt idx="391">
                  <c:v>52616.5</c:v>
                </c:pt>
                <c:pt idx="392">
                  <c:v>52616.5</c:v>
                </c:pt>
                <c:pt idx="393">
                  <c:v>52616.5</c:v>
                </c:pt>
                <c:pt idx="394">
                  <c:v>52657.5</c:v>
                </c:pt>
                <c:pt idx="395">
                  <c:v>52764</c:v>
                </c:pt>
                <c:pt idx="396">
                  <c:v>53517.5</c:v>
                </c:pt>
                <c:pt idx="397">
                  <c:v>53677.5</c:v>
                </c:pt>
                <c:pt idx="398">
                  <c:v>53680</c:v>
                </c:pt>
                <c:pt idx="399">
                  <c:v>53726</c:v>
                </c:pt>
                <c:pt idx="400">
                  <c:v>53726.5</c:v>
                </c:pt>
                <c:pt idx="401">
                  <c:v>53727</c:v>
                </c:pt>
                <c:pt idx="402">
                  <c:v>53738.5</c:v>
                </c:pt>
                <c:pt idx="403">
                  <c:v>53739</c:v>
                </c:pt>
                <c:pt idx="404">
                  <c:v>53739.5</c:v>
                </c:pt>
                <c:pt idx="405">
                  <c:v>53827.5</c:v>
                </c:pt>
                <c:pt idx="406">
                  <c:v>53999</c:v>
                </c:pt>
                <c:pt idx="407">
                  <c:v>54626.5</c:v>
                </c:pt>
                <c:pt idx="408">
                  <c:v>54679</c:v>
                </c:pt>
                <c:pt idx="409">
                  <c:v>54777.5</c:v>
                </c:pt>
                <c:pt idx="410">
                  <c:v>54943.5</c:v>
                </c:pt>
                <c:pt idx="411">
                  <c:v>54953</c:v>
                </c:pt>
                <c:pt idx="412">
                  <c:v>54953.5</c:v>
                </c:pt>
                <c:pt idx="413">
                  <c:v>55041</c:v>
                </c:pt>
                <c:pt idx="414">
                  <c:v>55165.5</c:v>
                </c:pt>
                <c:pt idx="415">
                  <c:v>55165.5</c:v>
                </c:pt>
                <c:pt idx="416">
                  <c:v>55771</c:v>
                </c:pt>
                <c:pt idx="417">
                  <c:v>55828.5</c:v>
                </c:pt>
                <c:pt idx="418">
                  <c:v>55909</c:v>
                </c:pt>
                <c:pt idx="419">
                  <c:v>55909.5</c:v>
                </c:pt>
                <c:pt idx="420">
                  <c:v>55963</c:v>
                </c:pt>
                <c:pt idx="421">
                  <c:v>56072.5</c:v>
                </c:pt>
                <c:pt idx="422">
                  <c:v>56073</c:v>
                </c:pt>
                <c:pt idx="423">
                  <c:v>56087.5</c:v>
                </c:pt>
                <c:pt idx="424">
                  <c:v>56153.5</c:v>
                </c:pt>
                <c:pt idx="425">
                  <c:v>57270</c:v>
                </c:pt>
                <c:pt idx="426">
                  <c:v>57092</c:v>
                </c:pt>
                <c:pt idx="427">
                  <c:v>57092.5</c:v>
                </c:pt>
                <c:pt idx="428">
                  <c:v>57243</c:v>
                </c:pt>
                <c:pt idx="429">
                  <c:v>57455.5</c:v>
                </c:pt>
                <c:pt idx="430">
                  <c:v>57508</c:v>
                </c:pt>
                <c:pt idx="431">
                  <c:v>57508.5</c:v>
                </c:pt>
                <c:pt idx="432">
                  <c:v>58126.5</c:v>
                </c:pt>
                <c:pt idx="433">
                  <c:v>58126.5</c:v>
                </c:pt>
                <c:pt idx="434">
                  <c:v>55009.5</c:v>
                </c:pt>
                <c:pt idx="435">
                  <c:v>55160</c:v>
                </c:pt>
                <c:pt idx="436">
                  <c:v>58199</c:v>
                </c:pt>
                <c:pt idx="437">
                  <c:v>58199.5</c:v>
                </c:pt>
                <c:pt idx="438">
                  <c:v>58262.5</c:v>
                </c:pt>
                <c:pt idx="439">
                  <c:v>58384</c:v>
                </c:pt>
                <c:pt idx="440">
                  <c:v>58462</c:v>
                </c:pt>
                <c:pt idx="441">
                  <c:v>58643.5</c:v>
                </c:pt>
              </c:numCache>
            </c:numRef>
          </c:xVal>
          <c:yVal>
            <c:numRef>
              <c:f>'Active 1'!$H$21:$H$819</c:f>
              <c:numCache>
                <c:formatCode>General</c:formatCode>
                <c:ptCount val="7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A7-4E34-ADE8-C67483573A92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1'!$F$21:$F$819</c:f>
              <c:numCache>
                <c:formatCode>General</c:formatCode>
                <c:ptCount val="799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24970.5</c:v>
                </c:pt>
                <c:pt idx="133">
                  <c:v>25106</c:v>
                </c:pt>
                <c:pt idx="134">
                  <c:v>26094</c:v>
                </c:pt>
                <c:pt idx="135">
                  <c:v>26175.5</c:v>
                </c:pt>
                <c:pt idx="136">
                  <c:v>26213</c:v>
                </c:pt>
                <c:pt idx="137">
                  <c:v>26278</c:v>
                </c:pt>
                <c:pt idx="138">
                  <c:v>26294.5</c:v>
                </c:pt>
                <c:pt idx="139">
                  <c:v>26347</c:v>
                </c:pt>
                <c:pt idx="140">
                  <c:v>26394</c:v>
                </c:pt>
                <c:pt idx="141">
                  <c:v>27222.5</c:v>
                </c:pt>
                <c:pt idx="142">
                  <c:v>27226.5</c:v>
                </c:pt>
                <c:pt idx="143">
                  <c:v>27263</c:v>
                </c:pt>
                <c:pt idx="144">
                  <c:v>27419.5</c:v>
                </c:pt>
                <c:pt idx="145">
                  <c:v>27424</c:v>
                </c:pt>
                <c:pt idx="146">
                  <c:v>27567</c:v>
                </c:pt>
                <c:pt idx="147">
                  <c:v>27611</c:v>
                </c:pt>
                <c:pt idx="148">
                  <c:v>27771</c:v>
                </c:pt>
                <c:pt idx="149">
                  <c:v>27775</c:v>
                </c:pt>
                <c:pt idx="150">
                  <c:v>27818</c:v>
                </c:pt>
                <c:pt idx="151">
                  <c:v>27865</c:v>
                </c:pt>
                <c:pt idx="152">
                  <c:v>28248</c:v>
                </c:pt>
                <c:pt idx="153">
                  <c:v>28414</c:v>
                </c:pt>
                <c:pt idx="154">
                  <c:v>28464</c:v>
                </c:pt>
                <c:pt idx="155">
                  <c:v>28605</c:v>
                </c:pt>
                <c:pt idx="156">
                  <c:v>28747</c:v>
                </c:pt>
                <c:pt idx="157">
                  <c:v>28790</c:v>
                </c:pt>
                <c:pt idx="158">
                  <c:v>28792.5</c:v>
                </c:pt>
                <c:pt idx="159">
                  <c:v>28925</c:v>
                </c:pt>
                <c:pt idx="160">
                  <c:v>28947</c:v>
                </c:pt>
                <c:pt idx="161">
                  <c:v>29606.5</c:v>
                </c:pt>
                <c:pt idx="162">
                  <c:v>29678.5</c:v>
                </c:pt>
                <c:pt idx="163">
                  <c:v>29882.5</c:v>
                </c:pt>
                <c:pt idx="164">
                  <c:v>30770</c:v>
                </c:pt>
                <c:pt idx="165">
                  <c:v>31092</c:v>
                </c:pt>
                <c:pt idx="166">
                  <c:v>31187</c:v>
                </c:pt>
                <c:pt idx="167">
                  <c:v>31252</c:v>
                </c:pt>
                <c:pt idx="168">
                  <c:v>31252.5</c:v>
                </c:pt>
                <c:pt idx="169">
                  <c:v>31256</c:v>
                </c:pt>
                <c:pt idx="170">
                  <c:v>31846.5</c:v>
                </c:pt>
                <c:pt idx="171">
                  <c:v>31908</c:v>
                </c:pt>
                <c:pt idx="172">
                  <c:v>31908</c:v>
                </c:pt>
                <c:pt idx="173">
                  <c:v>31908</c:v>
                </c:pt>
                <c:pt idx="174">
                  <c:v>31936.5</c:v>
                </c:pt>
                <c:pt idx="175">
                  <c:v>31936.5</c:v>
                </c:pt>
                <c:pt idx="176">
                  <c:v>31936.5</c:v>
                </c:pt>
                <c:pt idx="177">
                  <c:v>32033</c:v>
                </c:pt>
                <c:pt idx="178">
                  <c:v>32033</c:v>
                </c:pt>
                <c:pt idx="179">
                  <c:v>32109</c:v>
                </c:pt>
                <c:pt idx="180">
                  <c:v>32142.5</c:v>
                </c:pt>
                <c:pt idx="181">
                  <c:v>32142.5</c:v>
                </c:pt>
                <c:pt idx="182">
                  <c:v>32262.5</c:v>
                </c:pt>
                <c:pt idx="183">
                  <c:v>32306.5</c:v>
                </c:pt>
                <c:pt idx="184">
                  <c:v>32353.5</c:v>
                </c:pt>
                <c:pt idx="185">
                  <c:v>32597.5</c:v>
                </c:pt>
                <c:pt idx="186">
                  <c:v>32720</c:v>
                </c:pt>
                <c:pt idx="187">
                  <c:v>32720.5</c:v>
                </c:pt>
                <c:pt idx="188">
                  <c:v>32909.5</c:v>
                </c:pt>
                <c:pt idx="189">
                  <c:v>33097.5</c:v>
                </c:pt>
                <c:pt idx="190">
                  <c:v>33103</c:v>
                </c:pt>
                <c:pt idx="191">
                  <c:v>33143</c:v>
                </c:pt>
                <c:pt idx="192">
                  <c:v>33191</c:v>
                </c:pt>
                <c:pt idx="193">
                  <c:v>33238</c:v>
                </c:pt>
                <c:pt idx="194">
                  <c:v>33322.5</c:v>
                </c:pt>
                <c:pt idx="195">
                  <c:v>33491</c:v>
                </c:pt>
                <c:pt idx="196">
                  <c:v>34051</c:v>
                </c:pt>
                <c:pt idx="197">
                  <c:v>34073</c:v>
                </c:pt>
                <c:pt idx="198">
                  <c:v>34100</c:v>
                </c:pt>
                <c:pt idx="199">
                  <c:v>34141.5</c:v>
                </c:pt>
                <c:pt idx="200">
                  <c:v>34169</c:v>
                </c:pt>
                <c:pt idx="201">
                  <c:v>34170.5</c:v>
                </c:pt>
                <c:pt idx="202">
                  <c:v>34316</c:v>
                </c:pt>
                <c:pt idx="203">
                  <c:v>34520.5</c:v>
                </c:pt>
                <c:pt idx="204">
                  <c:v>34580.5</c:v>
                </c:pt>
                <c:pt idx="205">
                  <c:v>34596</c:v>
                </c:pt>
                <c:pt idx="206">
                  <c:v>34643</c:v>
                </c:pt>
                <c:pt idx="207">
                  <c:v>34705</c:v>
                </c:pt>
                <c:pt idx="208">
                  <c:v>34705.5</c:v>
                </c:pt>
                <c:pt idx="209">
                  <c:v>35286.5</c:v>
                </c:pt>
                <c:pt idx="210">
                  <c:v>35288.5</c:v>
                </c:pt>
                <c:pt idx="211">
                  <c:v>35426.5</c:v>
                </c:pt>
                <c:pt idx="212">
                  <c:v>35433.5</c:v>
                </c:pt>
                <c:pt idx="213">
                  <c:v>35436</c:v>
                </c:pt>
                <c:pt idx="214">
                  <c:v>35436.5</c:v>
                </c:pt>
                <c:pt idx="215">
                  <c:v>35460.5</c:v>
                </c:pt>
                <c:pt idx="216">
                  <c:v>35460.5</c:v>
                </c:pt>
                <c:pt idx="217">
                  <c:v>35502.5</c:v>
                </c:pt>
                <c:pt idx="218">
                  <c:v>35514</c:v>
                </c:pt>
                <c:pt idx="219">
                  <c:v>35539</c:v>
                </c:pt>
                <c:pt idx="220">
                  <c:v>35574.5</c:v>
                </c:pt>
                <c:pt idx="221">
                  <c:v>35574.5</c:v>
                </c:pt>
                <c:pt idx="222">
                  <c:v>35592.5</c:v>
                </c:pt>
                <c:pt idx="223">
                  <c:v>36352.5</c:v>
                </c:pt>
                <c:pt idx="224">
                  <c:v>36496.5</c:v>
                </c:pt>
                <c:pt idx="225">
                  <c:v>36496.5</c:v>
                </c:pt>
                <c:pt idx="226">
                  <c:v>36512.5</c:v>
                </c:pt>
                <c:pt idx="227">
                  <c:v>36603</c:v>
                </c:pt>
                <c:pt idx="228">
                  <c:v>36641</c:v>
                </c:pt>
                <c:pt idx="229">
                  <c:v>36649</c:v>
                </c:pt>
                <c:pt idx="230">
                  <c:v>36684.5</c:v>
                </c:pt>
                <c:pt idx="231">
                  <c:v>36694.5</c:v>
                </c:pt>
                <c:pt idx="232">
                  <c:v>36735</c:v>
                </c:pt>
                <c:pt idx="233">
                  <c:v>36759</c:v>
                </c:pt>
                <c:pt idx="234">
                  <c:v>36766.5</c:v>
                </c:pt>
                <c:pt idx="235">
                  <c:v>36772.5</c:v>
                </c:pt>
                <c:pt idx="236">
                  <c:v>36784</c:v>
                </c:pt>
                <c:pt idx="237">
                  <c:v>36784.5</c:v>
                </c:pt>
                <c:pt idx="238">
                  <c:v>36823</c:v>
                </c:pt>
                <c:pt idx="239">
                  <c:v>37572</c:v>
                </c:pt>
                <c:pt idx="240">
                  <c:v>37587</c:v>
                </c:pt>
                <c:pt idx="241">
                  <c:v>37697</c:v>
                </c:pt>
                <c:pt idx="242">
                  <c:v>37700</c:v>
                </c:pt>
                <c:pt idx="243">
                  <c:v>37722</c:v>
                </c:pt>
                <c:pt idx="244">
                  <c:v>37722.5</c:v>
                </c:pt>
                <c:pt idx="245">
                  <c:v>37723</c:v>
                </c:pt>
                <c:pt idx="246">
                  <c:v>37758</c:v>
                </c:pt>
                <c:pt idx="247">
                  <c:v>37769</c:v>
                </c:pt>
                <c:pt idx="248">
                  <c:v>37770</c:v>
                </c:pt>
                <c:pt idx="249">
                  <c:v>37770</c:v>
                </c:pt>
                <c:pt idx="250">
                  <c:v>37770</c:v>
                </c:pt>
                <c:pt idx="251">
                  <c:v>37814</c:v>
                </c:pt>
                <c:pt idx="252">
                  <c:v>38048</c:v>
                </c:pt>
                <c:pt idx="253">
                  <c:v>38331</c:v>
                </c:pt>
                <c:pt idx="254">
                  <c:v>38541</c:v>
                </c:pt>
                <c:pt idx="255">
                  <c:v>38556.5</c:v>
                </c:pt>
                <c:pt idx="256">
                  <c:v>38569</c:v>
                </c:pt>
                <c:pt idx="257">
                  <c:v>38606.5</c:v>
                </c:pt>
                <c:pt idx="258">
                  <c:v>38607</c:v>
                </c:pt>
                <c:pt idx="259">
                  <c:v>38613</c:v>
                </c:pt>
                <c:pt idx="260">
                  <c:v>38754</c:v>
                </c:pt>
                <c:pt idx="261">
                  <c:v>38782</c:v>
                </c:pt>
                <c:pt idx="262">
                  <c:v>38842</c:v>
                </c:pt>
                <c:pt idx="263">
                  <c:v>38867</c:v>
                </c:pt>
                <c:pt idx="264">
                  <c:v>38873</c:v>
                </c:pt>
                <c:pt idx="265">
                  <c:v>38895</c:v>
                </c:pt>
                <c:pt idx="266">
                  <c:v>38939.5</c:v>
                </c:pt>
                <c:pt idx="267">
                  <c:v>38971</c:v>
                </c:pt>
                <c:pt idx="268">
                  <c:v>38974</c:v>
                </c:pt>
                <c:pt idx="269">
                  <c:v>38983.5</c:v>
                </c:pt>
                <c:pt idx="270">
                  <c:v>39456.5</c:v>
                </c:pt>
                <c:pt idx="271">
                  <c:v>39613</c:v>
                </c:pt>
                <c:pt idx="272">
                  <c:v>39616.5</c:v>
                </c:pt>
                <c:pt idx="273">
                  <c:v>39638.5</c:v>
                </c:pt>
                <c:pt idx="274">
                  <c:v>39663.5</c:v>
                </c:pt>
                <c:pt idx="275">
                  <c:v>39718</c:v>
                </c:pt>
                <c:pt idx="276">
                  <c:v>39776.5</c:v>
                </c:pt>
                <c:pt idx="277">
                  <c:v>39878</c:v>
                </c:pt>
                <c:pt idx="278">
                  <c:v>39878.5</c:v>
                </c:pt>
                <c:pt idx="279">
                  <c:v>39885.5</c:v>
                </c:pt>
                <c:pt idx="280">
                  <c:v>39937.5</c:v>
                </c:pt>
                <c:pt idx="281">
                  <c:v>39980</c:v>
                </c:pt>
                <c:pt idx="282">
                  <c:v>40067</c:v>
                </c:pt>
                <c:pt idx="283">
                  <c:v>40859.5</c:v>
                </c:pt>
                <c:pt idx="284">
                  <c:v>40925.5</c:v>
                </c:pt>
                <c:pt idx="285">
                  <c:v>40956</c:v>
                </c:pt>
                <c:pt idx="286">
                  <c:v>41000.5</c:v>
                </c:pt>
                <c:pt idx="287">
                  <c:v>41063.5</c:v>
                </c:pt>
                <c:pt idx="288">
                  <c:v>41121</c:v>
                </c:pt>
                <c:pt idx="289">
                  <c:v>41160.5</c:v>
                </c:pt>
                <c:pt idx="290">
                  <c:v>41295</c:v>
                </c:pt>
                <c:pt idx="291">
                  <c:v>41444.5</c:v>
                </c:pt>
                <c:pt idx="292">
                  <c:v>41445</c:v>
                </c:pt>
                <c:pt idx="293">
                  <c:v>41477</c:v>
                </c:pt>
                <c:pt idx="294">
                  <c:v>41495.5</c:v>
                </c:pt>
                <c:pt idx="295">
                  <c:v>41997</c:v>
                </c:pt>
                <c:pt idx="296">
                  <c:v>42016</c:v>
                </c:pt>
                <c:pt idx="297">
                  <c:v>42085</c:v>
                </c:pt>
                <c:pt idx="298">
                  <c:v>42101</c:v>
                </c:pt>
                <c:pt idx="299">
                  <c:v>42132.5</c:v>
                </c:pt>
                <c:pt idx="300">
                  <c:v>42195</c:v>
                </c:pt>
                <c:pt idx="301">
                  <c:v>42219.5</c:v>
                </c:pt>
                <c:pt idx="302">
                  <c:v>42238</c:v>
                </c:pt>
                <c:pt idx="303">
                  <c:v>42265</c:v>
                </c:pt>
                <c:pt idx="304">
                  <c:v>42278</c:v>
                </c:pt>
                <c:pt idx="305">
                  <c:v>42421</c:v>
                </c:pt>
                <c:pt idx="306">
                  <c:v>42439</c:v>
                </c:pt>
                <c:pt idx="307">
                  <c:v>42489</c:v>
                </c:pt>
                <c:pt idx="308">
                  <c:v>42649.5</c:v>
                </c:pt>
                <c:pt idx="309">
                  <c:v>42681</c:v>
                </c:pt>
                <c:pt idx="310">
                  <c:v>43114.5</c:v>
                </c:pt>
                <c:pt idx="311">
                  <c:v>43338.5</c:v>
                </c:pt>
                <c:pt idx="312">
                  <c:v>43357.5</c:v>
                </c:pt>
                <c:pt idx="313">
                  <c:v>43427</c:v>
                </c:pt>
                <c:pt idx="314">
                  <c:v>43427.5</c:v>
                </c:pt>
                <c:pt idx="315">
                  <c:v>43436.5</c:v>
                </c:pt>
                <c:pt idx="316">
                  <c:v>43468.5</c:v>
                </c:pt>
                <c:pt idx="317">
                  <c:v>43483</c:v>
                </c:pt>
                <c:pt idx="318">
                  <c:v>43503</c:v>
                </c:pt>
                <c:pt idx="319">
                  <c:v>43550</c:v>
                </c:pt>
                <c:pt idx="320">
                  <c:v>44324</c:v>
                </c:pt>
                <c:pt idx="321">
                  <c:v>44358.5</c:v>
                </c:pt>
                <c:pt idx="322">
                  <c:v>44431</c:v>
                </c:pt>
                <c:pt idx="323">
                  <c:v>44481</c:v>
                </c:pt>
                <c:pt idx="324">
                  <c:v>44481</c:v>
                </c:pt>
                <c:pt idx="325">
                  <c:v>44481</c:v>
                </c:pt>
                <c:pt idx="326">
                  <c:v>44481</c:v>
                </c:pt>
                <c:pt idx="327">
                  <c:v>44546.5</c:v>
                </c:pt>
                <c:pt idx="328">
                  <c:v>44560</c:v>
                </c:pt>
                <c:pt idx="329">
                  <c:v>44696.5</c:v>
                </c:pt>
                <c:pt idx="330">
                  <c:v>44697</c:v>
                </c:pt>
                <c:pt idx="331">
                  <c:v>44791.5</c:v>
                </c:pt>
                <c:pt idx="332">
                  <c:v>44860.5</c:v>
                </c:pt>
                <c:pt idx="333">
                  <c:v>45600</c:v>
                </c:pt>
                <c:pt idx="334">
                  <c:v>45629</c:v>
                </c:pt>
                <c:pt idx="335">
                  <c:v>45631.5</c:v>
                </c:pt>
                <c:pt idx="336">
                  <c:v>45669</c:v>
                </c:pt>
                <c:pt idx="337">
                  <c:v>45669.5</c:v>
                </c:pt>
                <c:pt idx="338">
                  <c:v>45740.5</c:v>
                </c:pt>
                <c:pt idx="339">
                  <c:v>45874</c:v>
                </c:pt>
                <c:pt idx="340">
                  <c:v>45880</c:v>
                </c:pt>
                <c:pt idx="341">
                  <c:v>45939</c:v>
                </c:pt>
                <c:pt idx="342">
                  <c:v>46717.5</c:v>
                </c:pt>
                <c:pt idx="343">
                  <c:v>46718</c:v>
                </c:pt>
                <c:pt idx="344">
                  <c:v>46749</c:v>
                </c:pt>
                <c:pt idx="345">
                  <c:v>46768</c:v>
                </c:pt>
                <c:pt idx="346">
                  <c:v>46808.5</c:v>
                </c:pt>
                <c:pt idx="347">
                  <c:v>46811.5</c:v>
                </c:pt>
                <c:pt idx="348">
                  <c:v>46812</c:v>
                </c:pt>
                <c:pt idx="349">
                  <c:v>46974.5</c:v>
                </c:pt>
                <c:pt idx="350">
                  <c:v>47706</c:v>
                </c:pt>
                <c:pt idx="351">
                  <c:v>47739.5</c:v>
                </c:pt>
                <c:pt idx="352">
                  <c:v>47822</c:v>
                </c:pt>
                <c:pt idx="353">
                  <c:v>47974</c:v>
                </c:pt>
                <c:pt idx="354">
                  <c:v>48207</c:v>
                </c:pt>
                <c:pt idx="355">
                  <c:v>48868.5</c:v>
                </c:pt>
                <c:pt idx="356">
                  <c:v>48935.5</c:v>
                </c:pt>
                <c:pt idx="357">
                  <c:v>48969</c:v>
                </c:pt>
                <c:pt idx="358">
                  <c:v>49025</c:v>
                </c:pt>
                <c:pt idx="359">
                  <c:v>49025</c:v>
                </c:pt>
                <c:pt idx="360">
                  <c:v>49025</c:v>
                </c:pt>
                <c:pt idx="361">
                  <c:v>49025</c:v>
                </c:pt>
                <c:pt idx="362">
                  <c:v>49170</c:v>
                </c:pt>
                <c:pt idx="363">
                  <c:v>49179.5</c:v>
                </c:pt>
                <c:pt idx="364">
                  <c:v>49182.5</c:v>
                </c:pt>
                <c:pt idx="365">
                  <c:v>49183</c:v>
                </c:pt>
                <c:pt idx="366">
                  <c:v>49232</c:v>
                </c:pt>
                <c:pt idx="367">
                  <c:v>49248.5</c:v>
                </c:pt>
                <c:pt idx="368">
                  <c:v>49298.5</c:v>
                </c:pt>
                <c:pt idx="369">
                  <c:v>50067</c:v>
                </c:pt>
                <c:pt idx="370">
                  <c:v>50067.5</c:v>
                </c:pt>
                <c:pt idx="371">
                  <c:v>50101.5</c:v>
                </c:pt>
                <c:pt idx="372">
                  <c:v>50119.5</c:v>
                </c:pt>
                <c:pt idx="373">
                  <c:v>50119.5</c:v>
                </c:pt>
                <c:pt idx="374">
                  <c:v>50119.5</c:v>
                </c:pt>
                <c:pt idx="375">
                  <c:v>50211.5</c:v>
                </c:pt>
                <c:pt idx="376">
                  <c:v>51249.5</c:v>
                </c:pt>
                <c:pt idx="377">
                  <c:v>51250</c:v>
                </c:pt>
                <c:pt idx="378">
                  <c:v>51356.5</c:v>
                </c:pt>
                <c:pt idx="379">
                  <c:v>51422.5</c:v>
                </c:pt>
                <c:pt idx="380">
                  <c:v>51494</c:v>
                </c:pt>
                <c:pt idx="381">
                  <c:v>51503</c:v>
                </c:pt>
                <c:pt idx="382">
                  <c:v>51585</c:v>
                </c:pt>
                <c:pt idx="383">
                  <c:v>51594</c:v>
                </c:pt>
                <c:pt idx="384">
                  <c:v>51597.5</c:v>
                </c:pt>
                <c:pt idx="385">
                  <c:v>51759.5</c:v>
                </c:pt>
                <c:pt idx="386">
                  <c:v>51769</c:v>
                </c:pt>
                <c:pt idx="387">
                  <c:v>51794</c:v>
                </c:pt>
                <c:pt idx="388">
                  <c:v>52403.5</c:v>
                </c:pt>
                <c:pt idx="389">
                  <c:v>52532</c:v>
                </c:pt>
                <c:pt idx="390">
                  <c:v>52540.5</c:v>
                </c:pt>
                <c:pt idx="391">
                  <c:v>52616.5</c:v>
                </c:pt>
                <c:pt idx="392">
                  <c:v>52616.5</c:v>
                </c:pt>
                <c:pt idx="393">
                  <c:v>52616.5</c:v>
                </c:pt>
                <c:pt idx="394">
                  <c:v>52657.5</c:v>
                </c:pt>
                <c:pt idx="395">
                  <c:v>52764</c:v>
                </c:pt>
                <c:pt idx="396">
                  <c:v>53517.5</c:v>
                </c:pt>
                <c:pt idx="397">
                  <c:v>53677.5</c:v>
                </c:pt>
                <c:pt idx="398">
                  <c:v>53680</c:v>
                </c:pt>
                <c:pt idx="399">
                  <c:v>53726</c:v>
                </c:pt>
                <c:pt idx="400">
                  <c:v>53726.5</c:v>
                </c:pt>
                <c:pt idx="401">
                  <c:v>53727</c:v>
                </c:pt>
                <c:pt idx="402">
                  <c:v>53738.5</c:v>
                </c:pt>
                <c:pt idx="403">
                  <c:v>53739</c:v>
                </c:pt>
                <c:pt idx="404">
                  <c:v>53739.5</c:v>
                </c:pt>
                <c:pt idx="405">
                  <c:v>53827.5</c:v>
                </c:pt>
                <c:pt idx="406">
                  <c:v>53999</c:v>
                </c:pt>
                <c:pt idx="407">
                  <c:v>54626.5</c:v>
                </c:pt>
                <c:pt idx="408">
                  <c:v>54679</c:v>
                </c:pt>
                <c:pt idx="409">
                  <c:v>54777.5</c:v>
                </c:pt>
                <c:pt idx="410">
                  <c:v>54943.5</c:v>
                </c:pt>
                <c:pt idx="411">
                  <c:v>54953</c:v>
                </c:pt>
                <c:pt idx="412">
                  <c:v>54953.5</c:v>
                </c:pt>
                <c:pt idx="413">
                  <c:v>55041</c:v>
                </c:pt>
                <c:pt idx="414">
                  <c:v>55165.5</c:v>
                </c:pt>
                <c:pt idx="415">
                  <c:v>55165.5</c:v>
                </c:pt>
                <c:pt idx="416">
                  <c:v>55771</c:v>
                </c:pt>
                <c:pt idx="417">
                  <c:v>55828.5</c:v>
                </c:pt>
                <c:pt idx="418">
                  <c:v>55909</c:v>
                </c:pt>
                <c:pt idx="419">
                  <c:v>55909.5</c:v>
                </c:pt>
                <c:pt idx="420">
                  <c:v>55963</c:v>
                </c:pt>
                <c:pt idx="421">
                  <c:v>56072.5</c:v>
                </c:pt>
                <c:pt idx="422">
                  <c:v>56073</c:v>
                </c:pt>
                <c:pt idx="423">
                  <c:v>56087.5</c:v>
                </c:pt>
                <c:pt idx="424">
                  <c:v>56153.5</c:v>
                </c:pt>
                <c:pt idx="425">
                  <c:v>57270</c:v>
                </c:pt>
                <c:pt idx="426">
                  <c:v>57092</c:v>
                </c:pt>
                <c:pt idx="427">
                  <c:v>57092.5</c:v>
                </c:pt>
                <c:pt idx="428">
                  <c:v>57243</c:v>
                </c:pt>
                <c:pt idx="429">
                  <c:v>57455.5</c:v>
                </c:pt>
                <c:pt idx="430">
                  <c:v>57508</c:v>
                </c:pt>
                <c:pt idx="431">
                  <c:v>57508.5</c:v>
                </c:pt>
                <c:pt idx="432">
                  <c:v>58126.5</c:v>
                </c:pt>
                <c:pt idx="433">
                  <c:v>58126.5</c:v>
                </c:pt>
                <c:pt idx="434">
                  <c:v>55009.5</c:v>
                </c:pt>
                <c:pt idx="435">
                  <c:v>55160</c:v>
                </c:pt>
                <c:pt idx="436">
                  <c:v>58199</c:v>
                </c:pt>
                <c:pt idx="437">
                  <c:v>58199.5</c:v>
                </c:pt>
                <c:pt idx="438">
                  <c:v>58262.5</c:v>
                </c:pt>
                <c:pt idx="439">
                  <c:v>58384</c:v>
                </c:pt>
                <c:pt idx="440">
                  <c:v>58462</c:v>
                </c:pt>
                <c:pt idx="441">
                  <c:v>58643.5</c:v>
                </c:pt>
              </c:numCache>
            </c:numRef>
          </c:xVal>
          <c:yVal>
            <c:numRef>
              <c:f>'Active 1'!$I$21:$I$819</c:f>
              <c:numCache>
                <c:formatCode>General</c:formatCode>
                <c:ptCount val="799"/>
                <c:pt idx="0">
                  <c:v>-0.16140969258412952</c:v>
                </c:pt>
                <c:pt idx="1">
                  <c:v>-0.1333387131926429</c:v>
                </c:pt>
                <c:pt idx="2">
                  <c:v>-0.11935016565985279</c:v>
                </c:pt>
                <c:pt idx="3">
                  <c:v>-0.23454050723739783</c:v>
                </c:pt>
                <c:pt idx="4">
                  <c:v>-0.12943684685524204</c:v>
                </c:pt>
                <c:pt idx="5">
                  <c:v>-0.10815476893913001</c:v>
                </c:pt>
                <c:pt idx="6">
                  <c:v>-9.1051253657497E-2</c:v>
                </c:pt>
                <c:pt idx="7">
                  <c:v>-0.11348455080587883</c:v>
                </c:pt>
                <c:pt idx="8">
                  <c:v>-9.695472386374604E-2</c:v>
                </c:pt>
                <c:pt idx="20">
                  <c:v>-7.3168097347661387E-2</c:v>
                </c:pt>
                <c:pt idx="30">
                  <c:v>-7.1656926003925037E-2</c:v>
                </c:pt>
                <c:pt idx="31">
                  <c:v>-6.188704288797453E-2</c:v>
                </c:pt>
                <c:pt idx="37">
                  <c:v>-7.265555793128442E-2</c:v>
                </c:pt>
                <c:pt idx="38">
                  <c:v>-2.2516625504067633E-2</c:v>
                </c:pt>
                <c:pt idx="40">
                  <c:v>-3.4316344630497042E-2</c:v>
                </c:pt>
                <c:pt idx="41">
                  <c:v>-3.4076288458891213E-2</c:v>
                </c:pt>
                <c:pt idx="42">
                  <c:v>-3.4836232283851132E-2</c:v>
                </c:pt>
                <c:pt idx="43">
                  <c:v>-3.7012421518738847E-2</c:v>
                </c:pt>
                <c:pt idx="44">
                  <c:v>-3.6594808036170434E-2</c:v>
                </c:pt>
                <c:pt idx="45">
                  <c:v>-3.5131747426930815E-2</c:v>
                </c:pt>
                <c:pt idx="46">
                  <c:v>-2.3069248563842848E-2</c:v>
                </c:pt>
                <c:pt idx="47">
                  <c:v>-1.5465669799596071E-2</c:v>
                </c:pt>
                <c:pt idx="48">
                  <c:v>-1.2984189364942722E-2</c:v>
                </c:pt>
                <c:pt idx="54">
                  <c:v>-2.6295732823200524E-4</c:v>
                </c:pt>
                <c:pt idx="64">
                  <c:v>1.3940237287897617E-2</c:v>
                </c:pt>
                <c:pt idx="65">
                  <c:v>5.7754642548388802E-3</c:v>
                </c:pt>
                <c:pt idx="66">
                  <c:v>2.9629608543473296E-3</c:v>
                </c:pt>
                <c:pt idx="67">
                  <c:v>1.9729835752514191E-2</c:v>
                </c:pt>
                <c:pt idx="68">
                  <c:v>1.9586363785492722E-2</c:v>
                </c:pt>
                <c:pt idx="69">
                  <c:v>1.9087777211098E-2</c:v>
                </c:pt>
                <c:pt idx="70">
                  <c:v>2.4246824010333512E-2</c:v>
                </c:pt>
                <c:pt idx="71">
                  <c:v>8.7184014118975028E-3</c:v>
                </c:pt>
                <c:pt idx="72">
                  <c:v>1.3123230630299076E-2</c:v>
                </c:pt>
                <c:pt idx="73">
                  <c:v>2.2368922356690746E-2</c:v>
                </c:pt>
                <c:pt idx="75">
                  <c:v>2.3008063362794928E-2</c:v>
                </c:pt>
                <c:pt idx="77">
                  <c:v>3.6888737449771725E-2</c:v>
                </c:pt>
                <c:pt idx="80">
                  <c:v>3.3755168500647414E-2</c:v>
                </c:pt>
                <c:pt idx="81">
                  <c:v>4.0550456928031053E-2</c:v>
                </c:pt>
                <c:pt idx="82">
                  <c:v>4.8351562269090209E-2</c:v>
                </c:pt>
                <c:pt idx="83">
                  <c:v>4.436281522794161E-2</c:v>
                </c:pt>
                <c:pt idx="84">
                  <c:v>5.8325812351540662E-2</c:v>
                </c:pt>
                <c:pt idx="85">
                  <c:v>5.2970697732234839E-2</c:v>
                </c:pt>
                <c:pt idx="86">
                  <c:v>6.0729182790964842E-2</c:v>
                </c:pt>
                <c:pt idx="87">
                  <c:v>5.7751906359044369E-2</c:v>
                </c:pt>
                <c:pt idx="88">
                  <c:v>6.1214966961415485E-2</c:v>
                </c:pt>
                <c:pt idx="89">
                  <c:v>3.9682295035163406E-2</c:v>
                </c:pt>
                <c:pt idx="90">
                  <c:v>4.5402463561913464E-2</c:v>
                </c:pt>
                <c:pt idx="91">
                  <c:v>5.9955014068691526E-2</c:v>
                </c:pt>
                <c:pt idx="92">
                  <c:v>4.0207854508480523E-2</c:v>
                </c:pt>
                <c:pt idx="93">
                  <c:v>5.8195070247165859E-2</c:v>
                </c:pt>
                <c:pt idx="94">
                  <c:v>6.0030297208868433E-2</c:v>
                </c:pt>
                <c:pt idx="96">
                  <c:v>5.3348445224401075E-2</c:v>
                </c:pt>
                <c:pt idx="97">
                  <c:v>6.2268894609587733E-2</c:v>
                </c:pt>
                <c:pt idx="98">
                  <c:v>5.1976278868096415E-2</c:v>
                </c:pt>
                <c:pt idx="99">
                  <c:v>2.658138894912554E-2</c:v>
                </c:pt>
                <c:pt idx="102">
                  <c:v>5.8837056240008678E-2</c:v>
                </c:pt>
                <c:pt idx="103">
                  <c:v>6.7254669716930948E-2</c:v>
                </c:pt>
                <c:pt idx="104">
                  <c:v>7.3207763824029826E-2</c:v>
                </c:pt>
                <c:pt idx="105">
                  <c:v>5.6865433478378691E-2</c:v>
                </c:pt>
                <c:pt idx="106">
                  <c:v>7.2052930074278265E-2</c:v>
                </c:pt>
                <c:pt idx="108">
                  <c:v>5.3177927817159798E-2</c:v>
                </c:pt>
                <c:pt idx="109">
                  <c:v>6.3253210952098016E-2</c:v>
                </c:pt>
                <c:pt idx="110">
                  <c:v>6.9555765992845409E-2</c:v>
                </c:pt>
                <c:pt idx="111">
                  <c:v>4.832564911339432E-2</c:v>
                </c:pt>
                <c:pt idx="116">
                  <c:v>4.8868260324525181E-2</c:v>
                </c:pt>
                <c:pt idx="117">
                  <c:v>7.343640380713623E-2</c:v>
                </c:pt>
                <c:pt idx="120">
                  <c:v>7.6717639632988721E-2</c:v>
                </c:pt>
                <c:pt idx="121">
                  <c:v>8.895769581431523E-2</c:v>
                </c:pt>
                <c:pt idx="122">
                  <c:v>7.4493176434771158E-2</c:v>
                </c:pt>
                <c:pt idx="125">
                  <c:v>7.3244567181973252E-2</c:v>
                </c:pt>
                <c:pt idx="126">
                  <c:v>6.9547122227959335E-2</c:v>
                </c:pt>
                <c:pt idx="127">
                  <c:v>8.754427724488778E-2</c:v>
                </c:pt>
                <c:pt idx="128">
                  <c:v>8.3363820544036571E-2</c:v>
                </c:pt>
                <c:pt idx="133">
                  <c:v>8.5868024529190734E-2</c:v>
                </c:pt>
                <c:pt idx="134">
                  <c:v>8.5402064534719102E-2</c:v>
                </c:pt>
                <c:pt idx="135">
                  <c:v>7.0247230782115366E-2</c:v>
                </c:pt>
                <c:pt idx="136">
                  <c:v>8.1967399310087785E-2</c:v>
                </c:pt>
                <c:pt idx="137">
                  <c:v>8.9015691417444032E-2</c:v>
                </c:pt>
                <c:pt idx="138">
                  <c:v>8.0812565567612182E-2</c:v>
                </c:pt>
                <c:pt idx="139">
                  <c:v>9.6620801501558162E-2</c:v>
                </c:pt>
                <c:pt idx="141">
                  <c:v>7.3994335929455701E-2</c:v>
                </c:pt>
                <c:pt idx="142">
                  <c:v>8.7551153905224055E-2</c:v>
                </c:pt>
                <c:pt idx="143">
                  <c:v>9.8132117935165297E-2</c:v>
                </c:pt>
                <c:pt idx="144">
                  <c:v>8.5417621230590157E-2</c:v>
                </c:pt>
                <c:pt idx="145">
                  <c:v>8.0544041455141269E-2</c:v>
                </c:pt>
                <c:pt idx="146">
                  <c:v>9.5450284083199222E-2</c:v>
                </c:pt>
                <c:pt idx="147">
                  <c:v>8.8575281821249519E-2</c:v>
                </c:pt>
                <c:pt idx="148">
                  <c:v>9.0848000843834598E-2</c:v>
                </c:pt>
                <c:pt idx="149">
                  <c:v>8.840481882361928E-2</c:v>
                </c:pt>
                <c:pt idx="150">
                  <c:v>7.7390612066665199E-2</c:v>
                </c:pt>
                <c:pt idx="151">
                  <c:v>8.5933223272149917E-2</c:v>
                </c:pt>
                <c:pt idx="152">
                  <c:v>8.3248544447997119E-2</c:v>
                </c:pt>
                <c:pt idx="153">
                  <c:v>6.7356490442762151E-2</c:v>
                </c:pt>
                <c:pt idx="154">
                  <c:v>8.531671514356276E-2</c:v>
                </c:pt>
                <c:pt idx="155">
                  <c:v>9.1944548788887914E-2</c:v>
                </c:pt>
                <c:pt idx="156">
                  <c:v>8.4811586923024151E-2</c:v>
                </c:pt>
                <c:pt idx="157">
                  <c:v>9.8697380162775517E-2</c:v>
                </c:pt>
                <c:pt idx="158">
                  <c:v>8.1545391396502964E-2</c:v>
                </c:pt>
                <c:pt idx="159">
                  <c:v>8.348998684232356E-2</c:v>
                </c:pt>
                <c:pt idx="160">
                  <c:v>9.2552485708438326E-2</c:v>
                </c:pt>
                <c:pt idx="161">
                  <c:v>9.1857849452935625E-2</c:v>
                </c:pt>
                <c:pt idx="162">
                  <c:v>9.3880573018395808E-2</c:v>
                </c:pt>
                <c:pt idx="163">
                  <c:v>9.3278289772570133E-2</c:v>
                </c:pt>
                <c:pt idx="202">
                  <c:v>8.8041413604514673E-2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A7-4E34-ADE8-C67483573A92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1'!$F$21:$F$819</c:f>
              <c:numCache>
                <c:formatCode>General</c:formatCode>
                <c:ptCount val="799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24970.5</c:v>
                </c:pt>
                <c:pt idx="133">
                  <c:v>25106</c:v>
                </c:pt>
                <c:pt idx="134">
                  <c:v>26094</c:v>
                </c:pt>
                <c:pt idx="135">
                  <c:v>26175.5</c:v>
                </c:pt>
                <c:pt idx="136">
                  <c:v>26213</c:v>
                </c:pt>
                <c:pt idx="137">
                  <c:v>26278</c:v>
                </c:pt>
                <c:pt idx="138">
                  <c:v>26294.5</c:v>
                </c:pt>
                <c:pt idx="139">
                  <c:v>26347</c:v>
                </c:pt>
                <c:pt idx="140">
                  <c:v>26394</c:v>
                </c:pt>
                <c:pt idx="141">
                  <c:v>27222.5</c:v>
                </c:pt>
                <c:pt idx="142">
                  <c:v>27226.5</c:v>
                </c:pt>
                <c:pt idx="143">
                  <c:v>27263</c:v>
                </c:pt>
                <c:pt idx="144">
                  <c:v>27419.5</c:v>
                </c:pt>
                <c:pt idx="145">
                  <c:v>27424</c:v>
                </c:pt>
                <c:pt idx="146">
                  <c:v>27567</c:v>
                </c:pt>
                <c:pt idx="147">
                  <c:v>27611</c:v>
                </c:pt>
                <c:pt idx="148">
                  <c:v>27771</c:v>
                </c:pt>
                <c:pt idx="149">
                  <c:v>27775</c:v>
                </c:pt>
                <c:pt idx="150">
                  <c:v>27818</c:v>
                </c:pt>
                <c:pt idx="151">
                  <c:v>27865</c:v>
                </c:pt>
                <c:pt idx="152">
                  <c:v>28248</c:v>
                </c:pt>
                <c:pt idx="153">
                  <c:v>28414</c:v>
                </c:pt>
                <c:pt idx="154">
                  <c:v>28464</c:v>
                </c:pt>
                <c:pt idx="155">
                  <c:v>28605</c:v>
                </c:pt>
                <c:pt idx="156">
                  <c:v>28747</c:v>
                </c:pt>
                <c:pt idx="157">
                  <c:v>28790</c:v>
                </c:pt>
                <c:pt idx="158">
                  <c:v>28792.5</c:v>
                </c:pt>
                <c:pt idx="159">
                  <c:v>28925</c:v>
                </c:pt>
                <c:pt idx="160">
                  <c:v>28947</c:v>
                </c:pt>
                <c:pt idx="161">
                  <c:v>29606.5</c:v>
                </c:pt>
                <c:pt idx="162">
                  <c:v>29678.5</c:v>
                </c:pt>
                <c:pt idx="163">
                  <c:v>29882.5</c:v>
                </c:pt>
                <c:pt idx="164">
                  <c:v>30770</c:v>
                </c:pt>
                <c:pt idx="165">
                  <c:v>31092</c:v>
                </c:pt>
                <c:pt idx="166">
                  <c:v>31187</c:v>
                </c:pt>
                <c:pt idx="167">
                  <c:v>31252</c:v>
                </c:pt>
                <c:pt idx="168">
                  <c:v>31252.5</c:v>
                </c:pt>
                <c:pt idx="169">
                  <c:v>31256</c:v>
                </c:pt>
                <c:pt idx="170">
                  <c:v>31846.5</c:v>
                </c:pt>
                <c:pt idx="171">
                  <c:v>31908</c:v>
                </c:pt>
                <c:pt idx="172">
                  <c:v>31908</c:v>
                </c:pt>
                <c:pt idx="173">
                  <c:v>31908</c:v>
                </c:pt>
                <c:pt idx="174">
                  <c:v>31936.5</c:v>
                </c:pt>
                <c:pt idx="175">
                  <c:v>31936.5</c:v>
                </c:pt>
                <c:pt idx="176">
                  <c:v>31936.5</c:v>
                </c:pt>
                <c:pt idx="177">
                  <c:v>32033</c:v>
                </c:pt>
                <c:pt idx="178">
                  <c:v>32033</c:v>
                </c:pt>
                <c:pt idx="179">
                  <c:v>32109</c:v>
                </c:pt>
                <c:pt idx="180">
                  <c:v>32142.5</c:v>
                </c:pt>
                <c:pt idx="181">
                  <c:v>32142.5</c:v>
                </c:pt>
                <c:pt idx="182">
                  <c:v>32262.5</c:v>
                </c:pt>
                <c:pt idx="183">
                  <c:v>32306.5</c:v>
                </c:pt>
                <c:pt idx="184">
                  <c:v>32353.5</c:v>
                </c:pt>
                <c:pt idx="185">
                  <c:v>32597.5</c:v>
                </c:pt>
                <c:pt idx="186">
                  <c:v>32720</c:v>
                </c:pt>
                <c:pt idx="187">
                  <c:v>32720.5</c:v>
                </c:pt>
                <c:pt idx="188">
                  <c:v>32909.5</c:v>
                </c:pt>
                <c:pt idx="189">
                  <c:v>33097.5</c:v>
                </c:pt>
                <c:pt idx="190">
                  <c:v>33103</c:v>
                </c:pt>
                <c:pt idx="191">
                  <c:v>33143</c:v>
                </c:pt>
                <c:pt idx="192">
                  <c:v>33191</c:v>
                </c:pt>
                <c:pt idx="193">
                  <c:v>33238</c:v>
                </c:pt>
                <c:pt idx="194">
                  <c:v>33322.5</c:v>
                </c:pt>
                <c:pt idx="195">
                  <c:v>33491</c:v>
                </c:pt>
                <c:pt idx="196">
                  <c:v>34051</c:v>
                </c:pt>
                <c:pt idx="197">
                  <c:v>34073</c:v>
                </c:pt>
                <c:pt idx="198">
                  <c:v>34100</c:v>
                </c:pt>
                <c:pt idx="199">
                  <c:v>34141.5</c:v>
                </c:pt>
                <c:pt idx="200">
                  <c:v>34169</c:v>
                </c:pt>
                <c:pt idx="201">
                  <c:v>34170.5</c:v>
                </c:pt>
                <c:pt idx="202">
                  <c:v>34316</c:v>
                </c:pt>
                <c:pt idx="203">
                  <c:v>34520.5</c:v>
                </c:pt>
                <c:pt idx="204">
                  <c:v>34580.5</c:v>
                </c:pt>
                <c:pt idx="205">
                  <c:v>34596</c:v>
                </c:pt>
                <c:pt idx="206">
                  <c:v>34643</c:v>
                </c:pt>
                <c:pt idx="207">
                  <c:v>34705</c:v>
                </c:pt>
                <c:pt idx="208">
                  <c:v>34705.5</c:v>
                </c:pt>
                <c:pt idx="209">
                  <c:v>35286.5</c:v>
                </c:pt>
                <c:pt idx="210">
                  <c:v>35288.5</c:v>
                </c:pt>
                <c:pt idx="211">
                  <c:v>35426.5</c:v>
                </c:pt>
                <c:pt idx="212">
                  <c:v>35433.5</c:v>
                </c:pt>
                <c:pt idx="213">
                  <c:v>35436</c:v>
                </c:pt>
                <c:pt idx="214">
                  <c:v>35436.5</c:v>
                </c:pt>
                <c:pt idx="215">
                  <c:v>35460.5</c:v>
                </c:pt>
                <c:pt idx="216">
                  <c:v>35460.5</c:v>
                </c:pt>
                <c:pt idx="217">
                  <c:v>35502.5</c:v>
                </c:pt>
                <c:pt idx="218">
                  <c:v>35514</c:v>
                </c:pt>
                <c:pt idx="219">
                  <c:v>35539</c:v>
                </c:pt>
                <c:pt idx="220">
                  <c:v>35574.5</c:v>
                </c:pt>
                <c:pt idx="221">
                  <c:v>35574.5</c:v>
                </c:pt>
                <c:pt idx="222">
                  <c:v>35592.5</c:v>
                </c:pt>
                <c:pt idx="223">
                  <c:v>36352.5</c:v>
                </c:pt>
                <c:pt idx="224">
                  <c:v>36496.5</c:v>
                </c:pt>
                <c:pt idx="225">
                  <c:v>36496.5</c:v>
                </c:pt>
                <c:pt idx="226">
                  <c:v>36512.5</c:v>
                </c:pt>
                <c:pt idx="227">
                  <c:v>36603</c:v>
                </c:pt>
                <c:pt idx="228">
                  <c:v>36641</c:v>
                </c:pt>
                <c:pt idx="229">
                  <c:v>36649</c:v>
                </c:pt>
                <c:pt idx="230">
                  <c:v>36684.5</c:v>
                </c:pt>
                <c:pt idx="231">
                  <c:v>36694.5</c:v>
                </c:pt>
                <c:pt idx="232">
                  <c:v>36735</c:v>
                </c:pt>
                <c:pt idx="233">
                  <c:v>36759</c:v>
                </c:pt>
                <c:pt idx="234">
                  <c:v>36766.5</c:v>
                </c:pt>
                <c:pt idx="235">
                  <c:v>36772.5</c:v>
                </c:pt>
                <c:pt idx="236">
                  <c:v>36784</c:v>
                </c:pt>
                <c:pt idx="237">
                  <c:v>36784.5</c:v>
                </c:pt>
                <c:pt idx="238">
                  <c:v>36823</c:v>
                </c:pt>
                <c:pt idx="239">
                  <c:v>37572</c:v>
                </c:pt>
                <c:pt idx="240">
                  <c:v>37587</c:v>
                </c:pt>
                <c:pt idx="241">
                  <c:v>37697</c:v>
                </c:pt>
                <c:pt idx="242">
                  <c:v>37700</c:v>
                </c:pt>
                <c:pt idx="243">
                  <c:v>37722</c:v>
                </c:pt>
                <c:pt idx="244">
                  <c:v>37722.5</c:v>
                </c:pt>
                <c:pt idx="245">
                  <c:v>37723</c:v>
                </c:pt>
                <c:pt idx="246">
                  <c:v>37758</c:v>
                </c:pt>
                <c:pt idx="247">
                  <c:v>37769</c:v>
                </c:pt>
                <c:pt idx="248">
                  <c:v>37770</c:v>
                </c:pt>
                <c:pt idx="249">
                  <c:v>37770</c:v>
                </c:pt>
                <c:pt idx="250">
                  <c:v>37770</c:v>
                </c:pt>
                <c:pt idx="251">
                  <c:v>37814</c:v>
                </c:pt>
                <c:pt idx="252">
                  <c:v>38048</c:v>
                </c:pt>
                <c:pt idx="253">
                  <c:v>38331</c:v>
                </c:pt>
                <c:pt idx="254">
                  <c:v>38541</c:v>
                </c:pt>
                <c:pt idx="255">
                  <c:v>38556.5</c:v>
                </c:pt>
                <c:pt idx="256">
                  <c:v>38569</c:v>
                </c:pt>
                <c:pt idx="257">
                  <c:v>38606.5</c:v>
                </c:pt>
                <c:pt idx="258">
                  <c:v>38607</c:v>
                </c:pt>
                <c:pt idx="259">
                  <c:v>38613</c:v>
                </c:pt>
                <c:pt idx="260">
                  <c:v>38754</c:v>
                </c:pt>
                <c:pt idx="261">
                  <c:v>38782</c:v>
                </c:pt>
                <c:pt idx="262">
                  <c:v>38842</c:v>
                </c:pt>
                <c:pt idx="263">
                  <c:v>38867</c:v>
                </c:pt>
                <c:pt idx="264">
                  <c:v>38873</c:v>
                </c:pt>
                <c:pt idx="265">
                  <c:v>38895</c:v>
                </c:pt>
                <c:pt idx="266">
                  <c:v>38939.5</c:v>
                </c:pt>
                <c:pt idx="267">
                  <c:v>38971</c:v>
                </c:pt>
                <c:pt idx="268">
                  <c:v>38974</c:v>
                </c:pt>
                <c:pt idx="269">
                  <c:v>38983.5</c:v>
                </c:pt>
                <c:pt idx="270">
                  <c:v>39456.5</c:v>
                </c:pt>
                <c:pt idx="271">
                  <c:v>39613</c:v>
                </c:pt>
                <c:pt idx="272">
                  <c:v>39616.5</c:v>
                </c:pt>
                <c:pt idx="273">
                  <c:v>39638.5</c:v>
                </c:pt>
                <c:pt idx="274">
                  <c:v>39663.5</c:v>
                </c:pt>
                <c:pt idx="275">
                  <c:v>39718</c:v>
                </c:pt>
                <c:pt idx="276">
                  <c:v>39776.5</c:v>
                </c:pt>
                <c:pt idx="277">
                  <c:v>39878</c:v>
                </c:pt>
                <c:pt idx="278">
                  <c:v>39878.5</c:v>
                </c:pt>
                <c:pt idx="279">
                  <c:v>39885.5</c:v>
                </c:pt>
                <c:pt idx="280">
                  <c:v>39937.5</c:v>
                </c:pt>
                <c:pt idx="281">
                  <c:v>39980</c:v>
                </c:pt>
                <c:pt idx="282">
                  <c:v>40067</c:v>
                </c:pt>
                <c:pt idx="283">
                  <c:v>40859.5</c:v>
                </c:pt>
                <c:pt idx="284">
                  <c:v>40925.5</c:v>
                </c:pt>
                <c:pt idx="285">
                  <c:v>40956</c:v>
                </c:pt>
                <c:pt idx="286">
                  <c:v>41000.5</c:v>
                </c:pt>
                <c:pt idx="287">
                  <c:v>41063.5</c:v>
                </c:pt>
                <c:pt idx="288">
                  <c:v>41121</c:v>
                </c:pt>
                <c:pt idx="289">
                  <c:v>41160.5</c:v>
                </c:pt>
                <c:pt idx="290">
                  <c:v>41295</c:v>
                </c:pt>
                <c:pt idx="291">
                  <c:v>41444.5</c:v>
                </c:pt>
                <c:pt idx="292">
                  <c:v>41445</c:v>
                </c:pt>
                <c:pt idx="293">
                  <c:v>41477</c:v>
                </c:pt>
                <c:pt idx="294">
                  <c:v>41495.5</c:v>
                </c:pt>
                <c:pt idx="295">
                  <c:v>41997</c:v>
                </c:pt>
                <c:pt idx="296">
                  <c:v>42016</c:v>
                </c:pt>
                <c:pt idx="297">
                  <c:v>42085</c:v>
                </c:pt>
                <c:pt idx="298">
                  <c:v>42101</c:v>
                </c:pt>
                <c:pt idx="299">
                  <c:v>42132.5</c:v>
                </c:pt>
                <c:pt idx="300">
                  <c:v>42195</c:v>
                </c:pt>
                <c:pt idx="301">
                  <c:v>42219.5</c:v>
                </c:pt>
                <c:pt idx="302">
                  <c:v>42238</c:v>
                </c:pt>
                <c:pt idx="303">
                  <c:v>42265</c:v>
                </c:pt>
                <c:pt idx="304">
                  <c:v>42278</c:v>
                </c:pt>
                <c:pt idx="305">
                  <c:v>42421</c:v>
                </c:pt>
                <c:pt idx="306">
                  <c:v>42439</c:v>
                </c:pt>
                <c:pt idx="307">
                  <c:v>42489</c:v>
                </c:pt>
                <c:pt idx="308">
                  <c:v>42649.5</c:v>
                </c:pt>
                <c:pt idx="309">
                  <c:v>42681</c:v>
                </c:pt>
                <c:pt idx="310">
                  <c:v>43114.5</c:v>
                </c:pt>
                <c:pt idx="311">
                  <c:v>43338.5</c:v>
                </c:pt>
                <c:pt idx="312">
                  <c:v>43357.5</c:v>
                </c:pt>
                <c:pt idx="313">
                  <c:v>43427</c:v>
                </c:pt>
                <c:pt idx="314">
                  <c:v>43427.5</c:v>
                </c:pt>
                <c:pt idx="315">
                  <c:v>43436.5</c:v>
                </c:pt>
                <c:pt idx="316">
                  <c:v>43468.5</c:v>
                </c:pt>
                <c:pt idx="317">
                  <c:v>43483</c:v>
                </c:pt>
                <c:pt idx="318">
                  <c:v>43503</c:v>
                </c:pt>
                <c:pt idx="319">
                  <c:v>43550</c:v>
                </c:pt>
                <c:pt idx="320">
                  <c:v>44324</c:v>
                </c:pt>
                <c:pt idx="321">
                  <c:v>44358.5</c:v>
                </c:pt>
                <c:pt idx="322">
                  <c:v>44431</c:v>
                </c:pt>
                <c:pt idx="323">
                  <c:v>44481</c:v>
                </c:pt>
                <c:pt idx="324">
                  <c:v>44481</c:v>
                </c:pt>
                <c:pt idx="325">
                  <c:v>44481</c:v>
                </c:pt>
                <c:pt idx="326">
                  <c:v>44481</c:v>
                </c:pt>
                <c:pt idx="327">
                  <c:v>44546.5</c:v>
                </c:pt>
                <c:pt idx="328">
                  <c:v>44560</c:v>
                </c:pt>
                <c:pt idx="329">
                  <c:v>44696.5</c:v>
                </c:pt>
                <c:pt idx="330">
                  <c:v>44697</c:v>
                </c:pt>
                <c:pt idx="331">
                  <c:v>44791.5</c:v>
                </c:pt>
                <c:pt idx="332">
                  <c:v>44860.5</c:v>
                </c:pt>
                <c:pt idx="333">
                  <c:v>45600</c:v>
                </c:pt>
                <c:pt idx="334">
                  <c:v>45629</c:v>
                </c:pt>
                <c:pt idx="335">
                  <c:v>45631.5</c:v>
                </c:pt>
                <c:pt idx="336">
                  <c:v>45669</c:v>
                </c:pt>
                <c:pt idx="337">
                  <c:v>45669.5</c:v>
                </c:pt>
                <c:pt idx="338">
                  <c:v>45740.5</c:v>
                </c:pt>
                <c:pt idx="339">
                  <c:v>45874</c:v>
                </c:pt>
                <c:pt idx="340">
                  <c:v>45880</c:v>
                </c:pt>
                <c:pt idx="341">
                  <c:v>45939</c:v>
                </c:pt>
                <c:pt idx="342">
                  <c:v>46717.5</c:v>
                </c:pt>
                <c:pt idx="343">
                  <c:v>46718</c:v>
                </c:pt>
                <c:pt idx="344">
                  <c:v>46749</c:v>
                </c:pt>
                <c:pt idx="345">
                  <c:v>46768</c:v>
                </c:pt>
                <c:pt idx="346">
                  <c:v>46808.5</c:v>
                </c:pt>
                <c:pt idx="347">
                  <c:v>46811.5</c:v>
                </c:pt>
                <c:pt idx="348">
                  <c:v>46812</c:v>
                </c:pt>
                <c:pt idx="349">
                  <c:v>46974.5</c:v>
                </c:pt>
                <c:pt idx="350">
                  <c:v>47706</c:v>
                </c:pt>
                <c:pt idx="351">
                  <c:v>47739.5</c:v>
                </c:pt>
                <c:pt idx="352">
                  <c:v>47822</c:v>
                </c:pt>
                <c:pt idx="353">
                  <c:v>47974</c:v>
                </c:pt>
                <c:pt idx="354">
                  <c:v>48207</c:v>
                </c:pt>
                <c:pt idx="355">
                  <c:v>48868.5</c:v>
                </c:pt>
                <c:pt idx="356">
                  <c:v>48935.5</c:v>
                </c:pt>
                <c:pt idx="357">
                  <c:v>48969</c:v>
                </c:pt>
                <c:pt idx="358">
                  <c:v>49025</c:v>
                </c:pt>
                <c:pt idx="359">
                  <c:v>49025</c:v>
                </c:pt>
                <c:pt idx="360">
                  <c:v>49025</c:v>
                </c:pt>
                <c:pt idx="361">
                  <c:v>49025</c:v>
                </c:pt>
                <c:pt idx="362">
                  <c:v>49170</c:v>
                </c:pt>
                <c:pt idx="363">
                  <c:v>49179.5</c:v>
                </c:pt>
                <c:pt idx="364">
                  <c:v>49182.5</c:v>
                </c:pt>
                <c:pt idx="365">
                  <c:v>49183</c:v>
                </c:pt>
                <c:pt idx="366">
                  <c:v>49232</c:v>
                </c:pt>
                <c:pt idx="367">
                  <c:v>49248.5</c:v>
                </c:pt>
                <c:pt idx="368">
                  <c:v>49298.5</c:v>
                </c:pt>
                <c:pt idx="369">
                  <c:v>50067</c:v>
                </c:pt>
                <c:pt idx="370">
                  <c:v>50067.5</c:v>
                </c:pt>
                <c:pt idx="371">
                  <c:v>50101.5</c:v>
                </c:pt>
                <c:pt idx="372">
                  <c:v>50119.5</c:v>
                </c:pt>
                <c:pt idx="373">
                  <c:v>50119.5</c:v>
                </c:pt>
                <c:pt idx="374">
                  <c:v>50119.5</c:v>
                </c:pt>
                <c:pt idx="375">
                  <c:v>50211.5</c:v>
                </c:pt>
                <c:pt idx="376">
                  <c:v>51249.5</c:v>
                </c:pt>
                <c:pt idx="377">
                  <c:v>51250</c:v>
                </c:pt>
                <c:pt idx="378">
                  <c:v>51356.5</c:v>
                </c:pt>
                <c:pt idx="379">
                  <c:v>51422.5</c:v>
                </c:pt>
                <c:pt idx="380">
                  <c:v>51494</c:v>
                </c:pt>
                <c:pt idx="381">
                  <c:v>51503</c:v>
                </c:pt>
                <c:pt idx="382">
                  <c:v>51585</c:v>
                </c:pt>
                <c:pt idx="383">
                  <c:v>51594</c:v>
                </c:pt>
                <c:pt idx="384">
                  <c:v>51597.5</c:v>
                </c:pt>
                <c:pt idx="385">
                  <c:v>51759.5</c:v>
                </c:pt>
                <c:pt idx="386">
                  <c:v>51769</c:v>
                </c:pt>
                <c:pt idx="387">
                  <c:v>51794</c:v>
                </c:pt>
                <c:pt idx="388">
                  <c:v>52403.5</c:v>
                </c:pt>
                <c:pt idx="389">
                  <c:v>52532</c:v>
                </c:pt>
                <c:pt idx="390">
                  <c:v>52540.5</c:v>
                </c:pt>
                <c:pt idx="391">
                  <c:v>52616.5</c:v>
                </c:pt>
                <c:pt idx="392">
                  <c:v>52616.5</c:v>
                </c:pt>
                <c:pt idx="393">
                  <c:v>52616.5</c:v>
                </c:pt>
                <c:pt idx="394">
                  <c:v>52657.5</c:v>
                </c:pt>
                <c:pt idx="395">
                  <c:v>52764</c:v>
                </c:pt>
                <c:pt idx="396">
                  <c:v>53517.5</c:v>
                </c:pt>
                <c:pt idx="397">
                  <c:v>53677.5</c:v>
                </c:pt>
                <c:pt idx="398">
                  <c:v>53680</c:v>
                </c:pt>
                <c:pt idx="399">
                  <c:v>53726</c:v>
                </c:pt>
                <c:pt idx="400">
                  <c:v>53726.5</c:v>
                </c:pt>
                <c:pt idx="401">
                  <c:v>53727</c:v>
                </c:pt>
                <c:pt idx="402">
                  <c:v>53738.5</c:v>
                </c:pt>
                <c:pt idx="403">
                  <c:v>53739</c:v>
                </c:pt>
                <c:pt idx="404">
                  <c:v>53739.5</c:v>
                </c:pt>
                <c:pt idx="405">
                  <c:v>53827.5</c:v>
                </c:pt>
                <c:pt idx="406">
                  <c:v>53999</c:v>
                </c:pt>
                <c:pt idx="407">
                  <c:v>54626.5</c:v>
                </c:pt>
                <c:pt idx="408">
                  <c:v>54679</c:v>
                </c:pt>
                <c:pt idx="409">
                  <c:v>54777.5</c:v>
                </c:pt>
                <c:pt idx="410">
                  <c:v>54943.5</c:v>
                </c:pt>
                <c:pt idx="411">
                  <c:v>54953</c:v>
                </c:pt>
                <c:pt idx="412">
                  <c:v>54953.5</c:v>
                </c:pt>
                <c:pt idx="413">
                  <c:v>55041</c:v>
                </c:pt>
                <c:pt idx="414">
                  <c:v>55165.5</c:v>
                </c:pt>
                <c:pt idx="415">
                  <c:v>55165.5</c:v>
                </c:pt>
                <c:pt idx="416">
                  <c:v>55771</c:v>
                </c:pt>
                <c:pt idx="417">
                  <c:v>55828.5</c:v>
                </c:pt>
                <c:pt idx="418">
                  <c:v>55909</c:v>
                </c:pt>
                <c:pt idx="419">
                  <c:v>55909.5</c:v>
                </c:pt>
                <c:pt idx="420">
                  <c:v>55963</c:v>
                </c:pt>
                <c:pt idx="421">
                  <c:v>56072.5</c:v>
                </c:pt>
                <c:pt idx="422">
                  <c:v>56073</c:v>
                </c:pt>
                <c:pt idx="423">
                  <c:v>56087.5</c:v>
                </c:pt>
                <c:pt idx="424">
                  <c:v>56153.5</c:v>
                </c:pt>
                <c:pt idx="425">
                  <c:v>57270</c:v>
                </c:pt>
                <c:pt idx="426">
                  <c:v>57092</c:v>
                </c:pt>
                <c:pt idx="427">
                  <c:v>57092.5</c:v>
                </c:pt>
                <c:pt idx="428">
                  <c:v>57243</c:v>
                </c:pt>
                <c:pt idx="429">
                  <c:v>57455.5</c:v>
                </c:pt>
                <c:pt idx="430">
                  <c:v>57508</c:v>
                </c:pt>
                <c:pt idx="431">
                  <c:v>57508.5</c:v>
                </c:pt>
                <c:pt idx="432">
                  <c:v>58126.5</c:v>
                </c:pt>
                <c:pt idx="433">
                  <c:v>58126.5</c:v>
                </c:pt>
                <c:pt idx="434">
                  <c:v>55009.5</c:v>
                </c:pt>
                <c:pt idx="435">
                  <c:v>55160</c:v>
                </c:pt>
                <c:pt idx="436">
                  <c:v>58199</c:v>
                </c:pt>
                <c:pt idx="437">
                  <c:v>58199.5</c:v>
                </c:pt>
                <c:pt idx="438">
                  <c:v>58262.5</c:v>
                </c:pt>
                <c:pt idx="439">
                  <c:v>58384</c:v>
                </c:pt>
                <c:pt idx="440">
                  <c:v>58462</c:v>
                </c:pt>
                <c:pt idx="441">
                  <c:v>58643.5</c:v>
                </c:pt>
              </c:numCache>
            </c:numRef>
          </c:xVal>
          <c:yVal>
            <c:numRef>
              <c:f>'Active 1'!$J$21:$J$819</c:f>
              <c:numCache>
                <c:formatCode>General</c:formatCode>
                <c:ptCount val="799"/>
                <c:pt idx="9">
                  <c:v>-7.9723764625668991E-2</c:v>
                </c:pt>
                <c:pt idx="11">
                  <c:v>-8.0254162385244854E-2</c:v>
                </c:pt>
                <c:pt idx="12">
                  <c:v>-7.8488537670637015E-2</c:v>
                </c:pt>
                <c:pt idx="13">
                  <c:v>-8.1018935423344374E-2</c:v>
                </c:pt>
                <c:pt idx="14">
                  <c:v>-8.1038823074777611E-2</c:v>
                </c:pt>
                <c:pt idx="15">
                  <c:v>-7.9103596115601249E-2</c:v>
                </c:pt>
                <c:pt idx="16">
                  <c:v>-7.9533993855875451E-2</c:v>
                </c:pt>
                <c:pt idx="17">
                  <c:v>-7.6760423151426949E-2</c:v>
                </c:pt>
                <c:pt idx="18">
                  <c:v>-7.7785991699784063E-2</c:v>
                </c:pt>
                <c:pt idx="19">
                  <c:v>-7.5737699589808472E-2</c:v>
                </c:pt>
                <c:pt idx="21">
                  <c:v>-7.5607066311931703E-2</c:v>
                </c:pt>
                <c:pt idx="22">
                  <c:v>-7.4189452832797542E-2</c:v>
                </c:pt>
                <c:pt idx="23">
                  <c:v>-7.4541441594192293E-2</c:v>
                </c:pt>
                <c:pt idx="24">
                  <c:v>-6.8146905090543441E-2</c:v>
                </c:pt>
                <c:pt idx="25">
                  <c:v>-6.8666792751173489E-2</c:v>
                </c:pt>
                <c:pt idx="26">
                  <c:v>-6.8397190501855221E-2</c:v>
                </c:pt>
                <c:pt idx="27">
                  <c:v>-6.8379296149942093E-2</c:v>
                </c:pt>
                <c:pt idx="28">
                  <c:v>-6.8161682669597212E-2</c:v>
                </c:pt>
                <c:pt idx="29">
                  <c:v>-6.6921626494149677E-2</c:v>
                </c:pt>
                <c:pt idx="32">
                  <c:v>-6.0480827458377462E-2</c:v>
                </c:pt>
                <c:pt idx="33">
                  <c:v>-5.9110382608196232E-2</c:v>
                </c:pt>
                <c:pt idx="34">
                  <c:v>-5.9272600599797443E-2</c:v>
                </c:pt>
                <c:pt idx="35">
                  <c:v>-5.9870045559364371E-2</c:v>
                </c:pt>
                <c:pt idx="36">
                  <c:v>-5.9870045559364371E-2</c:v>
                </c:pt>
                <c:pt idx="49">
                  <c:v>5.6960224901558831E-4</c:v>
                </c:pt>
                <c:pt idx="50">
                  <c:v>5.6960224901558831E-4</c:v>
                </c:pt>
                <c:pt idx="51">
                  <c:v>-2.3255685373442248E-3</c:v>
                </c:pt>
                <c:pt idx="52">
                  <c:v>5.7443146215518937E-4</c:v>
                </c:pt>
                <c:pt idx="53">
                  <c:v>6.1443146114470437E-4</c:v>
                </c:pt>
                <c:pt idx="55">
                  <c:v>-8.2957325503230095E-5</c:v>
                </c:pt>
                <c:pt idx="56">
                  <c:v>-5.6534384202677757E-4</c:v>
                </c:pt>
                <c:pt idx="57">
                  <c:v>-5.2534384303726256E-4</c:v>
                </c:pt>
                <c:pt idx="58">
                  <c:v>-6.0574159579118714E-4</c:v>
                </c:pt>
                <c:pt idx="59">
                  <c:v>-5.9574159240582958E-4</c:v>
                </c:pt>
                <c:pt idx="60">
                  <c:v>-7.8523149568354711E-4</c:v>
                </c:pt>
                <c:pt idx="61">
                  <c:v>-7.5523150007938966E-4</c:v>
                </c:pt>
                <c:pt idx="62">
                  <c:v>-4.2562924500089139E-4</c:v>
                </c:pt>
                <c:pt idx="63">
                  <c:v>-4.1562924889149144E-4</c:v>
                </c:pt>
                <c:pt idx="95">
                  <c:v>6.9330007267126348E-2</c:v>
                </c:pt>
                <c:pt idx="112">
                  <c:v>6.3463431113632396E-2</c:v>
                </c:pt>
                <c:pt idx="113">
                  <c:v>6.4863431114645209E-2</c:v>
                </c:pt>
                <c:pt idx="114">
                  <c:v>6.0933033360925037E-2</c:v>
                </c:pt>
                <c:pt idx="115">
                  <c:v>6.5333033358911052E-2</c:v>
                </c:pt>
                <c:pt idx="129">
                  <c:v>7.7305815611907747E-2</c:v>
                </c:pt>
                <c:pt idx="131">
                  <c:v>7.7805815613828599E-2</c:v>
                </c:pt>
                <c:pt idx="132">
                  <c:v>7.7905815611302387E-2</c:v>
                </c:pt>
                <c:pt idx="140">
                  <c:v>8.246341271296842E-2</c:v>
                </c:pt>
                <c:pt idx="165">
                  <c:v>8.7046125176129863E-2</c:v>
                </c:pt>
                <c:pt idx="191">
                  <c:v>8.9354542222281452E-2</c:v>
                </c:pt>
                <c:pt idx="195">
                  <c:v>8.9897706115152687E-2</c:v>
                </c:pt>
                <c:pt idx="198">
                  <c:v>9.0473242911684792E-2</c:v>
                </c:pt>
                <c:pt idx="200">
                  <c:v>9.0378352993866429E-2</c:v>
                </c:pt>
                <c:pt idx="207">
                  <c:v>9.0391961741261184E-2</c:v>
                </c:pt>
                <c:pt idx="208">
                  <c:v>9.1161563985224348E-2</c:v>
                </c:pt>
                <c:pt idx="241">
                  <c:v>9.069180756341666E-2</c:v>
                </c:pt>
                <c:pt idx="243">
                  <c:v>9.1571919918351341E-2</c:v>
                </c:pt>
                <c:pt idx="244">
                  <c:v>9.1441522163222544E-2</c:v>
                </c:pt>
                <c:pt idx="245">
                  <c:v>9.1211124410619959E-2</c:v>
                </c:pt>
                <c:pt idx="247">
                  <c:v>9.0814531133219134E-2</c:v>
                </c:pt>
                <c:pt idx="258">
                  <c:v>9.1267897048965096E-2</c:v>
                </c:pt>
                <c:pt idx="291">
                  <c:v>8.9160648560209665E-2</c:v>
                </c:pt>
                <c:pt idx="292">
                  <c:v>9.0130250806396361E-2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A7-4E34-ADE8-C67483573A92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1'!$D$21:$D$173</c:f>
                <c:numCache>
                  <c:formatCode>General</c:formatCode>
                  <c:ptCount val="153"/>
                  <c:pt idx="9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20">
                    <c:v>0</c:v>
                  </c:pt>
                  <c:pt idx="26">
                    <c:v>0</c:v>
                  </c:pt>
                  <c:pt idx="49">
                    <c:v>4.8999999999999998E-4</c:v>
                  </c:pt>
                  <c:pt idx="50">
                    <c:v>4.8999999999999998E-4</c:v>
                  </c:pt>
                  <c:pt idx="52">
                    <c:v>0</c:v>
                  </c:pt>
                  <c:pt idx="53">
                    <c:v>1.1E-4</c:v>
                  </c:pt>
                  <c:pt idx="54">
                    <c:v>8.0000000000000007E-5</c:v>
                  </c:pt>
                  <c:pt idx="55">
                    <c:v>0</c:v>
                  </c:pt>
                  <c:pt idx="57">
                    <c:v>2.7E-4</c:v>
                  </c:pt>
                  <c:pt idx="58">
                    <c:v>1.4999999999999999E-4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8.0000000000000007E-5</c:v>
                  </c:pt>
                  <c:pt idx="62">
                    <c:v>2.5999999999999998E-4</c:v>
                  </c:pt>
                  <c:pt idx="63">
                    <c:v>0</c:v>
                  </c:pt>
                  <c:pt idx="68">
                    <c:v>0</c:v>
                  </c:pt>
                  <c:pt idx="95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7.0000000000000001E-3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6.0000000000000001E-3</c:v>
                  </c:pt>
                  <c:pt idx="123">
                    <c:v>5.0000000000000001E-3</c:v>
                  </c:pt>
                  <c:pt idx="124">
                    <c:v>5.0000000000000001E-3</c:v>
                  </c:pt>
                  <c:pt idx="125">
                    <c:v>6.0000000000000001E-3</c:v>
                  </c:pt>
                  <c:pt idx="126">
                    <c:v>5.0000000000000001E-3</c:v>
                  </c:pt>
                  <c:pt idx="129">
                    <c:v>0</c:v>
                  </c:pt>
                  <c:pt idx="131">
                    <c:v>8.0000000000000004E-4</c:v>
                  </c:pt>
                  <c:pt idx="132">
                    <c:v>0</c:v>
                  </c:pt>
                  <c:pt idx="136">
                    <c:v>7.0000000000000001E-3</c:v>
                  </c:pt>
                  <c:pt idx="137">
                    <c:v>4.0000000000000001E-3</c:v>
                  </c:pt>
                  <c:pt idx="139">
                    <c:v>5.0000000000000001E-3</c:v>
                  </c:pt>
                  <c:pt idx="140">
                    <c:v>5.9999999999999995E-4</c:v>
                  </c:pt>
                  <c:pt idx="141">
                    <c:v>5.0000000000000001E-3</c:v>
                  </c:pt>
                  <c:pt idx="143">
                    <c:v>5.0000000000000001E-3</c:v>
                  </c:pt>
                  <c:pt idx="144">
                    <c:v>5.0000000000000001E-3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48">
                    <c:v>5.0000000000000001E-3</c:v>
                  </c:pt>
                  <c:pt idx="150">
                    <c:v>4.0000000000000001E-3</c:v>
                  </c:pt>
                  <c:pt idx="151">
                    <c:v>4.0000000000000001E-3</c:v>
                  </c:pt>
                  <c:pt idx="152">
                    <c:v>5.0000000000000001E-3</c:v>
                  </c:pt>
                </c:numCache>
              </c:numRef>
            </c:plus>
            <c:minus>
              <c:numRef>
                <c:f>'Active 1'!$D$21:$D$173</c:f>
                <c:numCache>
                  <c:formatCode>General</c:formatCode>
                  <c:ptCount val="153"/>
                  <c:pt idx="9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20">
                    <c:v>0</c:v>
                  </c:pt>
                  <c:pt idx="26">
                    <c:v>0</c:v>
                  </c:pt>
                  <c:pt idx="49">
                    <c:v>4.8999999999999998E-4</c:v>
                  </c:pt>
                  <c:pt idx="50">
                    <c:v>4.8999999999999998E-4</c:v>
                  </c:pt>
                  <c:pt idx="52">
                    <c:v>0</c:v>
                  </c:pt>
                  <c:pt idx="53">
                    <c:v>1.1E-4</c:v>
                  </c:pt>
                  <c:pt idx="54">
                    <c:v>8.0000000000000007E-5</c:v>
                  </c:pt>
                  <c:pt idx="55">
                    <c:v>0</c:v>
                  </c:pt>
                  <c:pt idx="57">
                    <c:v>2.7E-4</c:v>
                  </c:pt>
                  <c:pt idx="58">
                    <c:v>1.4999999999999999E-4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8.0000000000000007E-5</c:v>
                  </c:pt>
                  <c:pt idx="62">
                    <c:v>2.5999999999999998E-4</c:v>
                  </c:pt>
                  <c:pt idx="63">
                    <c:v>0</c:v>
                  </c:pt>
                  <c:pt idx="68">
                    <c:v>0</c:v>
                  </c:pt>
                  <c:pt idx="95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7.0000000000000001E-3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6.0000000000000001E-3</c:v>
                  </c:pt>
                  <c:pt idx="123">
                    <c:v>5.0000000000000001E-3</c:v>
                  </c:pt>
                  <c:pt idx="124">
                    <c:v>5.0000000000000001E-3</c:v>
                  </c:pt>
                  <c:pt idx="125">
                    <c:v>6.0000000000000001E-3</c:v>
                  </c:pt>
                  <c:pt idx="126">
                    <c:v>5.0000000000000001E-3</c:v>
                  </c:pt>
                  <c:pt idx="129">
                    <c:v>0</c:v>
                  </c:pt>
                  <c:pt idx="131">
                    <c:v>8.0000000000000004E-4</c:v>
                  </c:pt>
                  <c:pt idx="132">
                    <c:v>0</c:v>
                  </c:pt>
                  <c:pt idx="136">
                    <c:v>7.0000000000000001E-3</c:v>
                  </c:pt>
                  <c:pt idx="137">
                    <c:v>4.0000000000000001E-3</c:v>
                  </c:pt>
                  <c:pt idx="139">
                    <c:v>5.0000000000000001E-3</c:v>
                  </c:pt>
                  <c:pt idx="140">
                    <c:v>5.9999999999999995E-4</c:v>
                  </c:pt>
                  <c:pt idx="141">
                    <c:v>5.0000000000000001E-3</c:v>
                  </c:pt>
                  <c:pt idx="143">
                    <c:v>5.0000000000000001E-3</c:v>
                  </c:pt>
                  <c:pt idx="144">
                    <c:v>5.0000000000000001E-3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48">
                    <c:v>5.0000000000000001E-3</c:v>
                  </c:pt>
                  <c:pt idx="150">
                    <c:v>4.0000000000000001E-3</c:v>
                  </c:pt>
                  <c:pt idx="151">
                    <c:v>4.0000000000000001E-3</c:v>
                  </c:pt>
                  <c:pt idx="15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1'!$F$21:$F$819</c:f>
              <c:numCache>
                <c:formatCode>General</c:formatCode>
                <c:ptCount val="799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24970.5</c:v>
                </c:pt>
                <c:pt idx="133">
                  <c:v>25106</c:v>
                </c:pt>
                <c:pt idx="134">
                  <c:v>26094</c:v>
                </c:pt>
                <c:pt idx="135">
                  <c:v>26175.5</c:v>
                </c:pt>
                <c:pt idx="136">
                  <c:v>26213</c:v>
                </c:pt>
                <c:pt idx="137">
                  <c:v>26278</c:v>
                </c:pt>
                <c:pt idx="138">
                  <c:v>26294.5</c:v>
                </c:pt>
                <c:pt idx="139">
                  <c:v>26347</c:v>
                </c:pt>
                <c:pt idx="140">
                  <c:v>26394</c:v>
                </c:pt>
                <c:pt idx="141">
                  <c:v>27222.5</c:v>
                </c:pt>
                <c:pt idx="142">
                  <c:v>27226.5</c:v>
                </c:pt>
                <c:pt idx="143">
                  <c:v>27263</c:v>
                </c:pt>
                <c:pt idx="144">
                  <c:v>27419.5</c:v>
                </c:pt>
                <c:pt idx="145">
                  <c:v>27424</c:v>
                </c:pt>
                <c:pt idx="146">
                  <c:v>27567</c:v>
                </c:pt>
                <c:pt idx="147">
                  <c:v>27611</c:v>
                </c:pt>
                <c:pt idx="148">
                  <c:v>27771</c:v>
                </c:pt>
                <c:pt idx="149">
                  <c:v>27775</c:v>
                </c:pt>
                <c:pt idx="150">
                  <c:v>27818</c:v>
                </c:pt>
                <c:pt idx="151">
                  <c:v>27865</c:v>
                </c:pt>
                <c:pt idx="152">
                  <c:v>28248</c:v>
                </c:pt>
                <c:pt idx="153">
                  <c:v>28414</c:v>
                </c:pt>
                <c:pt idx="154">
                  <c:v>28464</c:v>
                </c:pt>
                <c:pt idx="155">
                  <c:v>28605</c:v>
                </c:pt>
                <c:pt idx="156">
                  <c:v>28747</c:v>
                </c:pt>
                <c:pt idx="157">
                  <c:v>28790</c:v>
                </c:pt>
                <c:pt idx="158">
                  <c:v>28792.5</c:v>
                </c:pt>
                <c:pt idx="159">
                  <c:v>28925</c:v>
                </c:pt>
                <c:pt idx="160">
                  <c:v>28947</c:v>
                </c:pt>
                <c:pt idx="161">
                  <c:v>29606.5</c:v>
                </c:pt>
                <c:pt idx="162">
                  <c:v>29678.5</c:v>
                </c:pt>
                <c:pt idx="163">
                  <c:v>29882.5</c:v>
                </c:pt>
                <c:pt idx="164">
                  <c:v>30770</c:v>
                </c:pt>
                <c:pt idx="165">
                  <c:v>31092</c:v>
                </c:pt>
                <c:pt idx="166">
                  <c:v>31187</c:v>
                </c:pt>
                <c:pt idx="167">
                  <c:v>31252</c:v>
                </c:pt>
                <c:pt idx="168">
                  <c:v>31252.5</c:v>
                </c:pt>
                <c:pt idx="169">
                  <c:v>31256</c:v>
                </c:pt>
                <c:pt idx="170">
                  <c:v>31846.5</c:v>
                </c:pt>
                <c:pt idx="171">
                  <c:v>31908</c:v>
                </c:pt>
                <c:pt idx="172">
                  <c:v>31908</c:v>
                </c:pt>
                <c:pt idx="173">
                  <c:v>31908</c:v>
                </c:pt>
                <c:pt idx="174">
                  <c:v>31936.5</c:v>
                </c:pt>
                <c:pt idx="175">
                  <c:v>31936.5</c:v>
                </c:pt>
                <c:pt idx="176">
                  <c:v>31936.5</c:v>
                </c:pt>
                <c:pt idx="177">
                  <c:v>32033</c:v>
                </c:pt>
                <c:pt idx="178">
                  <c:v>32033</c:v>
                </c:pt>
                <c:pt idx="179">
                  <c:v>32109</c:v>
                </c:pt>
                <c:pt idx="180">
                  <c:v>32142.5</c:v>
                </c:pt>
                <c:pt idx="181">
                  <c:v>32142.5</c:v>
                </c:pt>
                <c:pt idx="182">
                  <c:v>32262.5</c:v>
                </c:pt>
                <c:pt idx="183">
                  <c:v>32306.5</c:v>
                </c:pt>
                <c:pt idx="184">
                  <c:v>32353.5</c:v>
                </c:pt>
                <c:pt idx="185">
                  <c:v>32597.5</c:v>
                </c:pt>
                <c:pt idx="186">
                  <c:v>32720</c:v>
                </c:pt>
                <c:pt idx="187">
                  <c:v>32720.5</c:v>
                </c:pt>
                <c:pt idx="188">
                  <c:v>32909.5</c:v>
                </c:pt>
                <c:pt idx="189">
                  <c:v>33097.5</c:v>
                </c:pt>
                <c:pt idx="190">
                  <c:v>33103</c:v>
                </c:pt>
                <c:pt idx="191">
                  <c:v>33143</c:v>
                </c:pt>
                <c:pt idx="192">
                  <c:v>33191</c:v>
                </c:pt>
                <c:pt idx="193">
                  <c:v>33238</c:v>
                </c:pt>
                <c:pt idx="194">
                  <c:v>33322.5</c:v>
                </c:pt>
                <c:pt idx="195">
                  <c:v>33491</c:v>
                </c:pt>
                <c:pt idx="196">
                  <c:v>34051</c:v>
                </c:pt>
                <c:pt idx="197">
                  <c:v>34073</c:v>
                </c:pt>
                <c:pt idx="198">
                  <c:v>34100</c:v>
                </c:pt>
                <c:pt idx="199">
                  <c:v>34141.5</c:v>
                </c:pt>
                <c:pt idx="200">
                  <c:v>34169</c:v>
                </c:pt>
                <c:pt idx="201">
                  <c:v>34170.5</c:v>
                </c:pt>
                <c:pt idx="202">
                  <c:v>34316</c:v>
                </c:pt>
                <c:pt idx="203">
                  <c:v>34520.5</c:v>
                </c:pt>
                <c:pt idx="204">
                  <c:v>34580.5</c:v>
                </c:pt>
                <c:pt idx="205">
                  <c:v>34596</c:v>
                </c:pt>
                <c:pt idx="206">
                  <c:v>34643</c:v>
                </c:pt>
                <c:pt idx="207">
                  <c:v>34705</c:v>
                </c:pt>
                <c:pt idx="208">
                  <c:v>34705.5</c:v>
                </c:pt>
                <c:pt idx="209">
                  <c:v>35286.5</c:v>
                </c:pt>
                <c:pt idx="210">
                  <c:v>35288.5</c:v>
                </c:pt>
                <c:pt idx="211">
                  <c:v>35426.5</c:v>
                </c:pt>
                <c:pt idx="212">
                  <c:v>35433.5</c:v>
                </c:pt>
                <c:pt idx="213">
                  <c:v>35436</c:v>
                </c:pt>
                <c:pt idx="214">
                  <c:v>35436.5</c:v>
                </c:pt>
                <c:pt idx="215">
                  <c:v>35460.5</c:v>
                </c:pt>
                <c:pt idx="216">
                  <c:v>35460.5</c:v>
                </c:pt>
                <c:pt idx="217">
                  <c:v>35502.5</c:v>
                </c:pt>
                <c:pt idx="218">
                  <c:v>35514</c:v>
                </c:pt>
                <c:pt idx="219">
                  <c:v>35539</c:v>
                </c:pt>
                <c:pt idx="220">
                  <c:v>35574.5</c:v>
                </c:pt>
                <c:pt idx="221">
                  <c:v>35574.5</c:v>
                </c:pt>
                <c:pt idx="222">
                  <c:v>35592.5</c:v>
                </c:pt>
                <c:pt idx="223">
                  <c:v>36352.5</c:v>
                </c:pt>
                <c:pt idx="224">
                  <c:v>36496.5</c:v>
                </c:pt>
                <c:pt idx="225">
                  <c:v>36496.5</c:v>
                </c:pt>
                <c:pt idx="226">
                  <c:v>36512.5</c:v>
                </c:pt>
                <c:pt idx="227">
                  <c:v>36603</c:v>
                </c:pt>
                <c:pt idx="228">
                  <c:v>36641</c:v>
                </c:pt>
                <c:pt idx="229">
                  <c:v>36649</c:v>
                </c:pt>
                <c:pt idx="230">
                  <c:v>36684.5</c:v>
                </c:pt>
                <c:pt idx="231">
                  <c:v>36694.5</c:v>
                </c:pt>
                <c:pt idx="232">
                  <c:v>36735</c:v>
                </c:pt>
                <c:pt idx="233">
                  <c:v>36759</c:v>
                </c:pt>
                <c:pt idx="234">
                  <c:v>36766.5</c:v>
                </c:pt>
                <c:pt idx="235">
                  <c:v>36772.5</c:v>
                </c:pt>
                <c:pt idx="236">
                  <c:v>36784</c:v>
                </c:pt>
                <c:pt idx="237">
                  <c:v>36784.5</c:v>
                </c:pt>
                <c:pt idx="238">
                  <c:v>36823</c:v>
                </c:pt>
                <c:pt idx="239">
                  <c:v>37572</c:v>
                </c:pt>
                <c:pt idx="240">
                  <c:v>37587</c:v>
                </c:pt>
                <c:pt idx="241">
                  <c:v>37697</c:v>
                </c:pt>
                <c:pt idx="242">
                  <c:v>37700</c:v>
                </c:pt>
                <c:pt idx="243">
                  <c:v>37722</c:v>
                </c:pt>
                <c:pt idx="244">
                  <c:v>37722.5</c:v>
                </c:pt>
                <c:pt idx="245">
                  <c:v>37723</c:v>
                </c:pt>
                <c:pt idx="246">
                  <c:v>37758</c:v>
                </c:pt>
                <c:pt idx="247">
                  <c:v>37769</c:v>
                </c:pt>
                <c:pt idx="248">
                  <c:v>37770</c:v>
                </c:pt>
                <c:pt idx="249">
                  <c:v>37770</c:v>
                </c:pt>
                <c:pt idx="250">
                  <c:v>37770</c:v>
                </c:pt>
                <c:pt idx="251">
                  <c:v>37814</c:v>
                </c:pt>
                <c:pt idx="252">
                  <c:v>38048</c:v>
                </c:pt>
                <c:pt idx="253">
                  <c:v>38331</c:v>
                </c:pt>
                <c:pt idx="254">
                  <c:v>38541</c:v>
                </c:pt>
                <c:pt idx="255">
                  <c:v>38556.5</c:v>
                </c:pt>
                <c:pt idx="256">
                  <c:v>38569</c:v>
                </c:pt>
                <c:pt idx="257">
                  <c:v>38606.5</c:v>
                </c:pt>
                <c:pt idx="258">
                  <c:v>38607</c:v>
                </c:pt>
                <c:pt idx="259">
                  <c:v>38613</c:v>
                </c:pt>
                <c:pt idx="260">
                  <c:v>38754</c:v>
                </c:pt>
                <c:pt idx="261">
                  <c:v>38782</c:v>
                </c:pt>
                <c:pt idx="262">
                  <c:v>38842</c:v>
                </c:pt>
                <c:pt idx="263">
                  <c:v>38867</c:v>
                </c:pt>
                <c:pt idx="264">
                  <c:v>38873</c:v>
                </c:pt>
                <c:pt idx="265">
                  <c:v>38895</c:v>
                </c:pt>
                <c:pt idx="266">
                  <c:v>38939.5</c:v>
                </c:pt>
                <c:pt idx="267">
                  <c:v>38971</c:v>
                </c:pt>
                <c:pt idx="268">
                  <c:v>38974</c:v>
                </c:pt>
                <c:pt idx="269">
                  <c:v>38983.5</c:v>
                </c:pt>
                <c:pt idx="270">
                  <c:v>39456.5</c:v>
                </c:pt>
                <c:pt idx="271">
                  <c:v>39613</c:v>
                </c:pt>
                <c:pt idx="272">
                  <c:v>39616.5</c:v>
                </c:pt>
                <c:pt idx="273">
                  <c:v>39638.5</c:v>
                </c:pt>
                <c:pt idx="274">
                  <c:v>39663.5</c:v>
                </c:pt>
                <c:pt idx="275">
                  <c:v>39718</c:v>
                </c:pt>
                <c:pt idx="276">
                  <c:v>39776.5</c:v>
                </c:pt>
                <c:pt idx="277">
                  <c:v>39878</c:v>
                </c:pt>
                <c:pt idx="278">
                  <c:v>39878.5</c:v>
                </c:pt>
                <c:pt idx="279">
                  <c:v>39885.5</c:v>
                </c:pt>
                <c:pt idx="280">
                  <c:v>39937.5</c:v>
                </c:pt>
                <c:pt idx="281">
                  <c:v>39980</c:v>
                </c:pt>
                <c:pt idx="282">
                  <c:v>40067</c:v>
                </c:pt>
                <c:pt idx="283">
                  <c:v>40859.5</c:v>
                </c:pt>
                <c:pt idx="284">
                  <c:v>40925.5</c:v>
                </c:pt>
                <c:pt idx="285">
                  <c:v>40956</c:v>
                </c:pt>
                <c:pt idx="286">
                  <c:v>41000.5</c:v>
                </c:pt>
                <c:pt idx="287">
                  <c:v>41063.5</c:v>
                </c:pt>
                <c:pt idx="288">
                  <c:v>41121</c:v>
                </c:pt>
                <c:pt idx="289">
                  <c:v>41160.5</c:v>
                </c:pt>
                <c:pt idx="290">
                  <c:v>41295</c:v>
                </c:pt>
                <c:pt idx="291">
                  <c:v>41444.5</c:v>
                </c:pt>
                <c:pt idx="292">
                  <c:v>41445</c:v>
                </c:pt>
                <c:pt idx="293">
                  <c:v>41477</c:v>
                </c:pt>
                <c:pt idx="294">
                  <c:v>41495.5</c:v>
                </c:pt>
                <c:pt idx="295">
                  <c:v>41997</c:v>
                </c:pt>
                <c:pt idx="296">
                  <c:v>42016</c:v>
                </c:pt>
                <c:pt idx="297">
                  <c:v>42085</c:v>
                </c:pt>
                <c:pt idx="298">
                  <c:v>42101</c:v>
                </c:pt>
                <c:pt idx="299">
                  <c:v>42132.5</c:v>
                </c:pt>
                <c:pt idx="300">
                  <c:v>42195</c:v>
                </c:pt>
                <c:pt idx="301">
                  <c:v>42219.5</c:v>
                </c:pt>
                <c:pt idx="302">
                  <c:v>42238</c:v>
                </c:pt>
                <c:pt idx="303">
                  <c:v>42265</c:v>
                </c:pt>
                <c:pt idx="304">
                  <c:v>42278</c:v>
                </c:pt>
                <c:pt idx="305">
                  <c:v>42421</c:v>
                </c:pt>
                <c:pt idx="306">
                  <c:v>42439</c:v>
                </c:pt>
                <c:pt idx="307">
                  <c:v>42489</c:v>
                </c:pt>
                <c:pt idx="308">
                  <c:v>42649.5</c:v>
                </c:pt>
                <c:pt idx="309">
                  <c:v>42681</c:v>
                </c:pt>
                <c:pt idx="310">
                  <c:v>43114.5</c:v>
                </c:pt>
                <c:pt idx="311">
                  <c:v>43338.5</c:v>
                </c:pt>
                <c:pt idx="312">
                  <c:v>43357.5</c:v>
                </c:pt>
                <c:pt idx="313">
                  <c:v>43427</c:v>
                </c:pt>
                <c:pt idx="314">
                  <c:v>43427.5</c:v>
                </c:pt>
                <c:pt idx="315">
                  <c:v>43436.5</c:v>
                </c:pt>
                <c:pt idx="316">
                  <c:v>43468.5</c:v>
                </c:pt>
                <c:pt idx="317">
                  <c:v>43483</c:v>
                </c:pt>
                <c:pt idx="318">
                  <c:v>43503</c:v>
                </c:pt>
                <c:pt idx="319">
                  <c:v>43550</c:v>
                </c:pt>
                <c:pt idx="320">
                  <c:v>44324</c:v>
                </c:pt>
                <c:pt idx="321">
                  <c:v>44358.5</c:v>
                </c:pt>
                <c:pt idx="322">
                  <c:v>44431</c:v>
                </c:pt>
                <c:pt idx="323">
                  <c:v>44481</c:v>
                </c:pt>
                <c:pt idx="324">
                  <c:v>44481</c:v>
                </c:pt>
                <c:pt idx="325">
                  <c:v>44481</c:v>
                </c:pt>
                <c:pt idx="326">
                  <c:v>44481</c:v>
                </c:pt>
                <c:pt idx="327">
                  <c:v>44546.5</c:v>
                </c:pt>
                <c:pt idx="328">
                  <c:v>44560</c:v>
                </c:pt>
                <c:pt idx="329">
                  <c:v>44696.5</c:v>
                </c:pt>
                <c:pt idx="330">
                  <c:v>44697</c:v>
                </c:pt>
                <c:pt idx="331">
                  <c:v>44791.5</c:v>
                </c:pt>
                <c:pt idx="332">
                  <c:v>44860.5</c:v>
                </c:pt>
                <c:pt idx="333">
                  <c:v>45600</c:v>
                </c:pt>
                <c:pt idx="334">
                  <c:v>45629</c:v>
                </c:pt>
                <c:pt idx="335">
                  <c:v>45631.5</c:v>
                </c:pt>
                <c:pt idx="336">
                  <c:v>45669</c:v>
                </c:pt>
                <c:pt idx="337">
                  <c:v>45669.5</c:v>
                </c:pt>
                <c:pt idx="338">
                  <c:v>45740.5</c:v>
                </c:pt>
                <c:pt idx="339">
                  <c:v>45874</c:v>
                </c:pt>
                <c:pt idx="340">
                  <c:v>45880</c:v>
                </c:pt>
                <c:pt idx="341">
                  <c:v>45939</c:v>
                </c:pt>
                <c:pt idx="342">
                  <c:v>46717.5</c:v>
                </c:pt>
                <c:pt idx="343">
                  <c:v>46718</c:v>
                </c:pt>
                <c:pt idx="344">
                  <c:v>46749</c:v>
                </c:pt>
                <c:pt idx="345">
                  <c:v>46768</c:v>
                </c:pt>
                <c:pt idx="346">
                  <c:v>46808.5</c:v>
                </c:pt>
                <c:pt idx="347">
                  <c:v>46811.5</c:v>
                </c:pt>
                <c:pt idx="348">
                  <c:v>46812</c:v>
                </c:pt>
                <c:pt idx="349">
                  <c:v>46974.5</c:v>
                </c:pt>
                <c:pt idx="350">
                  <c:v>47706</c:v>
                </c:pt>
                <c:pt idx="351">
                  <c:v>47739.5</c:v>
                </c:pt>
                <c:pt idx="352">
                  <c:v>47822</c:v>
                </c:pt>
                <c:pt idx="353">
                  <c:v>47974</c:v>
                </c:pt>
                <c:pt idx="354">
                  <c:v>48207</c:v>
                </c:pt>
                <c:pt idx="355">
                  <c:v>48868.5</c:v>
                </c:pt>
                <c:pt idx="356">
                  <c:v>48935.5</c:v>
                </c:pt>
                <c:pt idx="357">
                  <c:v>48969</c:v>
                </c:pt>
                <c:pt idx="358">
                  <c:v>49025</c:v>
                </c:pt>
                <c:pt idx="359">
                  <c:v>49025</c:v>
                </c:pt>
                <c:pt idx="360">
                  <c:v>49025</c:v>
                </c:pt>
                <c:pt idx="361">
                  <c:v>49025</c:v>
                </c:pt>
                <c:pt idx="362">
                  <c:v>49170</c:v>
                </c:pt>
                <c:pt idx="363">
                  <c:v>49179.5</c:v>
                </c:pt>
                <c:pt idx="364">
                  <c:v>49182.5</c:v>
                </c:pt>
                <c:pt idx="365">
                  <c:v>49183</c:v>
                </c:pt>
                <c:pt idx="366">
                  <c:v>49232</c:v>
                </c:pt>
                <c:pt idx="367">
                  <c:v>49248.5</c:v>
                </c:pt>
                <c:pt idx="368">
                  <c:v>49298.5</c:v>
                </c:pt>
                <c:pt idx="369">
                  <c:v>50067</c:v>
                </c:pt>
                <c:pt idx="370">
                  <c:v>50067.5</c:v>
                </c:pt>
                <c:pt idx="371">
                  <c:v>50101.5</c:v>
                </c:pt>
                <c:pt idx="372">
                  <c:v>50119.5</c:v>
                </c:pt>
                <c:pt idx="373">
                  <c:v>50119.5</c:v>
                </c:pt>
                <c:pt idx="374">
                  <c:v>50119.5</c:v>
                </c:pt>
                <c:pt idx="375">
                  <c:v>50211.5</c:v>
                </c:pt>
                <c:pt idx="376">
                  <c:v>51249.5</c:v>
                </c:pt>
                <c:pt idx="377">
                  <c:v>51250</c:v>
                </c:pt>
                <c:pt idx="378">
                  <c:v>51356.5</c:v>
                </c:pt>
                <c:pt idx="379">
                  <c:v>51422.5</c:v>
                </c:pt>
                <c:pt idx="380">
                  <c:v>51494</c:v>
                </c:pt>
                <c:pt idx="381">
                  <c:v>51503</c:v>
                </c:pt>
                <c:pt idx="382">
                  <c:v>51585</c:v>
                </c:pt>
                <c:pt idx="383">
                  <c:v>51594</c:v>
                </c:pt>
                <c:pt idx="384">
                  <c:v>51597.5</c:v>
                </c:pt>
                <c:pt idx="385">
                  <c:v>51759.5</c:v>
                </c:pt>
                <c:pt idx="386">
                  <c:v>51769</c:v>
                </c:pt>
                <c:pt idx="387">
                  <c:v>51794</c:v>
                </c:pt>
                <c:pt idx="388">
                  <c:v>52403.5</c:v>
                </c:pt>
                <c:pt idx="389">
                  <c:v>52532</c:v>
                </c:pt>
                <c:pt idx="390">
                  <c:v>52540.5</c:v>
                </c:pt>
                <c:pt idx="391">
                  <c:v>52616.5</c:v>
                </c:pt>
                <c:pt idx="392">
                  <c:v>52616.5</c:v>
                </c:pt>
                <c:pt idx="393">
                  <c:v>52616.5</c:v>
                </c:pt>
                <c:pt idx="394">
                  <c:v>52657.5</c:v>
                </c:pt>
                <c:pt idx="395">
                  <c:v>52764</c:v>
                </c:pt>
                <c:pt idx="396">
                  <c:v>53517.5</c:v>
                </c:pt>
                <c:pt idx="397">
                  <c:v>53677.5</c:v>
                </c:pt>
                <c:pt idx="398">
                  <c:v>53680</c:v>
                </c:pt>
                <c:pt idx="399">
                  <c:v>53726</c:v>
                </c:pt>
                <c:pt idx="400">
                  <c:v>53726.5</c:v>
                </c:pt>
                <c:pt idx="401">
                  <c:v>53727</c:v>
                </c:pt>
                <c:pt idx="402">
                  <c:v>53738.5</c:v>
                </c:pt>
                <c:pt idx="403">
                  <c:v>53739</c:v>
                </c:pt>
                <c:pt idx="404">
                  <c:v>53739.5</c:v>
                </c:pt>
                <c:pt idx="405">
                  <c:v>53827.5</c:v>
                </c:pt>
                <c:pt idx="406">
                  <c:v>53999</c:v>
                </c:pt>
                <c:pt idx="407">
                  <c:v>54626.5</c:v>
                </c:pt>
                <c:pt idx="408">
                  <c:v>54679</c:v>
                </c:pt>
                <c:pt idx="409">
                  <c:v>54777.5</c:v>
                </c:pt>
                <c:pt idx="410">
                  <c:v>54943.5</c:v>
                </c:pt>
                <c:pt idx="411">
                  <c:v>54953</c:v>
                </c:pt>
                <c:pt idx="412">
                  <c:v>54953.5</c:v>
                </c:pt>
                <c:pt idx="413">
                  <c:v>55041</c:v>
                </c:pt>
                <c:pt idx="414">
                  <c:v>55165.5</c:v>
                </c:pt>
                <c:pt idx="415">
                  <c:v>55165.5</c:v>
                </c:pt>
                <c:pt idx="416">
                  <c:v>55771</c:v>
                </c:pt>
                <c:pt idx="417">
                  <c:v>55828.5</c:v>
                </c:pt>
                <c:pt idx="418">
                  <c:v>55909</c:v>
                </c:pt>
                <c:pt idx="419">
                  <c:v>55909.5</c:v>
                </c:pt>
                <c:pt idx="420">
                  <c:v>55963</c:v>
                </c:pt>
                <c:pt idx="421">
                  <c:v>56072.5</c:v>
                </c:pt>
                <c:pt idx="422">
                  <c:v>56073</c:v>
                </c:pt>
                <c:pt idx="423">
                  <c:v>56087.5</c:v>
                </c:pt>
                <c:pt idx="424">
                  <c:v>56153.5</c:v>
                </c:pt>
                <c:pt idx="425">
                  <c:v>57270</c:v>
                </c:pt>
                <c:pt idx="426">
                  <c:v>57092</c:v>
                </c:pt>
                <c:pt idx="427">
                  <c:v>57092.5</c:v>
                </c:pt>
                <c:pt idx="428">
                  <c:v>57243</c:v>
                </c:pt>
                <c:pt idx="429">
                  <c:v>57455.5</c:v>
                </c:pt>
                <c:pt idx="430">
                  <c:v>57508</c:v>
                </c:pt>
                <c:pt idx="431">
                  <c:v>57508.5</c:v>
                </c:pt>
                <c:pt idx="432">
                  <c:v>58126.5</c:v>
                </c:pt>
                <c:pt idx="433">
                  <c:v>58126.5</c:v>
                </c:pt>
                <c:pt idx="434">
                  <c:v>55009.5</c:v>
                </c:pt>
                <c:pt idx="435">
                  <c:v>55160</c:v>
                </c:pt>
                <c:pt idx="436">
                  <c:v>58199</c:v>
                </c:pt>
                <c:pt idx="437">
                  <c:v>58199.5</c:v>
                </c:pt>
                <c:pt idx="438">
                  <c:v>58262.5</c:v>
                </c:pt>
                <c:pt idx="439">
                  <c:v>58384</c:v>
                </c:pt>
                <c:pt idx="440">
                  <c:v>58462</c:v>
                </c:pt>
                <c:pt idx="441">
                  <c:v>58643.5</c:v>
                </c:pt>
              </c:numCache>
            </c:numRef>
          </c:xVal>
          <c:yVal>
            <c:numRef>
              <c:f>'Active 1'!$K$21:$K$819</c:f>
              <c:numCache>
                <c:formatCode>General</c:formatCode>
                <c:ptCount val="799"/>
                <c:pt idx="10">
                  <c:v>-7.9423764625971671E-2</c:v>
                </c:pt>
                <c:pt idx="130">
                  <c:v>7.7605815611605067E-2</c:v>
                </c:pt>
                <c:pt idx="164">
                  <c:v>8.6922278140264098E-2</c:v>
                </c:pt>
                <c:pt idx="166">
                  <c:v>8.8670552104304079E-2</c:v>
                </c:pt>
                <c:pt idx="167">
                  <c:v>8.7518844215082936E-2</c:v>
                </c:pt>
                <c:pt idx="168">
                  <c:v>8.8588446458743419E-2</c:v>
                </c:pt>
                <c:pt idx="169">
                  <c:v>8.757566218264401E-2</c:v>
                </c:pt>
                <c:pt idx="170">
                  <c:v>8.930391584726749E-2</c:v>
                </c:pt>
                <c:pt idx="171">
                  <c:v>8.873699222021969E-2</c:v>
                </c:pt>
                <c:pt idx="172">
                  <c:v>8.9236992222140543E-2</c:v>
                </c:pt>
                <c:pt idx="173">
                  <c:v>9.0236992225982249E-2</c:v>
                </c:pt>
                <c:pt idx="174">
                  <c:v>8.9404320307949092E-2</c:v>
                </c:pt>
                <c:pt idx="175">
                  <c:v>9.0004320307343733E-2</c:v>
                </c:pt>
                <c:pt idx="176">
                  <c:v>9.0204320302291308E-2</c:v>
                </c:pt>
                <c:pt idx="177">
                  <c:v>8.8737553967803251E-2</c:v>
                </c:pt>
                <c:pt idx="178">
                  <c:v>8.9937553966592532E-2</c:v>
                </c:pt>
                <c:pt idx="179">
                  <c:v>8.8617095505469479E-2</c:v>
                </c:pt>
                <c:pt idx="180">
                  <c:v>8.9280446052725893E-2</c:v>
                </c:pt>
                <c:pt idx="181">
                  <c:v>9.0680446053738706E-2</c:v>
                </c:pt>
                <c:pt idx="182">
                  <c:v>8.9384985316428356E-2</c:v>
                </c:pt>
                <c:pt idx="183">
                  <c:v>8.8309983053477481E-2</c:v>
                </c:pt>
                <c:pt idx="184">
                  <c:v>8.9052594274107832E-2</c:v>
                </c:pt>
                <c:pt idx="185">
                  <c:v>8.8718490784231108E-2</c:v>
                </c:pt>
                <c:pt idx="186">
                  <c:v>8.8771041293512098E-2</c:v>
                </c:pt>
                <c:pt idx="187">
                  <c:v>8.9640643542225007E-2</c:v>
                </c:pt>
                <c:pt idx="188">
                  <c:v>9.0950292891648132E-2</c:v>
                </c:pt>
                <c:pt idx="189">
                  <c:v>9.1120737750316039E-2</c:v>
                </c:pt>
                <c:pt idx="190">
                  <c:v>8.9686362465727143E-2</c:v>
                </c:pt>
                <c:pt idx="192">
                  <c:v>8.7936357929720543E-2</c:v>
                </c:pt>
                <c:pt idx="193">
                  <c:v>8.9678969146916643E-2</c:v>
                </c:pt>
                <c:pt idx="194">
                  <c:v>9.1541748879535589E-2</c:v>
                </c:pt>
                <c:pt idx="196">
                  <c:v>9.145222271035891E-2</c:v>
                </c:pt>
                <c:pt idx="197">
                  <c:v>9.0514721574436408E-2</c:v>
                </c:pt>
                <c:pt idx="199">
                  <c:v>8.9650229405378923E-2</c:v>
                </c:pt>
                <c:pt idx="201">
                  <c:v>9.0387159732927103E-2</c:v>
                </c:pt>
                <c:pt idx="203">
                  <c:v>9.1608732604072429E-2</c:v>
                </c:pt>
                <c:pt idx="204">
                  <c:v>9.0973924707213882E-2</c:v>
                </c:pt>
                <c:pt idx="205">
                  <c:v>9.0318671907880343E-2</c:v>
                </c:pt>
                <c:pt idx="206">
                  <c:v>9.0261283112340607E-2</c:v>
                </c:pt>
                <c:pt idx="209">
                  <c:v>9.0839374955976382E-2</c:v>
                </c:pt>
                <c:pt idx="210">
                  <c:v>9.0817783944658004E-2</c:v>
                </c:pt>
                <c:pt idx="211">
                  <c:v>9.0328004102047998E-2</c:v>
                </c:pt>
                <c:pt idx="212">
                  <c:v>9.2302435565216001E-2</c:v>
                </c:pt>
                <c:pt idx="213">
                  <c:v>9.0650446800282225E-2</c:v>
                </c:pt>
                <c:pt idx="214">
                  <c:v>9.0720049047376961E-2</c:v>
                </c:pt>
                <c:pt idx="215">
                  <c:v>9.066095689922804E-2</c:v>
                </c:pt>
                <c:pt idx="216">
                  <c:v>9.066095689922804E-2</c:v>
                </c:pt>
                <c:pt idx="217">
                  <c:v>9.0567545652447734E-2</c:v>
                </c:pt>
                <c:pt idx="218">
                  <c:v>9.0708397328853607E-2</c:v>
                </c:pt>
                <c:pt idx="219">
                  <c:v>9.0288509672973305E-2</c:v>
                </c:pt>
                <c:pt idx="220">
                  <c:v>9.0830269211437553E-2</c:v>
                </c:pt>
                <c:pt idx="221">
                  <c:v>9.084270733728772E-2</c:v>
                </c:pt>
                <c:pt idx="222">
                  <c:v>8.9835950100678019E-2</c:v>
                </c:pt>
                <c:pt idx="223">
                  <c:v>9.143136548664188E-2</c:v>
                </c:pt>
                <c:pt idx="224">
                  <c:v>9.0676812607853208E-2</c:v>
                </c:pt>
                <c:pt idx="225">
                  <c:v>9.0776812612602953E-2</c:v>
                </c:pt>
                <c:pt idx="226">
                  <c:v>9.0904084507201333E-2</c:v>
                </c:pt>
                <c:pt idx="227">
                  <c:v>9.1702091209299397E-2</c:v>
                </c:pt>
                <c:pt idx="228">
                  <c:v>9.5391861977986991E-2</c:v>
                </c:pt>
                <c:pt idx="229">
                  <c:v>9.1605497931595892E-2</c:v>
                </c:pt>
                <c:pt idx="230">
                  <c:v>9.5547257471480407E-2</c:v>
                </c:pt>
                <c:pt idx="231">
                  <c:v>9.5239302405389026E-2</c:v>
                </c:pt>
                <c:pt idx="232">
                  <c:v>9.2577084411459509E-2</c:v>
                </c:pt>
                <c:pt idx="233">
                  <c:v>9.1017992264823988E-2</c:v>
                </c:pt>
                <c:pt idx="234">
                  <c:v>9.3162025972560514E-2</c:v>
                </c:pt>
                <c:pt idx="235">
                  <c:v>9.2597252929408569E-2</c:v>
                </c:pt>
                <c:pt idx="236">
                  <c:v>9.0298104616522323E-2</c:v>
                </c:pt>
                <c:pt idx="237">
                  <c:v>9.1567706862406339E-2</c:v>
                </c:pt>
                <c:pt idx="238">
                  <c:v>9.1927079876768403E-2</c:v>
                </c:pt>
                <c:pt idx="239">
                  <c:v>9.1491245832003187E-2</c:v>
                </c:pt>
                <c:pt idx="240">
                  <c:v>9.1179313239990734E-2</c:v>
                </c:pt>
                <c:pt idx="242">
                  <c:v>9.1139421048865188E-2</c:v>
                </c:pt>
                <c:pt idx="246">
                  <c:v>9.1092985145223793E-2</c:v>
                </c:pt>
                <c:pt idx="248">
                  <c:v>9.1463735625438858E-2</c:v>
                </c:pt>
                <c:pt idx="249">
                  <c:v>9.1463735625438858E-2</c:v>
                </c:pt>
                <c:pt idx="250">
                  <c:v>9.1463735625438858E-2</c:v>
                </c:pt>
                <c:pt idx="251">
                  <c:v>9.1478733360418119E-2</c:v>
                </c:pt>
                <c:pt idx="252">
                  <c:v>9.0862584933347534E-2</c:v>
                </c:pt>
                <c:pt idx="253">
                  <c:v>9.0247456719225738E-2</c:v>
                </c:pt>
                <c:pt idx="254">
                  <c:v>9.128040044743102E-2</c:v>
                </c:pt>
                <c:pt idx="255">
                  <c:v>9.1438070092408452E-2</c:v>
                </c:pt>
                <c:pt idx="256">
                  <c:v>9.1278126266843174E-2</c:v>
                </c:pt>
                <c:pt idx="259">
                  <c:v>9.0803124003286939E-2</c:v>
                </c:pt>
                <c:pt idx="260">
                  <c:v>8.8230957648192998E-2</c:v>
                </c:pt>
                <c:pt idx="261">
                  <c:v>9.0328683480038308E-2</c:v>
                </c:pt>
                <c:pt idx="262">
                  <c:v>9.0270953107392415E-2</c:v>
                </c:pt>
                <c:pt idx="263">
                  <c:v>9.1361065460660029E-2</c:v>
                </c:pt>
                <c:pt idx="264">
                  <c:v>9.1276292427210137E-2</c:v>
                </c:pt>
                <c:pt idx="265">
                  <c:v>9.035879129805835E-2</c:v>
                </c:pt>
                <c:pt idx="266">
                  <c:v>9.5053391269175336E-2</c:v>
                </c:pt>
                <c:pt idx="267">
                  <c:v>9.4938332833407912E-2</c:v>
                </c:pt>
                <c:pt idx="268">
                  <c:v>9.6355946312542073E-2</c:v>
                </c:pt>
                <c:pt idx="269">
                  <c:v>9.0878389011777472E-2</c:v>
                </c:pt>
                <c:pt idx="270">
                  <c:v>8.9122114637575578E-2</c:v>
                </c:pt>
                <c:pt idx="271">
                  <c:v>8.7107617931906134E-2</c:v>
                </c:pt>
                <c:pt idx="272">
                  <c:v>8.8194833660963923E-2</c:v>
                </c:pt>
                <c:pt idx="273">
                  <c:v>8.9457332527672406E-2</c:v>
                </c:pt>
                <c:pt idx="274">
                  <c:v>8.9637444878462702E-2</c:v>
                </c:pt>
                <c:pt idx="275">
                  <c:v>8.9624089800054207E-2</c:v>
                </c:pt>
                <c:pt idx="276">
                  <c:v>8.9567552691732999E-2</c:v>
                </c:pt>
                <c:pt idx="277">
                  <c:v>9.0396808824152686E-2</c:v>
                </c:pt>
                <c:pt idx="278">
                  <c:v>8.9766411067103036E-2</c:v>
                </c:pt>
                <c:pt idx="280">
                  <c:v>8.9379476208705455E-2</c:v>
                </c:pt>
                <c:pt idx="281">
                  <c:v>8.9995667200128082E-2</c:v>
                </c:pt>
                <c:pt idx="282">
                  <c:v>8.9506458178220782E-2</c:v>
                </c:pt>
                <c:pt idx="283">
                  <c:v>8.9826019611791708E-2</c:v>
                </c:pt>
                <c:pt idx="284">
                  <c:v>8.8913516206957866E-2</c:v>
                </c:pt>
                <c:pt idx="285">
                  <c:v>8.9659253280842677E-2</c:v>
                </c:pt>
                <c:pt idx="286">
                  <c:v>8.9653853254276328E-2</c:v>
                </c:pt>
                <c:pt idx="287">
                  <c:v>9.0223736369807739E-2</c:v>
                </c:pt>
                <c:pt idx="288">
                  <c:v>8.9827994772349484E-2</c:v>
                </c:pt>
                <c:pt idx="289">
                  <c:v>8.9226572286861483E-2</c:v>
                </c:pt>
                <c:pt idx="290">
                  <c:v>8.9449576720653567E-2</c:v>
                </c:pt>
                <c:pt idx="293">
                  <c:v>8.9184794611355755E-2</c:v>
                </c:pt>
                <c:pt idx="294">
                  <c:v>8.8960077751835342E-2</c:v>
                </c:pt>
                <c:pt idx="295">
                  <c:v>8.8071131453034468E-2</c:v>
                </c:pt>
                <c:pt idx="296">
                  <c:v>8.8916016837174539E-2</c:v>
                </c:pt>
                <c:pt idx="297">
                  <c:v>8.8221126912685577E-2</c:v>
                </c:pt>
                <c:pt idx="298">
                  <c:v>8.7948398824664764E-2</c:v>
                </c:pt>
                <c:pt idx="299">
                  <c:v>8.8033340376568958E-2</c:v>
                </c:pt>
                <c:pt idx="300">
                  <c:v>8.7833621248137206E-2</c:v>
                </c:pt>
                <c:pt idx="301">
                  <c:v>8.8144131354056299E-2</c:v>
                </c:pt>
                <c:pt idx="302">
                  <c:v>8.8219414486957248E-2</c:v>
                </c:pt>
                <c:pt idx="303">
                  <c:v>8.5477935826929752E-2</c:v>
                </c:pt>
                <c:pt idx="304">
                  <c:v>8.778759424603777E-2</c:v>
                </c:pt>
                <c:pt idx="305">
                  <c:v>9.0493836883979384E-2</c:v>
                </c:pt>
                <c:pt idx="306">
                  <c:v>8.7899517769983504E-2</c:v>
                </c:pt>
                <c:pt idx="307">
                  <c:v>8.8359742461761925E-2</c:v>
                </c:pt>
                <c:pt idx="308">
                  <c:v>8.5902063743560575E-2</c:v>
                </c:pt>
                <c:pt idx="309">
                  <c:v>8.6787005297082942E-2</c:v>
                </c:pt>
                <c:pt idx="310">
                  <c:v>8.5632153415645007E-2</c:v>
                </c:pt>
                <c:pt idx="311">
                  <c:v>8.6413960059871897E-2</c:v>
                </c:pt>
                <c:pt idx="312">
                  <c:v>8.4558845446736086E-2</c:v>
                </c:pt>
                <c:pt idx="313">
                  <c:v>8.5433557767828461E-2</c:v>
                </c:pt>
                <c:pt idx="314">
                  <c:v>8.5503160014923196E-2</c:v>
                </c:pt>
                <c:pt idx="315">
                  <c:v>8.4756000462220982E-2</c:v>
                </c:pt>
                <c:pt idx="316">
                  <c:v>8.5910544265061617E-2</c:v>
                </c:pt>
                <c:pt idx="317">
                  <c:v>8.452900942938868E-2</c:v>
                </c:pt>
                <c:pt idx="318">
                  <c:v>8.4213099311455153E-2</c:v>
                </c:pt>
                <c:pt idx="319">
                  <c:v>8.5155710527033079E-2</c:v>
                </c:pt>
                <c:pt idx="320">
                  <c:v>8.4399988823861349E-2</c:v>
                </c:pt>
                <c:pt idx="321">
                  <c:v>8.5402543867530767E-2</c:v>
                </c:pt>
                <c:pt idx="322">
                  <c:v>8.3424869677401148E-2</c:v>
                </c:pt>
                <c:pt idx="323">
                  <c:v>8.3055094364681281E-2</c:v>
                </c:pt>
                <c:pt idx="324">
                  <c:v>8.3055094364681281E-2</c:v>
                </c:pt>
                <c:pt idx="325">
                  <c:v>8.3055094364681281E-2</c:v>
                </c:pt>
                <c:pt idx="326">
                  <c:v>8.3055094364681281E-2</c:v>
                </c:pt>
                <c:pt idx="327">
                  <c:v>8.4122988722810987E-2</c:v>
                </c:pt>
                <c:pt idx="328">
                  <c:v>8.2652249388047494E-2</c:v>
                </c:pt>
                <c:pt idx="329">
                  <c:v>8.4153662814060226E-2</c:v>
                </c:pt>
                <c:pt idx="330">
                  <c:v>8.3323265062063001E-2</c:v>
                </c:pt>
                <c:pt idx="331">
                  <c:v>8.3778089734551031E-2</c:v>
                </c:pt>
                <c:pt idx="332">
                  <c:v>8.3083199810062069E-2</c:v>
                </c:pt>
                <c:pt idx="333">
                  <c:v>8.0624923073628452E-2</c:v>
                </c:pt>
                <c:pt idx="334">
                  <c:v>7.956185340299271E-2</c:v>
                </c:pt>
                <c:pt idx="335">
                  <c:v>8.0709864632808603E-2</c:v>
                </c:pt>
                <c:pt idx="336">
                  <c:v>7.9130033154797275E-2</c:v>
                </c:pt>
                <c:pt idx="337">
                  <c:v>8.0699635400378611E-2</c:v>
                </c:pt>
                <c:pt idx="338">
                  <c:v>8.0983154468412977E-2</c:v>
                </c:pt>
                <c:pt idx="339">
                  <c:v>8.046695440862095E-2</c:v>
                </c:pt>
                <c:pt idx="340">
                  <c:v>7.8502181371732149E-2</c:v>
                </c:pt>
                <c:pt idx="341">
                  <c:v>8.2175246512633748E-2</c:v>
                </c:pt>
                <c:pt idx="342">
                  <c:v>7.6785945042502135E-2</c:v>
                </c:pt>
                <c:pt idx="343">
                  <c:v>7.4855547281913459E-2</c:v>
                </c:pt>
                <c:pt idx="344">
                  <c:v>7.5270886591169983E-2</c:v>
                </c:pt>
                <c:pt idx="345">
                  <c:v>7.5715771985414904E-2</c:v>
                </c:pt>
                <c:pt idx="346">
                  <c:v>7.5553553986537736E-2</c:v>
                </c:pt>
                <c:pt idx="347">
                  <c:v>7.6671167465974577E-2</c:v>
                </c:pt>
                <c:pt idx="348">
                  <c:v>7.5140769709832966E-2</c:v>
                </c:pt>
                <c:pt idx="349">
                  <c:v>7.6361499981430825E-2</c:v>
                </c:pt>
                <c:pt idx="350">
                  <c:v>7.3589587285823654E-2</c:v>
                </c:pt>
                <c:pt idx="351">
                  <c:v>7.1562937824637629E-2</c:v>
                </c:pt>
                <c:pt idx="352">
                  <c:v>7.3537308577215299E-2</c:v>
                </c:pt>
                <c:pt idx="353">
                  <c:v>7.3096391657600179E-2</c:v>
                </c:pt>
                <c:pt idx="354">
                  <c:v>7.4921038736647461E-2</c:v>
                </c:pt>
                <c:pt idx="355">
                  <c:v>7.141481147846207E-2</c:v>
                </c:pt>
                <c:pt idx="356">
                  <c:v>7.1641512571659405E-2</c:v>
                </c:pt>
                <c:pt idx="357">
                  <c:v>7.0104863116284832E-2</c:v>
                </c:pt>
                <c:pt idx="358">
                  <c:v>6.9730314768094104E-2</c:v>
                </c:pt>
                <c:pt idx="359">
                  <c:v>6.9990314768801909E-2</c:v>
                </c:pt>
                <c:pt idx="360">
                  <c:v>7.0130314772541169E-2</c:v>
                </c:pt>
                <c:pt idx="361">
                  <c:v>7.0860314772289712E-2</c:v>
                </c:pt>
                <c:pt idx="362">
                  <c:v>6.888496639294317E-2</c:v>
                </c:pt>
                <c:pt idx="363">
                  <c:v>6.9707409078546334E-2</c:v>
                </c:pt>
                <c:pt idx="364">
                  <c:v>6.9325022566772532E-2</c:v>
                </c:pt>
                <c:pt idx="365">
                  <c:v>6.9994624813261908E-2</c:v>
                </c:pt>
                <c:pt idx="366">
                  <c:v>6.8515645012666937E-2</c:v>
                </c:pt>
                <c:pt idx="367">
                  <c:v>6.921251917083282E-2</c:v>
                </c:pt>
                <c:pt idx="368">
                  <c:v>6.9172743867966346E-2</c:v>
                </c:pt>
                <c:pt idx="369">
                  <c:v>6.63513974432135E-2</c:v>
                </c:pt>
                <c:pt idx="370">
                  <c:v>6.6420999690308236E-2</c:v>
                </c:pt>
                <c:pt idx="371">
                  <c:v>6.5953952493146062E-2</c:v>
                </c:pt>
                <c:pt idx="372">
                  <c:v>6.5339633380062878E-2</c:v>
                </c:pt>
                <c:pt idx="373">
                  <c:v>6.5669633382640313E-2</c:v>
                </c:pt>
                <c:pt idx="374">
                  <c:v>6.6169633377285209E-2</c:v>
                </c:pt>
                <c:pt idx="375">
                  <c:v>6.5966446818492841E-2</c:v>
                </c:pt>
                <c:pt idx="376">
                  <c:v>6.1360711515590083E-2</c:v>
                </c:pt>
                <c:pt idx="377">
                  <c:v>6.0730313758540433E-2</c:v>
                </c:pt>
                <c:pt idx="378">
                  <c:v>6.1455592360289302E-2</c:v>
                </c:pt>
                <c:pt idx="379">
                  <c:v>6.0343088960507885E-2</c:v>
                </c:pt>
                <c:pt idx="380">
                  <c:v>5.9617210281430744E-2</c:v>
                </c:pt>
                <c:pt idx="381">
                  <c:v>5.9039050524006598E-2</c:v>
                </c:pt>
                <c:pt idx="382">
                  <c:v>5.8940819224517327E-2</c:v>
                </c:pt>
                <c:pt idx="383">
                  <c:v>5.931665967364097E-2</c:v>
                </c:pt>
                <c:pt idx="384">
                  <c:v>6.0403875402698759E-2</c:v>
                </c:pt>
                <c:pt idx="385">
                  <c:v>5.7755003414058592E-2</c:v>
                </c:pt>
                <c:pt idx="386">
                  <c:v>5.8677446111687459E-2</c:v>
                </c:pt>
                <c:pt idx="387">
                  <c:v>5.8257558455807157E-2</c:v>
                </c:pt>
                <c:pt idx="388">
                  <c:v>5.5002697503368836E-2</c:v>
                </c:pt>
                <c:pt idx="389">
                  <c:v>5.2790474976063706E-2</c:v>
                </c:pt>
                <c:pt idx="390">
                  <c:v>5.547371317516081E-2</c:v>
                </c:pt>
                <c:pt idx="391">
                  <c:v>5.5353254720102996E-2</c:v>
                </c:pt>
                <c:pt idx="392">
                  <c:v>5.5853254714747891E-2</c:v>
                </c:pt>
                <c:pt idx="393">
                  <c:v>5.5953254719497636E-2</c:v>
                </c:pt>
                <c:pt idx="394">
                  <c:v>5.4560638964176178E-2</c:v>
                </c:pt>
                <c:pt idx="395">
                  <c:v>5.3485917560465168E-2</c:v>
                </c:pt>
                <c:pt idx="396">
                  <c:v>5.0276503738132305E-2</c:v>
                </c:pt>
                <c:pt idx="397">
                  <c:v>5.0849222774559166E-2</c:v>
                </c:pt>
                <c:pt idx="398">
                  <c:v>4.9997234011243563E-2</c:v>
                </c:pt>
                <c:pt idx="399">
                  <c:v>4.9400640724343248E-2</c:v>
                </c:pt>
                <c:pt idx="400">
                  <c:v>5.0370242970529944E-2</c:v>
                </c:pt>
                <c:pt idx="401">
                  <c:v>4.9739845220756251E-2</c:v>
                </c:pt>
                <c:pt idx="402">
                  <c:v>4.9640696903225034E-2</c:v>
                </c:pt>
                <c:pt idx="403">
                  <c:v>4.9310299138596747E-2</c:v>
                </c:pt>
                <c:pt idx="404">
                  <c:v>4.967990139266476E-2</c:v>
                </c:pt>
                <c:pt idx="405">
                  <c:v>5.0429896858986467E-2</c:v>
                </c:pt>
                <c:pt idx="406">
                  <c:v>4.9603467567067128E-2</c:v>
                </c:pt>
                <c:pt idx="407">
                  <c:v>4.7054287606442813E-2</c:v>
                </c:pt>
                <c:pt idx="408">
                  <c:v>4.8562523435975891E-2</c:v>
                </c:pt>
                <c:pt idx="409">
                  <c:v>4.6874166087945923E-2</c:v>
                </c:pt>
                <c:pt idx="410">
                  <c:v>4.7482112073339522E-2</c:v>
                </c:pt>
                <c:pt idx="411">
                  <c:v>4.5204554779047612E-2</c:v>
                </c:pt>
                <c:pt idx="412">
                  <c:v>4.617415701795835E-2</c:v>
                </c:pt>
                <c:pt idx="413">
                  <c:v>4.4754550239304081E-2</c:v>
                </c:pt>
                <c:pt idx="414">
                  <c:v>4.438550972554367E-2</c:v>
                </c:pt>
                <c:pt idx="415">
                  <c:v>4.438550972554367E-2</c:v>
                </c:pt>
                <c:pt idx="416">
                  <c:v>3.7373830811702646E-2</c:v>
                </c:pt>
                <c:pt idx="417">
                  <c:v>4.2178089206572622E-2</c:v>
                </c:pt>
                <c:pt idx="418">
                  <c:v>4.0584050970210228E-2</c:v>
                </c:pt>
                <c:pt idx="419">
                  <c:v>4.0453653215081431E-2</c:v>
                </c:pt>
                <c:pt idx="420">
                  <c:v>3.9901093645312358E-2</c:v>
                </c:pt>
                <c:pt idx="421">
                  <c:v>4.0143985730537679E-2</c:v>
                </c:pt>
                <c:pt idx="422">
                  <c:v>3.9413587976014242E-2</c:v>
                </c:pt>
                <c:pt idx="423">
                  <c:v>4.0212053354480304E-2</c:v>
                </c:pt>
                <c:pt idx="424">
                  <c:v>3.9919549737533089E-2</c:v>
                </c:pt>
                <c:pt idx="425">
                  <c:v>3.5831367065839004E-2</c:v>
                </c:pt>
                <c:pt idx="426">
                  <c:v>3.5662967282405589E-2</c:v>
                </c:pt>
                <c:pt idx="427">
                  <c:v>3.7432569530210458E-2</c:v>
                </c:pt>
                <c:pt idx="428">
                  <c:v>3.5682845867995638E-2</c:v>
                </c:pt>
                <c:pt idx="429">
                  <c:v>3.6963800826924853E-2</c:v>
                </c:pt>
                <c:pt idx="430">
                  <c:v>3.5272036759124603E-2</c:v>
                </c:pt>
                <c:pt idx="431">
                  <c:v>3.7641638999048155E-2</c:v>
                </c:pt>
                <c:pt idx="432">
                  <c:v>3.4390016247925814E-2</c:v>
                </c:pt>
                <c:pt idx="433">
                  <c:v>3.4390016335237306E-2</c:v>
                </c:pt>
                <c:pt idx="434">
                  <c:v>4.6669608680531383E-2</c:v>
                </c:pt>
                <c:pt idx="435">
                  <c:v>4.4319885018921923E-2</c:v>
                </c:pt>
                <c:pt idx="436">
                  <c:v>3.2562342057644855E-2</c:v>
                </c:pt>
                <c:pt idx="437">
                  <c:v>3.4531944307673257E-2</c:v>
                </c:pt>
                <c:pt idx="438">
                  <c:v>3.4401827419060282E-2</c:v>
                </c:pt>
                <c:pt idx="439">
                  <c:v>3.1915173436573241E-2</c:v>
                </c:pt>
                <c:pt idx="440">
                  <c:v>3.1173123956250492E-2</c:v>
                </c:pt>
                <c:pt idx="441">
                  <c:v>3.2138739610672928E-2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A7-4E34-ADE8-C67483573A92}"/>
            </c:ext>
          </c:extLst>
        </c:ser>
        <c:ser>
          <c:idx val="5"/>
          <c:order val="4"/>
          <c:tx>
            <c:strRef>
              <c:f>'Active 1'!$M$20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1'!$F$21:$F$819</c:f>
              <c:numCache>
                <c:formatCode>General</c:formatCode>
                <c:ptCount val="799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24970.5</c:v>
                </c:pt>
                <c:pt idx="133">
                  <c:v>25106</c:v>
                </c:pt>
                <c:pt idx="134">
                  <c:v>26094</c:v>
                </c:pt>
                <c:pt idx="135">
                  <c:v>26175.5</c:v>
                </c:pt>
                <c:pt idx="136">
                  <c:v>26213</c:v>
                </c:pt>
                <c:pt idx="137">
                  <c:v>26278</c:v>
                </c:pt>
                <c:pt idx="138">
                  <c:v>26294.5</c:v>
                </c:pt>
                <c:pt idx="139">
                  <c:v>26347</c:v>
                </c:pt>
                <c:pt idx="140">
                  <c:v>26394</c:v>
                </c:pt>
                <c:pt idx="141">
                  <c:v>27222.5</c:v>
                </c:pt>
                <c:pt idx="142">
                  <c:v>27226.5</c:v>
                </c:pt>
                <c:pt idx="143">
                  <c:v>27263</c:v>
                </c:pt>
                <c:pt idx="144">
                  <c:v>27419.5</c:v>
                </c:pt>
                <c:pt idx="145">
                  <c:v>27424</c:v>
                </c:pt>
                <c:pt idx="146">
                  <c:v>27567</c:v>
                </c:pt>
                <c:pt idx="147">
                  <c:v>27611</c:v>
                </c:pt>
                <c:pt idx="148">
                  <c:v>27771</c:v>
                </c:pt>
                <c:pt idx="149">
                  <c:v>27775</c:v>
                </c:pt>
                <c:pt idx="150">
                  <c:v>27818</c:v>
                </c:pt>
                <c:pt idx="151">
                  <c:v>27865</c:v>
                </c:pt>
                <c:pt idx="152">
                  <c:v>28248</c:v>
                </c:pt>
                <c:pt idx="153">
                  <c:v>28414</c:v>
                </c:pt>
                <c:pt idx="154">
                  <c:v>28464</c:v>
                </c:pt>
                <c:pt idx="155">
                  <c:v>28605</c:v>
                </c:pt>
                <c:pt idx="156">
                  <c:v>28747</c:v>
                </c:pt>
                <c:pt idx="157">
                  <c:v>28790</c:v>
                </c:pt>
                <c:pt idx="158">
                  <c:v>28792.5</c:v>
                </c:pt>
                <c:pt idx="159">
                  <c:v>28925</c:v>
                </c:pt>
                <c:pt idx="160">
                  <c:v>28947</c:v>
                </c:pt>
                <c:pt idx="161">
                  <c:v>29606.5</c:v>
                </c:pt>
                <c:pt idx="162">
                  <c:v>29678.5</c:v>
                </c:pt>
                <c:pt idx="163">
                  <c:v>29882.5</c:v>
                </c:pt>
                <c:pt idx="164">
                  <c:v>30770</c:v>
                </c:pt>
                <c:pt idx="165">
                  <c:v>31092</c:v>
                </c:pt>
                <c:pt idx="166">
                  <c:v>31187</c:v>
                </c:pt>
                <c:pt idx="167">
                  <c:v>31252</c:v>
                </c:pt>
                <c:pt idx="168">
                  <c:v>31252.5</c:v>
                </c:pt>
                <c:pt idx="169">
                  <c:v>31256</c:v>
                </c:pt>
                <c:pt idx="170">
                  <c:v>31846.5</c:v>
                </c:pt>
                <c:pt idx="171">
                  <c:v>31908</c:v>
                </c:pt>
                <c:pt idx="172">
                  <c:v>31908</c:v>
                </c:pt>
                <c:pt idx="173">
                  <c:v>31908</c:v>
                </c:pt>
                <c:pt idx="174">
                  <c:v>31936.5</c:v>
                </c:pt>
                <c:pt idx="175">
                  <c:v>31936.5</c:v>
                </c:pt>
                <c:pt idx="176">
                  <c:v>31936.5</c:v>
                </c:pt>
                <c:pt idx="177">
                  <c:v>32033</c:v>
                </c:pt>
                <c:pt idx="178">
                  <c:v>32033</c:v>
                </c:pt>
                <c:pt idx="179">
                  <c:v>32109</c:v>
                </c:pt>
                <c:pt idx="180">
                  <c:v>32142.5</c:v>
                </c:pt>
                <c:pt idx="181">
                  <c:v>32142.5</c:v>
                </c:pt>
                <c:pt idx="182">
                  <c:v>32262.5</c:v>
                </c:pt>
                <c:pt idx="183">
                  <c:v>32306.5</c:v>
                </c:pt>
                <c:pt idx="184">
                  <c:v>32353.5</c:v>
                </c:pt>
                <c:pt idx="185">
                  <c:v>32597.5</c:v>
                </c:pt>
                <c:pt idx="186">
                  <c:v>32720</c:v>
                </c:pt>
                <c:pt idx="187">
                  <c:v>32720.5</c:v>
                </c:pt>
                <c:pt idx="188">
                  <c:v>32909.5</c:v>
                </c:pt>
                <c:pt idx="189">
                  <c:v>33097.5</c:v>
                </c:pt>
                <c:pt idx="190">
                  <c:v>33103</c:v>
                </c:pt>
                <c:pt idx="191">
                  <c:v>33143</c:v>
                </c:pt>
                <c:pt idx="192">
                  <c:v>33191</c:v>
                </c:pt>
                <c:pt idx="193">
                  <c:v>33238</c:v>
                </c:pt>
                <c:pt idx="194">
                  <c:v>33322.5</c:v>
                </c:pt>
                <c:pt idx="195">
                  <c:v>33491</c:v>
                </c:pt>
                <c:pt idx="196">
                  <c:v>34051</c:v>
                </c:pt>
                <c:pt idx="197">
                  <c:v>34073</c:v>
                </c:pt>
                <c:pt idx="198">
                  <c:v>34100</c:v>
                </c:pt>
                <c:pt idx="199">
                  <c:v>34141.5</c:v>
                </c:pt>
                <c:pt idx="200">
                  <c:v>34169</c:v>
                </c:pt>
                <c:pt idx="201">
                  <c:v>34170.5</c:v>
                </c:pt>
                <c:pt idx="202">
                  <c:v>34316</c:v>
                </c:pt>
                <c:pt idx="203">
                  <c:v>34520.5</c:v>
                </c:pt>
                <c:pt idx="204">
                  <c:v>34580.5</c:v>
                </c:pt>
                <c:pt idx="205">
                  <c:v>34596</c:v>
                </c:pt>
                <c:pt idx="206">
                  <c:v>34643</c:v>
                </c:pt>
                <c:pt idx="207">
                  <c:v>34705</c:v>
                </c:pt>
                <c:pt idx="208">
                  <c:v>34705.5</c:v>
                </c:pt>
                <c:pt idx="209">
                  <c:v>35286.5</c:v>
                </c:pt>
                <c:pt idx="210">
                  <c:v>35288.5</c:v>
                </c:pt>
                <c:pt idx="211">
                  <c:v>35426.5</c:v>
                </c:pt>
                <c:pt idx="212">
                  <c:v>35433.5</c:v>
                </c:pt>
                <c:pt idx="213">
                  <c:v>35436</c:v>
                </c:pt>
                <c:pt idx="214">
                  <c:v>35436.5</c:v>
                </c:pt>
                <c:pt idx="215">
                  <c:v>35460.5</c:v>
                </c:pt>
                <c:pt idx="216">
                  <c:v>35460.5</c:v>
                </c:pt>
                <c:pt idx="217">
                  <c:v>35502.5</c:v>
                </c:pt>
                <c:pt idx="218">
                  <c:v>35514</c:v>
                </c:pt>
                <c:pt idx="219">
                  <c:v>35539</c:v>
                </c:pt>
                <c:pt idx="220">
                  <c:v>35574.5</c:v>
                </c:pt>
                <c:pt idx="221">
                  <c:v>35574.5</c:v>
                </c:pt>
                <c:pt idx="222">
                  <c:v>35592.5</c:v>
                </c:pt>
                <c:pt idx="223">
                  <c:v>36352.5</c:v>
                </c:pt>
                <c:pt idx="224">
                  <c:v>36496.5</c:v>
                </c:pt>
                <c:pt idx="225">
                  <c:v>36496.5</c:v>
                </c:pt>
                <c:pt idx="226">
                  <c:v>36512.5</c:v>
                </c:pt>
                <c:pt idx="227">
                  <c:v>36603</c:v>
                </c:pt>
                <c:pt idx="228">
                  <c:v>36641</c:v>
                </c:pt>
                <c:pt idx="229">
                  <c:v>36649</c:v>
                </c:pt>
                <c:pt idx="230">
                  <c:v>36684.5</c:v>
                </c:pt>
                <c:pt idx="231">
                  <c:v>36694.5</c:v>
                </c:pt>
                <c:pt idx="232">
                  <c:v>36735</c:v>
                </c:pt>
                <c:pt idx="233">
                  <c:v>36759</c:v>
                </c:pt>
                <c:pt idx="234">
                  <c:v>36766.5</c:v>
                </c:pt>
                <c:pt idx="235">
                  <c:v>36772.5</c:v>
                </c:pt>
                <c:pt idx="236">
                  <c:v>36784</c:v>
                </c:pt>
                <c:pt idx="237">
                  <c:v>36784.5</c:v>
                </c:pt>
                <c:pt idx="238">
                  <c:v>36823</c:v>
                </c:pt>
                <c:pt idx="239">
                  <c:v>37572</c:v>
                </c:pt>
                <c:pt idx="240">
                  <c:v>37587</c:v>
                </c:pt>
                <c:pt idx="241">
                  <c:v>37697</c:v>
                </c:pt>
                <c:pt idx="242">
                  <c:v>37700</c:v>
                </c:pt>
                <c:pt idx="243">
                  <c:v>37722</c:v>
                </c:pt>
                <c:pt idx="244">
                  <c:v>37722.5</c:v>
                </c:pt>
                <c:pt idx="245">
                  <c:v>37723</c:v>
                </c:pt>
                <c:pt idx="246">
                  <c:v>37758</c:v>
                </c:pt>
                <c:pt idx="247">
                  <c:v>37769</c:v>
                </c:pt>
                <c:pt idx="248">
                  <c:v>37770</c:v>
                </c:pt>
                <c:pt idx="249">
                  <c:v>37770</c:v>
                </c:pt>
                <c:pt idx="250">
                  <c:v>37770</c:v>
                </c:pt>
                <c:pt idx="251">
                  <c:v>37814</c:v>
                </c:pt>
                <c:pt idx="252">
                  <c:v>38048</c:v>
                </c:pt>
                <c:pt idx="253">
                  <c:v>38331</c:v>
                </c:pt>
                <c:pt idx="254">
                  <c:v>38541</c:v>
                </c:pt>
                <c:pt idx="255">
                  <c:v>38556.5</c:v>
                </c:pt>
                <c:pt idx="256">
                  <c:v>38569</c:v>
                </c:pt>
                <c:pt idx="257">
                  <c:v>38606.5</c:v>
                </c:pt>
                <c:pt idx="258">
                  <c:v>38607</c:v>
                </c:pt>
                <c:pt idx="259">
                  <c:v>38613</c:v>
                </c:pt>
                <c:pt idx="260">
                  <c:v>38754</c:v>
                </c:pt>
                <c:pt idx="261">
                  <c:v>38782</c:v>
                </c:pt>
                <c:pt idx="262">
                  <c:v>38842</c:v>
                </c:pt>
                <c:pt idx="263">
                  <c:v>38867</c:v>
                </c:pt>
                <c:pt idx="264">
                  <c:v>38873</c:v>
                </c:pt>
                <c:pt idx="265">
                  <c:v>38895</c:v>
                </c:pt>
                <c:pt idx="266">
                  <c:v>38939.5</c:v>
                </c:pt>
                <c:pt idx="267">
                  <c:v>38971</c:v>
                </c:pt>
                <c:pt idx="268">
                  <c:v>38974</c:v>
                </c:pt>
                <c:pt idx="269">
                  <c:v>38983.5</c:v>
                </c:pt>
                <c:pt idx="270">
                  <c:v>39456.5</c:v>
                </c:pt>
                <c:pt idx="271">
                  <c:v>39613</c:v>
                </c:pt>
                <c:pt idx="272">
                  <c:v>39616.5</c:v>
                </c:pt>
                <c:pt idx="273">
                  <c:v>39638.5</c:v>
                </c:pt>
                <c:pt idx="274">
                  <c:v>39663.5</c:v>
                </c:pt>
                <c:pt idx="275">
                  <c:v>39718</c:v>
                </c:pt>
                <c:pt idx="276">
                  <c:v>39776.5</c:v>
                </c:pt>
                <c:pt idx="277">
                  <c:v>39878</c:v>
                </c:pt>
                <c:pt idx="278">
                  <c:v>39878.5</c:v>
                </c:pt>
                <c:pt idx="279">
                  <c:v>39885.5</c:v>
                </c:pt>
                <c:pt idx="280">
                  <c:v>39937.5</c:v>
                </c:pt>
                <c:pt idx="281">
                  <c:v>39980</c:v>
                </c:pt>
                <c:pt idx="282">
                  <c:v>40067</c:v>
                </c:pt>
                <c:pt idx="283">
                  <c:v>40859.5</c:v>
                </c:pt>
                <c:pt idx="284">
                  <c:v>40925.5</c:v>
                </c:pt>
                <c:pt idx="285">
                  <c:v>40956</c:v>
                </c:pt>
                <c:pt idx="286">
                  <c:v>41000.5</c:v>
                </c:pt>
                <c:pt idx="287">
                  <c:v>41063.5</c:v>
                </c:pt>
                <c:pt idx="288">
                  <c:v>41121</c:v>
                </c:pt>
                <c:pt idx="289">
                  <c:v>41160.5</c:v>
                </c:pt>
                <c:pt idx="290">
                  <c:v>41295</c:v>
                </c:pt>
                <c:pt idx="291">
                  <c:v>41444.5</c:v>
                </c:pt>
                <c:pt idx="292">
                  <c:v>41445</c:v>
                </c:pt>
                <c:pt idx="293">
                  <c:v>41477</c:v>
                </c:pt>
                <c:pt idx="294">
                  <c:v>41495.5</c:v>
                </c:pt>
                <c:pt idx="295">
                  <c:v>41997</c:v>
                </c:pt>
                <c:pt idx="296">
                  <c:v>42016</c:v>
                </c:pt>
                <c:pt idx="297">
                  <c:v>42085</c:v>
                </c:pt>
                <c:pt idx="298">
                  <c:v>42101</c:v>
                </c:pt>
                <c:pt idx="299">
                  <c:v>42132.5</c:v>
                </c:pt>
                <c:pt idx="300">
                  <c:v>42195</c:v>
                </c:pt>
                <c:pt idx="301">
                  <c:v>42219.5</c:v>
                </c:pt>
                <c:pt idx="302">
                  <c:v>42238</c:v>
                </c:pt>
                <c:pt idx="303">
                  <c:v>42265</c:v>
                </c:pt>
                <c:pt idx="304">
                  <c:v>42278</c:v>
                </c:pt>
                <c:pt idx="305">
                  <c:v>42421</c:v>
                </c:pt>
                <c:pt idx="306">
                  <c:v>42439</c:v>
                </c:pt>
                <c:pt idx="307">
                  <c:v>42489</c:v>
                </c:pt>
                <c:pt idx="308">
                  <c:v>42649.5</c:v>
                </c:pt>
                <c:pt idx="309">
                  <c:v>42681</c:v>
                </c:pt>
                <c:pt idx="310">
                  <c:v>43114.5</c:v>
                </c:pt>
                <c:pt idx="311">
                  <c:v>43338.5</c:v>
                </c:pt>
                <c:pt idx="312">
                  <c:v>43357.5</c:v>
                </c:pt>
                <c:pt idx="313">
                  <c:v>43427</c:v>
                </c:pt>
                <c:pt idx="314">
                  <c:v>43427.5</c:v>
                </c:pt>
                <c:pt idx="315">
                  <c:v>43436.5</c:v>
                </c:pt>
                <c:pt idx="316">
                  <c:v>43468.5</c:v>
                </c:pt>
                <c:pt idx="317">
                  <c:v>43483</c:v>
                </c:pt>
                <c:pt idx="318">
                  <c:v>43503</c:v>
                </c:pt>
                <c:pt idx="319">
                  <c:v>43550</c:v>
                </c:pt>
                <c:pt idx="320">
                  <c:v>44324</c:v>
                </c:pt>
                <c:pt idx="321">
                  <c:v>44358.5</c:v>
                </c:pt>
                <c:pt idx="322">
                  <c:v>44431</c:v>
                </c:pt>
                <c:pt idx="323">
                  <c:v>44481</c:v>
                </c:pt>
                <c:pt idx="324">
                  <c:v>44481</c:v>
                </c:pt>
                <c:pt idx="325">
                  <c:v>44481</c:v>
                </c:pt>
                <c:pt idx="326">
                  <c:v>44481</c:v>
                </c:pt>
                <c:pt idx="327">
                  <c:v>44546.5</c:v>
                </c:pt>
                <c:pt idx="328">
                  <c:v>44560</c:v>
                </c:pt>
                <c:pt idx="329">
                  <c:v>44696.5</c:v>
                </c:pt>
                <c:pt idx="330">
                  <c:v>44697</c:v>
                </c:pt>
                <c:pt idx="331">
                  <c:v>44791.5</c:v>
                </c:pt>
                <c:pt idx="332">
                  <c:v>44860.5</c:v>
                </c:pt>
                <c:pt idx="333">
                  <c:v>45600</c:v>
                </c:pt>
                <c:pt idx="334">
                  <c:v>45629</c:v>
                </c:pt>
                <c:pt idx="335">
                  <c:v>45631.5</c:v>
                </c:pt>
                <c:pt idx="336">
                  <c:v>45669</c:v>
                </c:pt>
                <c:pt idx="337">
                  <c:v>45669.5</c:v>
                </c:pt>
                <c:pt idx="338">
                  <c:v>45740.5</c:v>
                </c:pt>
                <c:pt idx="339">
                  <c:v>45874</c:v>
                </c:pt>
                <c:pt idx="340">
                  <c:v>45880</c:v>
                </c:pt>
                <c:pt idx="341">
                  <c:v>45939</c:v>
                </c:pt>
                <c:pt idx="342">
                  <c:v>46717.5</c:v>
                </c:pt>
                <c:pt idx="343">
                  <c:v>46718</c:v>
                </c:pt>
                <c:pt idx="344">
                  <c:v>46749</c:v>
                </c:pt>
                <c:pt idx="345">
                  <c:v>46768</c:v>
                </c:pt>
                <c:pt idx="346">
                  <c:v>46808.5</c:v>
                </c:pt>
                <c:pt idx="347">
                  <c:v>46811.5</c:v>
                </c:pt>
                <c:pt idx="348">
                  <c:v>46812</c:v>
                </c:pt>
                <c:pt idx="349">
                  <c:v>46974.5</c:v>
                </c:pt>
                <c:pt idx="350">
                  <c:v>47706</c:v>
                </c:pt>
                <c:pt idx="351">
                  <c:v>47739.5</c:v>
                </c:pt>
                <c:pt idx="352">
                  <c:v>47822</c:v>
                </c:pt>
                <c:pt idx="353">
                  <c:v>47974</c:v>
                </c:pt>
                <c:pt idx="354">
                  <c:v>48207</c:v>
                </c:pt>
                <c:pt idx="355">
                  <c:v>48868.5</c:v>
                </c:pt>
                <c:pt idx="356">
                  <c:v>48935.5</c:v>
                </c:pt>
                <c:pt idx="357">
                  <c:v>48969</c:v>
                </c:pt>
                <c:pt idx="358">
                  <c:v>49025</c:v>
                </c:pt>
                <c:pt idx="359">
                  <c:v>49025</c:v>
                </c:pt>
                <c:pt idx="360">
                  <c:v>49025</c:v>
                </c:pt>
                <c:pt idx="361">
                  <c:v>49025</c:v>
                </c:pt>
                <c:pt idx="362">
                  <c:v>49170</c:v>
                </c:pt>
                <c:pt idx="363">
                  <c:v>49179.5</c:v>
                </c:pt>
                <c:pt idx="364">
                  <c:v>49182.5</c:v>
                </c:pt>
                <c:pt idx="365">
                  <c:v>49183</c:v>
                </c:pt>
                <c:pt idx="366">
                  <c:v>49232</c:v>
                </c:pt>
                <c:pt idx="367">
                  <c:v>49248.5</c:v>
                </c:pt>
                <c:pt idx="368">
                  <c:v>49298.5</c:v>
                </c:pt>
                <c:pt idx="369">
                  <c:v>50067</c:v>
                </c:pt>
                <c:pt idx="370">
                  <c:v>50067.5</c:v>
                </c:pt>
                <c:pt idx="371">
                  <c:v>50101.5</c:v>
                </c:pt>
                <c:pt idx="372">
                  <c:v>50119.5</c:v>
                </c:pt>
                <c:pt idx="373">
                  <c:v>50119.5</c:v>
                </c:pt>
                <c:pt idx="374">
                  <c:v>50119.5</c:v>
                </c:pt>
                <c:pt idx="375">
                  <c:v>50211.5</c:v>
                </c:pt>
                <c:pt idx="376">
                  <c:v>51249.5</c:v>
                </c:pt>
                <c:pt idx="377">
                  <c:v>51250</c:v>
                </c:pt>
                <c:pt idx="378">
                  <c:v>51356.5</c:v>
                </c:pt>
                <c:pt idx="379">
                  <c:v>51422.5</c:v>
                </c:pt>
                <c:pt idx="380">
                  <c:v>51494</c:v>
                </c:pt>
                <c:pt idx="381">
                  <c:v>51503</c:v>
                </c:pt>
                <c:pt idx="382">
                  <c:v>51585</c:v>
                </c:pt>
                <c:pt idx="383">
                  <c:v>51594</c:v>
                </c:pt>
                <c:pt idx="384">
                  <c:v>51597.5</c:v>
                </c:pt>
                <c:pt idx="385">
                  <c:v>51759.5</c:v>
                </c:pt>
                <c:pt idx="386">
                  <c:v>51769</c:v>
                </c:pt>
                <c:pt idx="387">
                  <c:v>51794</c:v>
                </c:pt>
                <c:pt idx="388">
                  <c:v>52403.5</c:v>
                </c:pt>
                <c:pt idx="389">
                  <c:v>52532</c:v>
                </c:pt>
                <c:pt idx="390">
                  <c:v>52540.5</c:v>
                </c:pt>
                <c:pt idx="391">
                  <c:v>52616.5</c:v>
                </c:pt>
                <c:pt idx="392">
                  <c:v>52616.5</c:v>
                </c:pt>
                <c:pt idx="393">
                  <c:v>52616.5</c:v>
                </c:pt>
                <c:pt idx="394">
                  <c:v>52657.5</c:v>
                </c:pt>
                <c:pt idx="395">
                  <c:v>52764</c:v>
                </c:pt>
                <c:pt idx="396">
                  <c:v>53517.5</c:v>
                </c:pt>
                <c:pt idx="397">
                  <c:v>53677.5</c:v>
                </c:pt>
                <c:pt idx="398">
                  <c:v>53680</c:v>
                </c:pt>
                <c:pt idx="399">
                  <c:v>53726</c:v>
                </c:pt>
                <c:pt idx="400">
                  <c:v>53726.5</c:v>
                </c:pt>
                <c:pt idx="401">
                  <c:v>53727</c:v>
                </c:pt>
                <c:pt idx="402">
                  <c:v>53738.5</c:v>
                </c:pt>
                <c:pt idx="403">
                  <c:v>53739</c:v>
                </c:pt>
                <c:pt idx="404">
                  <c:v>53739.5</c:v>
                </c:pt>
                <c:pt idx="405">
                  <c:v>53827.5</c:v>
                </c:pt>
                <c:pt idx="406">
                  <c:v>53999</c:v>
                </c:pt>
                <c:pt idx="407">
                  <c:v>54626.5</c:v>
                </c:pt>
                <c:pt idx="408">
                  <c:v>54679</c:v>
                </c:pt>
                <c:pt idx="409">
                  <c:v>54777.5</c:v>
                </c:pt>
                <c:pt idx="410">
                  <c:v>54943.5</c:v>
                </c:pt>
                <c:pt idx="411">
                  <c:v>54953</c:v>
                </c:pt>
                <c:pt idx="412">
                  <c:v>54953.5</c:v>
                </c:pt>
                <c:pt idx="413">
                  <c:v>55041</c:v>
                </c:pt>
                <c:pt idx="414">
                  <c:v>55165.5</c:v>
                </c:pt>
                <c:pt idx="415">
                  <c:v>55165.5</c:v>
                </c:pt>
                <c:pt idx="416">
                  <c:v>55771</c:v>
                </c:pt>
                <c:pt idx="417">
                  <c:v>55828.5</c:v>
                </c:pt>
                <c:pt idx="418">
                  <c:v>55909</c:v>
                </c:pt>
                <c:pt idx="419">
                  <c:v>55909.5</c:v>
                </c:pt>
                <c:pt idx="420">
                  <c:v>55963</c:v>
                </c:pt>
                <c:pt idx="421">
                  <c:v>56072.5</c:v>
                </c:pt>
                <c:pt idx="422">
                  <c:v>56073</c:v>
                </c:pt>
                <c:pt idx="423">
                  <c:v>56087.5</c:v>
                </c:pt>
                <c:pt idx="424">
                  <c:v>56153.5</c:v>
                </c:pt>
                <c:pt idx="425">
                  <c:v>57270</c:v>
                </c:pt>
                <c:pt idx="426">
                  <c:v>57092</c:v>
                </c:pt>
                <c:pt idx="427">
                  <c:v>57092.5</c:v>
                </c:pt>
                <c:pt idx="428">
                  <c:v>57243</c:v>
                </c:pt>
                <c:pt idx="429">
                  <c:v>57455.5</c:v>
                </c:pt>
                <c:pt idx="430">
                  <c:v>57508</c:v>
                </c:pt>
                <c:pt idx="431">
                  <c:v>57508.5</c:v>
                </c:pt>
                <c:pt idx="432">
                  <c:v>58126.5</c:v>
                </c:pt>
                <c:pt idx="433">
                  <c:v>58126.5</c:v>
                </c:pt>
                <c:pt idx="434">
                  <c:v>55009.5</c:v>
                </c:pt>
                <c:pt idx="435">
                  <c:v>55160</c:v>
                </c:pt>
                <c:pt idx="436">
                  <c:v>58199</c:v>
                </c:pt>
                <c:pt idx="437">
                  <c:v>58199.5</c:v>
                </c:pt>
                <c:pt idx="438">
                  <c:v>58262.5</c:v>
                </c:pt>
                <c:pt idx="439">
                  <c:v>58384</c:v>
                </c:pt>
                <c:pt idx="440">
                  <c:v>58462</c:v>
                </c:pt>
                <c:pt idx="441">
                  <c:v>58643.5</c:v>
                </c:pt>
              </c:numCache>
            </c:numRef>
          </c:xVal>
          <c:yVal>
            <c:numRef>
              <c:f>'Active 1'!$M$21:$M$819</c:f>
              <c:numCache>
                <c:formatCode>General</c:formatCode>
                <c:ptCount val="7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A7-4E34-ADE8-C67483573A92}"/>
            </c:ext>
          </c:extLst>
        </c:ser>
        <c:ser>
          <c:idx val="6"/>
          <c:order val="5"/>
          <c:tx>
            <c:strRef>
              <c:f>'Active 1'!$N$20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1'!$F$21:$F$819</c:f>
              <c:numCache>
                <c:formatCode>General</c:formatCode>
                <c:ptCount val="799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24970.5</c:v>
                </c:pt>
                <c:pt idx="133">
                  <c:v>25106</c:v>
                </c:pt>
                <c:pt idx="134">
                  <c:v>26094</c:v>
                </c:pt>
                <c:pt idx="135">
                  <c:v>26175.5</c:v>
                </c:pt>
                <c:pt idx="136">
                  <c:v>26213</c:v>
                </c:pt>
                <c:pt idx="137">
                  <c:v>26278</c:v>
                </c:pt>
                <c:pt idx="138">
                  <c:v>26294.5</c:v>
                </c:pt>
                <c:pt idx="139">
                  <c:v>26347</c:v>
                </c:pt>
                <c:pt idx="140">
                  <c:v>26394</c:v>
                </c:pt>
                <c:pt idx="141">
                  <c:v>27222.5</c:v>
                </c:pt>
                <c:pt idx="142">
                  <c:v>27226.5</c:v>
                </c:pt>
                <c:pt idx="143">
                  <c:v>27263</c:v>
                </c:pt>
                <c:pt idx="144">
                  <c:v>27419.5</c:v>
                </c:pt>
                <c:pt idx="145">
                  <c:v>27424</c:v>
                </c:pt>
                <c:pt idx="146">
                  <c:v>27567</c:v>
                </c:pt>
                <c:pt idx="147">
                  <c:v>27611</c:v>
                </c:pt>
                <c:pt idx="148">
                  <c:v>27771</c:v>
                </c:pt>
                <c:pt idx="149">
                  <c:v>27775</c:v>
                </c:pt>
                <c:pt idx="150">
                  <c:v>27818</c:v>
                </c:pt>
                <c:pt idx="151">
                  <c:v>27865</c:v>
                </c:pt>
                <c:pt idx="152">
                  <c:v>28248</c:v>
                </c:pt>
                <c:pt idx="153">
                  <c:v>28414</c:v>
                </c:pt>
                <c:pt idx="154">
                  <c:v>28464</c:v>
                </c:pt>
                <c:pt idx="155">
                  <c:v>28605</c:v>
                </c:pt>
                <c:pt idx="156">
                  <c:v>28747</c:v>
                </c:pt>
                <c:pt idx="157">
                  <c:v>28790</c:v>
                </c:pt>
                <c:pt idx="158">
                  <c:v>28792.5</c:v>
                </c:pt>
                <c:pt idx="159">
                  <c:v>28925</c:v>
                </c:pt>
                <c:pt idx="160">
                  <c:v>28947</c:v>
                </c:pt>
                <c:pt idx="161">
                  <c:v>29606.5</c:v>
                </c:pt>
                <c:pt idx="162">
                  <c:v>29678.5</c:v>
                </c:pt>
                <c:pt idx="163">
                  <c:v>29882.5</c:v>
                </c:pt>
                <c:pt idx="164">
                  <c:v>30770</c:v>
                </c:pt>
                <c:pt idx="165">
                  <c:v>31092</c:v>
                </c:pt>
                <c:pt idx="166">
                  <c:v>31187</c:v>
                </c:pt>
                <c:pt idx="167">
                  <c:v>31252</c:v>
                </c:pt>
                <c:pt idx="168">
                  <c:v>31252.5</c:v>
                </c:pt>
                <c:pt idx="169">
                  <c:v>31256</c:v>
                </c:pt>
                <c:pt idx="170">
                  <c:v>31846.5</c:v>
                </c:pt>
                <c:pt idx="171">
                  <c:v>31908</c:v>
                </c:pt>
                <c:pt idx="172">
                  <c:v>31908</c:v>
                </c:pt>
                <c:pt idx="173">
                  <c:v>31908</c:v>
                </c:pt>
                <c:pt idx="174">
                  <c:v>31936.5</c:v>
                </c:pt>
                <c:pt idx="175">
                  <c:v>31936.5</c:v>
                </c:pt>
                <c:pt idx="176">
                  <c:v>31936.5</c:v>
                </c:pt>
                <c:pt idx="177">
                  <c:v>32033</c:v>
                </c:pt>
                <c:pt idx="178">
                  <c:v>32033</c:v>
                </c:pt>
                <c:pt idx="179">
                  <c:v>32109</c:v>
                </c:pt>
                <c:pt idx="180">
                  <c:v>32142.5</c:v>
                </c:pt>
                <c:pt idx="181">
                  <c:v>32142.5</c:v>
                </c:pt>
                <c:pt idx="182">
                  <c:v>32262.5</c:v>
                </c:pt>
                <c:pt idx="183">
                  <c:v>32306.5</c:v>
                </c:pt>
                <c:pt idx="184">
                  <c:v>32353.5</c:v>
                </c:pt>
                <c:pt idx="185">
                  <c:v>32597.5</c:v>
                </c:pt>
                <c:pt idx="186">
                  <c:v>32720</c:v>
                </c:pt>
                <c:pt idx="187">
                  <c:v>32720.5</c:v>
                </c:pt>
                <c:pt idx="188">
                  <c:v>32909.5</c:v>
                </c:pt>
                <c:pt idx="189">
                  <c:v>33097.5</c:v>
                </c:pt>
                <c:pt idx="190">
                  <c:v>33103</c:v>
                </c:pt>
                <c:pt idx="191">
                  <c:v>33143</c:v>
                </c:pt>
                <c:pt idx="192">
                  <c:v>33191</c:v>
                </c:pt>
                <c:pt idx="193">
                  <c:v>33238</c:v>
                </c:pt>
                <c:pt idx="194">
                  <c:v>33322.5</c:v>
                </c:pt>
                <c:pt idx="195">
                  <c:v>33491</c:v>
                </c:pt>
                <c:pt idx="196">
                  <c:v>34051</c:v>
                </c:pt>
                <c:pt idx="197">
                  <c:v>34073</c:v>
                </c:pt>
                <c:pt idx="198">
                  <c:v>34100</c:v>
                </c:pt>
                <c:pt idx="199">
                  <c:v>34141.5</c:v>
                </c:pt>
                <c:pt idx="200">
                  <c:v>34169</c:v>
                </c:pt>
                <c:pt idx="201">
                  <c:v>34170.5</c:v>
                </c:pt>
                <c:pt idx="202">
                  <c:v>34316</c:v>
                </c:pt>
                <c:pt idx="203">
                  <c:v>34520.5</c:v>
                </c:pt>
                <c:pt idx="204">
                  <c:v>34580.5</c:v>
                </c:pt>
                <c:pt idx="205">
                  <c:v>34596</c:v>
                </c:pt>
                <c:pt idx="206">
                  <c:v>34643</c:v>
                </c:pt>
                <c:pt idx="207">
                  <c:v>34705</c:v>
                </c:pt>
                <c:pt idx="208">
                  <c:v>34705.5</c:v>
                </c:pt>
                <c:pt idx="209">
                  <c:v>35286.5</c:v>
                </c:pt>
                <c:pt idx="210">
                  <c:v>35288.5</c:v>
                </c:pt>
                <c:pt idx="211">
                  <c:v>35426.5</c:v>
                </c:pt>
                <c:pt idx="212">
                  <c:v>35433.5</c:v>
                </c:pt>
                <c:pt idx="213">
                  <c:v>35436</c:v>
                </c:pt>
                <c:pt idx="214">
                  <c:v>35436.5</c:v>
                </c:pt>
                <c:pt idx="215">
                  <c:v>35460.5</c:v>
                </c:pt>
                <c:pt idx="216">
                  <c:v>35460.5</c:v>
                </c:pt>
                <c:pt idx="217">
                  <c:v>35502.5</c:v>
                </c:pt>
                <c:pt idx="218">
                  <c:v>35514</c:v>
                </c:pt>
                <c:pt idx="219">
                  <c:v>35539</c:v>
                </c:pt>
                <c:pt idx="220">
                  <c:v>35574.5</c:v>
                </c:pt>
                <c:pt idx="221">
                  <c:v>35574.5</c:v>
                </c:pt>
                <c:pt idx="222">
                  <c:v>35592.5</c:v>
                </c:pt>
                <c:pt idx="223">
                  <c:v>36352.5</c:v>
                </c:pt>
                <c:pt idx="224">
                  <c:v>36496.5</c:v>
                </c:pt>
                <c:pt idx="225">
                  <c:v>36496.5</c:v>
                </c:pt>
                <c:pt idx="226">
                  <c:v>36512.5</c:v>
                </c:pt>
                <c:pt idx="227">
                  <c:v>36603</c:v>
                </c:pt>
                <c:pt idx="228">
                  <c:v>36641</c:v>
                </c:pt>
                <c:pt idx="229">
                  <c:v>36649</c:v>
                </c:pt>
                <c:pt idx="230">
                  <c:v>36684.5</c:v>
                </c:pt>
                <c:pt idx="231">
                  <c:v>36694.5</c:v>
                </c:pt>
                <c:pt idx="232">
                  <c:v>36735</c:v>
                </c:pt>
                <c:pt idx="233">
                  <c:v>36759</c:v>
                </c:pt>
                <c:pt idx="234">
                  <c:v>36766.5</c:v>
                </c:pt>
                <c:pt idx="235">
                  <c:v>36772.5</c:v>
                </c:pt>
                <c:pt idx="236">
                  <c:v>36784</c:v>
                </c:pt>
                <c:pt idx="237">
                  <c:v>36784.5</c:v>
                </c:pt>
                <c:pt idx="238">
                  <c:v>36823</c:v>
                </c:pt>
                <c:pt idx="239">
                  <c:v>37572</c:v>
                </c:pt>
                <c:pt idx="240">
                  <c:v>37587</c:v>
                </c:pt>
                <c:pt idx="241">
                  <c:v>37697</c:v>
                </c:pt>
                <c:pt idx="242">
                  <c:v>37700</c:v>
                </c:pt>
                <c:pt idx="243">
                  <c:v>37722</c:v>
                </c:pt>
                <c:pt idx="244">
                  <c:v>37722.5</c:v>
                </c:pt>
                <c:pt idx="245">
                  <c:v>37723</c:v>
                </c:pt>
                <c:pt idx="246">
                  <c:v>37758</c:v>
                </c:pt>
                <c:pt idx="247">
                  <c:v>37769</c:v>
                </c:pt>
                <c:pt idx="248">
                  <c:v>37770</c:v>
                </c:pt>
                <c:pt idx="249">
                  <c:v>37770</c:v>
                </c:pt>
                <c:pt idx="250">
                  <c:v>37770</c:v>
                </c:pt>
                <c:pt idx="251">
                  <c:v>37814</c:v>
                </c:pt>
                <c:pt idx="252">
                  <c:v>38048</c:v>
                </c:pt>
                <c:pt idx="253">
                  <c:v>38331</c:v>
                </c:pt>
                <c:pt idx="254">
                  <c:v>38541</c:v>
                </c:pt>
                <c:pt idx="255">
                  <c:v>38556.5</c:v>
                </c:pt>
                <c:pt idx="256">
                  <c:v>38569</c:v>
                </c:pt>
                <c:pt idx="257">
                  <c:v>38606.5</c:v>
                </c:pt>
                <c:pt idx="258">
                  <c:v>38607</c:v>
                </c:pt>
                <c:pt idx="259">
                  <c:v>38613</c:v>
                </c:pt>
                <c:pt idx="260">
                  <c:v>38754</c:v>
                </c:pt>
                <c:pt idx="261">
                  <c:v>38782</c:v>
                </c:pt>
                <c:pt idx="262">
                  <c:v>38842</c:v>
                </c:pt>
                <c:pt idx="263">
                  <c:v>38867</c:v>
                </c:pt>
                <c:pt idx="264">
                  <c:v>38873</c:v>
                </c:pt>
                <c:pt idx="265">
                  <c:v>38895</c:v>
                </c:pt>
                <c:pt idx="266">
                  <c:v>38939.5</c:v>
                </c:pt>
                <c:pt idx="267">
                  <c:v>38971</c:v>
                </c:pt>
                <c:pt idx="268">
                  <c:v>38974</c:v>
                </c:pt>
                <c:pt idx="269">
                  <c:v>38983.5</c:v>
                </c:pt>
                <c:pt idx="270">
                  <c:v>39456.5</c:v>
                </c:pt>
                <c:pt idx="271">
                  <c:v>39613</c:v>
                </c:pt>
                <c:pt idx="272">
                  <c:v>39616.5</c:v>
                </c:pt>
                <c:pt idx="273">
                  <c:v>39638.5</c:v>
                </c:pt>
                <c:pt idx="274">
                  <c:v>39663.5</c:v>
                </c:pt>
                <c:pt idx="275">
                  <c:v>39718</c:v>
                </c:pt>
                <c:pt idx="276">
                  <c:v>39776.5</c:v>
                </c:pt>
                <c:pt idx="277">
                  <c:v>39878</c:v>
                </c:pt>
                <c:pt idx="278">
                  <c:v>39878.5</c:v>
                </c:pt>
                <c:pt idx="279">
                  <c:v>39885.5</c:v>
                </c:pt>
                <c:pt idx="280">
                  <c:v>39937.5</c:v>
                </c:pt>
                <c:pt idx="281">
                  <c:v>39980</c:v>
                </c:pt>
                <c:pt idx="282">
                  <c:v>40067</c:v>
                </c:pt>
                <c:pt idx="283">
                  <c:v>40859.5</c:v>
                </c:pt>
                <c:pt idx="284">
                  <c:v>40925.5</c:v>
                </c:pt>
                <c:pt idx="285">
                  <c:v>40956</c:v>
                </c:pt>
                <c:pt idx="286">
                  <c:v>41000.5</c:v>
                </c:pt>
                <c:pt idx="287">
                  <c:v>41063.5</c:v>
                </c:pt>
                <c:pt idx="288">
                  <c:v>41121</c:v>
                </c:pt>
                <c:pt idx="289">
                  <c:v>41160.5</c:v>
                </c:pt>
                <c:pt idx="290">
                  <c:v>41295</c:v>
                </c:pt>
                <c:pt idx="291">
                  <c:v>41444.5</c:v>
                </c:pt>
                <c:pt idx="292">
                  <c:v>41445</c:v>
                </c:pt>
                <c:pt idx="293">
                  <c:v>41477</c:v>
                </c:pt>
                <c:pt idx="294">
                  <c:v>41495.5</c:v>
                </c:pt>
                <c:pt idx="295">
                  <c:v>41997</c:v>
                </c:pt>
                <c:pt idx="296">
                  <c:v>42016</c:v>
                </c:pt>
                <c:pt idx="297">
                  <c:v>42085</c:v>
                </c:pt>
                <c:pt idx="298">
                  <c:v>42101</c:v>
                </c:pt>
                <c:pt idx="299">
                  <c:v>42132.5</c:v>
                </c:pt>
                <c:pt idx="300">
                  <c:v>42195</c:v>
                </c:pt>
                <c:pt idx="301">
                  <c:v>42219.5</c:v>
                </c:pt>
                <c:pt idx="302">
                  <c:v>42238</c:v>
                </c:pt>
                <c:pt idx="303">
                  <c:v>42265</c:v>
                </c:pt>
                <c:pt idx="304">
                  <c:v>42278</c:v>
                </c:pt>
                <c:pt idx="305">
                  <c:v>42421</c:v>
                </c:pt>
                <c:pt idx="306">
                  <c:v>42439</c:v>
                </c:pt>
                <c:pt idx="307">
                  <c:v>42489</c:v>
                </c:pt>
                <c:pt idx="308">
                  <c:v>42649.5</c:v>
                </c:pt>
                <c:pt idx="309">
                  <c:v>42681</c:v>
                </c:pt>
                <c:pt idx="310">
                  <c:v>43114.5</c:v>
                </c:pt>
                <c:pt idx="311">
                  <c:v>43338.5</c:v>
                </c:pt>
                <c:pt idx="312">
                  <c:v>43357.5</c:v>
                </c:pt>
                <c:pt idx="313">
                  <c:v>43427</c:v>
                </c:pt>
                <c:pt idx="314">
                  <c:v>43427.5</c:v>
                </c:pt>
                <c:pt idx="315">
                  <c:v>43436.5</c:v>
                </c:pt>
                <c:pt idx="316">
                  <c:v>43468.5</c:v>
                </c:pt>
                <c:pt idx="317">
                  <c:v>43483</c:v>
                </c:pt>
                <c:pt idx="318">
                  <c:v>43503</c:v>
                </c:pt>
                <c:pt idx="319">
                  <c:v>43550</c:v>
                </c:pt>
                <c:pt idx="320">
                  <c:v>44324</c:v>
                </c:pt>
                <c:pt idx="321">
                  <c:v>44358.5</c:v>
                </c:pt>
                <c:pt idx="322">
                  <c:v>44431</c:v>
                </c:pt>
                <c:pt idx="323">
                  <c:v>44481</c:v>
                </c:pt>
                <c:pt idx="324">
                  <c:v>44481</c:v>
                </c:pt>
                <c:pt idx="325">
                  <c:v>44481</c:v>
                </c:pt>
                <c:pt idx="326">
                  <c:v>44481</c:v>
                </c:pt>
                <c:pt idx="327">
                  <c:v>44546.5</c:v>
                </c:pt>
                <c:pt idx="328">
                  <c:v>44560</c:v>
                </c:pt>
                <c:pt idx="329">
                  <c:v>44696.5</c:v>
                </c:pt>
                <c:pt idx="330">
                  <c:v>44697</c:v>
                </c:pt>
                <c:pt idx="331">
                  <c:v>44791.5</c:v>
                </c:pt>
                <c:pt idx="332">
                  <c:v>44860.5</c:v>
                </c:pt>
                <c:pt idx="333">
                  <c:v>45600</c:v>
                </c:pt>
                <c:pt idx="334">
                  <c:v>45629</c:v>
                </c:pt>
                <c:pt idx="335">
                  <c:v>45631.5</c:v>
                </c:pt>
                <c:pt idx="336">
                  <c:v>45669</c:v>
                </c:pt>
                <c:pt idx="337">
                  <c:v>45669.5</c:v>
                </c:pt>
                <c:pt idx="338">
                  <c:v>45740.5</c:v>
                </c:pt>
                <c:pt idx="339">
                  <c:v>45874</c:v>
                </c:pt>
                <c:pt idx="340">
                  <c:v>45880</c:v>
                </c:pt>
                <c:pt idx="341">
                  <c:v>45939</c:v>
                </c:pt>
                <c:pt idx="342">
                  <c:v>46717.5</c:v>
                </c:pt>
                <c:pt idx="343">
                  <c:v>46718</c:v>
                </c:pt>
                <c:pt idx="344">
                  <c:v>46749</c:v>
                </c:pt>
                <c:pt idx="345">
                  <c:v>46768</c:v>
                </c:pt>
                <c:pt idx="346">
                  <c:v>46808.5</c:v>
                </c:pt>
                <c:pt idx="347">
                  <c:v>46811.5</c:v>
                </c:pt>
                <c:pt idx="348">
                  <c:v>46812</c:v>
                </c:pt>
                <c:pt idx="349">
                  <c:v>46974.5</c:v>
                </c:pt>
                <c:pt idx="350">
                  <c:v>47706</c:v>
                </c:pt>
                <c:pt idx="351">
                  <c:v>47739.5</c:v>
                </c:pt>
                <c:pt idx="352">
                  <c:v>47822</c:v>
                </c:pt>
                <c:pt idx="353">
                  <c:v>47974</c:v>
                </c:pt>
                <c:pt idx="354">
                  <c:v>48207</c:v>
                </c:pt>
                <c:pt idx="355">
                  <c:v>48868.5</c:v>
                </c:pt>
                <c:pt idx="356">
                  <c:v>48935.5</c:v>
                </c:pt>
                <c:pt idx="357">
                  <c:v>48969</c:v>
                </c:pt>
                <c:pt idx="358">
                  <c:v>49025</c:v>
                </c:pt>
                <c:pt idx="359">
                  <c:v>49025</c:v>
                </c:pt>
                <c:pt idx="360">
                  <c:v>49025</c:v>
                </c:pt>
                <c:pt idx="361">
                  <c:v>49025</c:v>
                </c:pt>
                <c:pt idx="362">
                  <c:v>49170</c:v>
                </c:pt>
                <c:pt idx="363">
                  <c:v>49179.5</c:v>
                </c:pt>
                <c:pt idx="364">
                  <c:v>49182.5</c:v>
                </c:pt>
                <c:pt idx="365">
                  <c:v>49183</c:v>
                </c:pt>
                <c:pt idx="366">
                  <c:v>49232</c:v>
                </c:pt>
                <c:pt idx="367">
                  <c:v>49248.5</c:v>
                </c:pt>
                <c:pt idx="368">
                  <c:v>49298.5</c:v>
                </c:pt>
                <c:pt idx="369">
                  <c:v>50067</c:v>
                </c:pt>
                <c:pt idx="370">
                  <c:v>50067.5</c:v>
                </c:pt>
                <c:pt idx="371">
                  <c:v>50101.5</c:v>
                </c:pt>
                <c:pt idx="372">
                  <c:v>50119.5</c:v>
                </c:pt>
                <c:pt idx="373">
                  <c:v>50119.5</c:v>
                </c:pt>
                <c:pt idx="374">
                  <c:v>50119.5</c:v>
                </c:pt>
                <c:pt idx="375">
                  <c:v>50211.5</c:v>
                </c:pt>
                <c:pt idx="376">
                  <c:v>51249.5</c:v>
                </c:pt>
                <c:pt idx="377">
                  <c:v>51250</c:v>
                </c:pt>
                <c:pt idx="378">
                  <c:v>51356.5</c:v>
                </c:pt>
                <c:pt idx="379">
                  <c:v>51422.5</c:v>
                </c:pt>
                <c:pt idx="380">
                  <c:v>51494</c:v>
                </c:pt>
                <c:pt idx="381">
                  <c:v>51503</c:v>
                </c:pt>
                <c:pt idx="382">
                  <c:v>51585</c:v>
                </c:pt>
                <c:pt idx="383">
                  <c:v>51594</c:v>
                </c:pt>
                <c:pt idx="384">
                  <c:v>51597.5</c:v>
                </c:pt>
                <c:pt idx="385">
                  <c:v>51759.5</c:v>
                </c:pt>
                <c:pt idx="386">
                  <c:v>51769</c:v>
                </c:pt>
                <c:pt idx="387">
                  <c:v>51794</c:v>
                </c:pt>
                <c:pt idx="388">
                  <c:v>52403.5</c:v>
                </c:pt>
                <c:pt idx="389">
                  <c:v>52532</c:v>
                </c:pt>
                <c:pt idx="390">
                  <c:v>52540.5</c:v>
                </c:pt>
                <c:pt idx="391">
                  <c:v>52616.5</c:v>
                </c:pt>
                <c:pt idx="392">
                  <c:v>52616.5</c:v>
                </c:pt>
                <c:pt idx="393">
                  <c:v>52616.5</c:v>
                </c:pt>
                <c:pt idx="394">
                  <c:v>52657.5</c:v>
                </c:pt>
                <c:pt idx="395">
                  <c:v>52764</c:v>
                </c:pt>
                <c:pt idx="396">
                  <c:v>53517.5</c:v>
                </c:pt>
                <c:pt idx="397">
                  <c:v>53677.5</c:v>
                </c:pt>
                <c:pt idx="398">
                  <c:v>53680</c:v>
                </c:pt>
                <c:pt idx="399">
                  <c:v>53726</c:v>
                </c:pt>
                <c:pt idx="400">
                  <c:v>53726.5</c:v>
                </c:pt>
                <c:pt idx="401">
                  <c:v>53727</c:v>
                </c:pt>
                <c:pt idx="402">
                  <c:v>53738.5</c:v>
                </c:pt>
                <c:pt idx="403">
                  <c:v>53739</c:v>
                </c:pt>
                <c:pt idx="404">
                  <c:v>53739.5</c:v>
                </c:pt>
                <c:pt idx="405">
                  <c:v>53827.5</c:v>
                </c:pt>
                <c:pt idx="406">
                  <c:v>53999</c:v>
                </c:pt>
                <c:pt idx="407">
                  <c:v>54626.5</c:v>
                </c:pt>
                <c:pt idx="408">
                  <c:v>54679</c:v>
                </c:pt>
                <c:pt idx="409">
                  <c:v>54777.5</c:v>
                </c:pt>
                <c:pt idx="410">
                  <c:v>54943.5</c:v>
                </c:pt>
                <c:pt idx="411">
                  <c:v>54953</c:v>
                </c:pt>
                <c:pt idx="412">
                  <c:v>54953.5</c:v>
                </c:pt>
                <c:pt idx="413">
                  <c:v>55041</c:v>
                </c:pt>
                <c:pt idx="414">
                  <c:v>55165.5</c:v>
                </c:pt>
                <c:pt idx="415">
                  <c:v>55165.5</c:v>
                </c:pt>
                <c:pt idx="416">
                  <c:v>55771</c:v>
                </c:pt>
                <c:pt idx="417">
                  <c:v>55828.5</c:v>
                </c:pt>
                <c:pt idx="418">
                  <c:v>55909</c:v>
                </c:pt>
                <c:pt idx="419">
                  <c:v>55909.5</c:v>
                </c:pt>
                <c:pt idx="420">
                  <c:v>55963</c:v>
                </c:pt>
                <c:pt idx="421">
                  <c:v>56072.5</c:v>
                </c:pt>
                <c:pt idx="422">
                  <c:v>56073</c:v>
                </c:pt>
                <c:pt idx="423">
                  <c:v>56087.5</c:v>
                </c:pt>
                <c:pt idx="424">
                  <c:v>56153.5</c:v>
                </c:pt>
                <c:pt idx="425">
                  <c:v>57270</c:v>
                </c:pt>
                <c:pt idx="426">
                  <c:v>57092</c:v>
                </c:pt>
                <c:pt idx="427">
                  <c:v>57092.5</c:v>
                </c:pt>
                <c:pt idx="428">
                  <c:v>57243</c:v>
                </c:pt>
                <c:pt idx="429">
                  <c:v>57455.5</c:v>
                </c:pt>
                <c:pt idx="430">
                  <c:v>57508</c:v>
                </c:pt>
                <c:pt idx="431">
                  <c:v>57508.5</c:v>
                </c:pt>
                <c:pt idx="432">
                  <c:v>58126.5</c:v>
                </c:pt>
                <c:pt idx="433">
                  <c:v>58126.5</c:v>
                </c:pt>
                <c:pt idx="434">
                  <c:v>55009.5</c:v>
                </c:pt>
                <c:pt idx="435">
                  <c:v>55160</c:v>
                </c:pt>
                <c:pt idx="436">
                  <c:v>58199</c:v>
                </c:pt>
                <c:pt idx="437">
                  <c:v>58199.5</c:v>
                </c:pt>
                <c:pt idx="438">
                  <c:v>58262.5</c:v>
                </c:pt>
                <c:pt idx="439">
                  <c:v>58384</c:v>
                </c:pt>
                <c:pt idx="440">
                  <c:v>58462</c:v>
                </c:pt>
                <c:pt idx="441">
                  <c:v>58643.5</c:v>
                </c:pt>
              </c:numCache>
            </c:numRef>
          </c:xVal>
          <c:yVal>
            <c:numRef>
              <c:f>'Active 1'!$N$21:$N$819</c:f>
              <c:numCache>
                <c:formatCode>General</c:formatCode>
                <c:ptCount val="799"/>
                <c:pt idx="10">
                  <c:v>0.30794494809202072</c:v>
                </c:pt>
                <c:pt idx="130">
                  <c:v>0.15307102713596005</c:v>
                </c:pt>
                <c:pt idx="172">
                  <c:v>0.12833263547468104</c:v>
                </c:pt>
                <c:pt idx="173">
                  <c:v>0.12833263547468104</c:v>
                </c:pt>
                <c:pt idx="175">
                  <c:v>0.12823100748731578</c:v>
                </c:pt>
                <c:pt idx="176">
                  <c:v>0.12823100748731578</c:v>
                </c:pt>
                <c:pt idx="178">
                  <c:v>0.12788689868799133</c:v>
                </c:pt>
                <c:pt idx="181">
                  <c:v>0.12749643326285115</c:v>
                </c:pt>
                <c:pt idx="238">
                  <c:v>0.11080626502204155</c:v>
                </c:pt>
                <c:pt idx="239">
                  <c:v>0.1081354101961968</c:v>
                </c:pt>
                <c:pt idx="240">
                  <c:v>0.10808192178179404</c:v>
                </c:pt>
                <c:pt idx="241">
                  <c:v>0.10768967340950708</c:v>
                </c:pt>
                <c:pt idx="242">
                  <c:v>0.10767897572662652</c:v>
                </c:pt>
                <c:pt idx="243">
                  <c:v>0.10760052605216913</c:v>
                </c:pt>
                <c:pt idx="244">
                  <c:v>0.10759874310502238</c:v>
                </c:pt>
                <c:pt idx="245">
                  <c:v>0.10759696015787562</c:v>
                </c:pt>
                <c:pt idx="246">
                  <c:v>0.1074721538576025</c:v>
                </c:pt>
                <c:pt idx="247">
                  <c:v>0.10743292902037382</c:v>
                </c:pt>
                <c:pt idx="248">
                  <c:v>0.10742936312608029</c:v>
                </c:pt>
                <c:pt idx="249">
                  <c:v>0.10742936312608029</c:v>
                </c:pt>
                <c:pt idx="250">
                  <c:v>0.10742936312608029</c:v>
                </c:pt>
                <c:pt idx="251">
                  <c:v>0.10727246377716551</c:v>
                </c:pt>
                <c:pt idx="252">
                  <c:v>0.10643804451248237</c:v>
                </c:pt>
                <c:pt idx="253">
                  <c:v>0.10542889642741687</c:v>
                </c:pt>
                <c:pt idx="254">
                  <c:v>0.10468005862577814</c:v>
                </c:pt>
                <c:pt idx="255">
                  <c:v>0.10462478726422864</c:v>
                </c:pt>
                <c:pt idx="256">
                  <c:v>0.10458021358555966</c:v>
                </c:pt>
                <c:pt idx="257">
                  <c:v>0.10444649254955274</c:v>
                </c:pt>
                <c:pt idx="258">
                  <c:v>0.10444470960240598</c:v>
                </c:pt>
                <c:pt idx="259">
                  <c:v>0.10442331423664489</c:v>
                </c:pt>
                <c:pt idx="260">
                  <c:v>0.10392052314125888</c:v>
                </c:pt>
                <c:pt idx="261">
                  <c:v>0.10382067810104037</c:v>
                </c:pt>
                <c:pt idx="262">
                  <c:v>0.10360672444342933</c:v>
                </c:pt>
                <c:pt idx="263">
                  <c:v>0.10351757708609138</c:v>
                </c:pt>
                <c:pt idx="264">
                  <c:v>0.10349618172033026</c:v>
                </c:pt>
                <c:pt idx="265">
                  <c:v>0.10341773204587287</c:v>
                </c:pt>
                <c:pt idx="266">
                  <c:v>0.10325904974981134</c:v>
                </c:pt>
                <c:pt idx="267">
                  <c:v>0.10314672407956554</c:v>
                </c:pt>
                <c:pt idx="268">
                  <c:v>0.10313602639668498</c:v>
                </c:pt>
                <c:pt idx="269">
                  <c:v>0.10310215040089657</c:v>
                </c:pt>
                <c:pt idx="270">
                  <c:v>0.10141548240006271</c:v>
                </c:pt>
                <c:pt idx="271">
                  <c:v>0.10085741994312716</c:v>
                </c:pt>
                <c:pt idx="272">
                  <c:v>0.10084493931309987</c:v>
                </c:pt>
                <c:pt idx="273">
                  <c:v>0.10076648963864249</c:v>
                </c:pt>
                <c:pt idx="274">
                  <c:v>0.10067734228130454</c:v>
                </c:pt>
                <c:pt idx="275">
                  <c:v>0.10048300104230781</c:v>
                </c:pt>
                <c:pt idx="276">
                  <c:v>0.10027439622613704</c:v>
                </c:pt>
                <c:pt idx="277">
                  <c:v>9.991245795534498E-2</c:v>
                </c:pt>
                <c:pt idx="278">
                  <c:v>9.9910675008198224E-2</c:v>
                </c:pt>
                <c:pt idx="279">
                  <c:v>9.9885713748143617E-2</c:v>
                </c:pt>
                <c:pt idx="280">
                  <c:v>9.970028724488067E-2</c:v>
                </c:pt>
                <c:pt idx="281">
                  <c:v>9.954873673740619E-2</c:v>
                </c:pt>
                <c:pt idx="282">
                  <c:v>9.9238503933870154E-2</c:v>
                </c:pt>
                <c:pt idx="283">
                  <c:v>9.6412532706257353E-2</c:v>
                </c:pt>
                <c:pt idx="284">
                  <c:v>9.6177183682885192E-2</c:v>
                </c:pt>
                <c:pt idx="285">
                  <c:v>9.6068423906932904E-2</c:v>
                </c:pt>
                <c:pt idx="286">
                  <c:v>9.5909741610871374E-2</c:v>
                </c:pt>
                <c:pt idx="287">
                  <c:v>9.5685090270379747E-2</c:v>
                </c:pt>
                <c:pt idx="288">
                  <c:v>9.5480051348502487E-2</c:v>
                </c:pt>
                <c:pt idx="289">
                  <c:v>9.5339198523908542E-2</c:v>
                </c:pt>
                <c:pt idx="290">
                  <c:v>9.4859585741430413E-2</c:v>
                </c:pt>
                <c:pt idx="291">
                  <c:v>9.4326484544549505E-2</c:v>
                </c:pt>
                <c:pt idx="292">
                  <c:v>9.4324701597402749E-2</c:v>
                </c:pt>
                <c:pt idx="293">
                  <c:v>9.4210592980010194E-2</c:v>
                </c:pt>
                <c:pt idx="294">
                  <c:v>9.4144623935580124E-2</c:v>
                </c:pt>
                <c:pt idx="295">
                  <c:v>9.2356327947380995E-2</c:v>
                </c:pt>
                <c:pt idx="296">
                  <c:v>9.2288575955804142E-2</c:v>
                </c:pt>
                <c:pt idx="297">
                  <c:v>9.2042529249551419E-2</c:v>
                </c:pt>
                <c:pt idx="298">
                  <c:v>9.1985474940855155E-2</c:v>
                </c:pt>
                <c:pt idx="299">
                  <c:v>9.1873149270609328E-2</c:v>
                </c:pt>
                <c:pt idx="300">
                  <c:v>9.1650280877264484E-2</c:v>
                </c:pt>
                <c:pt idx="301">
                  <c:v>9.1562916467073291E-2</c:v>
                </c:pt>
                <c:pt idx="302">
                  <c:v>9.1496947422643221E-2</c:v>
                </c:pt>
                <c:pt idx="303">
                  <c:v>9.140066827671825E-2</c:v>
                </c:pt>
                <c:pt idx="304">
                  <c:v>9.135431165090252E-2</c:v>
                </c:pt>
                <c:pt idx="305">
                  <c:v>9.084438876692949E-2</c:v>
                </c:pt>
                <c:pt idx="306">
                  <c:v>9.0780202669646176E-2</c:v>
                </c:pt>
                <c:pt idx="307">
                  <c:v>9.0601907954970279E-2</c:v>
                </c:pt>
                <c:pt idx="308">
                  <c:v>9.0029581920860691E-2</c:v>
                </c:pt>
                <c:pt idx="309">
                  <c:v>8.9917256250614891E-2</c:v>
                </c:pt>
                <c:pt idx="310">
                  <c:v>8.8371441074374946E-2</c:v>
                </c:pt>
                <c:pt idx="311">
                  <c:v>8.7572680752627002E-2</c:v>
                </c:pt>
                <c:pt idx="312">
                  <c:v>8.7504928761050149E-2</c:v>
                </c:pt>
                <c:pt idx="313">
                  <c:v>8.7257099107650671E-2</c:v>
                </c:pt>
                <c:pt idx="314">
                  <c:v>8.7255316160503915E-2</c:v>
                </c:pt>
                <c:pt idx="315">
                  <c:v>8.7223223111862258E-2</c:v>
                </c:pt>
                <c:pt idx="316">
                  <c:v>8.7109114494469703E-2</c:v>
                </c:pt>
                <c:pt idx="317">
                  <c:v>8.7057409027213678E-2</c:v>
                </c:pt>
                <c:pt idx="318">
                  <c:v>8.6986091141343341E-2</c:v>
                </c:pt>
                <c:pt idx="319">
                  <c:v>8.6818494109548006E-2</c:v>
                </c:pt>
                <c:pt idx="320">
                  <c:v>8.4058491926365303E-2</c:v>
                </c:pt>
                <c:pt idx="321">
                  <c:v>8.3935468573238942E-2</c:v>
                </c:pt>
                <c:pt idx="322">
                  <c:v>8.3676941236958902E-2</c:v>
                </c:pt>
                <c:pt idx="323">
                  <c:v>8.3498646522283032E-2</c:v>
                </c:pt>
                <c:pt idx="324">
                  <c:v>8.3498646522283032E-2</c:v>
                </c:pt>
                <c:pt idx="325">
                  <c:v>8.3498646522283032E-2</c:v>
                </c:pt>
                <c:pt idx="326">
                  <c:v>8.3498646522283032E-2</c:v>
                </c:pt>
                <c:pt idx="327">
                  <c:v>8.3265080446057627E-2</c:v>
                </c:pt>
                <c:pt idx="328">
                  <c:v>8.3216940873095113E-2</c:v>
                </c:pt>
                <c:pt idx="329">
                  <c:v>8.2730196302029962E-2</c:v>
                </c:pt>
                <c:pt idx="330">
                  <c:v>8.2728413354883207E-2</c:v>
                </c:pt>
                <c:pt idx="331">
                  <c:v>8.239143634414578E-2</c:v>
                </c:pt>
                <c:pt idx="332">
                  <c:v>8.2145389637893057E-2</c:v>
                </c:pt>
                <c:pt idx="333">
                  <c:v>7.9508410807836716E-2</c:v>
                </c:pt>
                <c:pt idx="334">
                  <c:v>7.9404999873324694E-2</c:v>
                </c:pt>
                <c:pt idx="335">
                  <c:v>7.9396085137590916E-2</c:v>
                </c:pt>
                <c:pt idx="336">
                  <c:v>7.9262364101583993E-2</c:v>
                </c:pt>
                <c:pt idx="337">
                  <c:v>7.9260581154437237E-2</c:v>
                </c:pt>
                <c:pt idx="338">
                  <c:v>7.9007402659597492E-2</c:v>
                </c:pt>
                <c:pt idx="339">
                  <c:v>7.8531355771412875E-2</c:v>
                </c:pt>
                <c:pt idx="340">
                  <c:v>7.8509960405651752E-2</c:v>
                </c:pt>
                <c:pt idx="341">
                  <c:v>7.8299572642334225E-2</c:v>
                </c:pt>
                <c:pt idx="342">
                  <c:v>7.5523523934830694E-2</c:v>
                </c:pt>
                <c:pt idx="343">
                  <c:v>7.5521740987683939E-2</c:v>
                </c:pt>
                <c:pt idx="344">
                  <c:v>7.5411198264584894E-2</c:v>
                </c:pt>
                <c:pt idx="345">
                  <c:v>7.5343446273008041E-2</c:v>
                </c:pt>
                <c:pt idx="346">
                  <c:v>7.5199027554120584E-2</c:v>
                </c:pt>
                <c:pt idx="347">
                  <c:v>7.5188329871240023E-2</c:v>
                </c:pt>
                <c:pt idx="348">
                  <c:v>7.5186546924093267E-2</c:v>
                </c:pt>
                <c:pt idx="349">
                  <c:v>7.4607089101396656E-2</c:v>
                </c:pt>
                <c:pt idx="350">
                  <c:v>7.1998637425688461E-2</c:v>
                </c:pt>
                <c:pt idx="351">
                  <c:v>7.1879179966855611E-2</c:v>
                </c:pt>
                <c:pt idx="352">
                  <c:v>7.1584993687640402E-2</c:v>
                </c:pt>
                <c:pt idx="353">
                  <c:v>7.1042977755025716E-2</c:v>
                </c:pt>
                <c:pt idx="354">
                  <c:v>7.0212124384636088E-2</c:v>
                </c:pt>
                <c:pt idx="355">
                  <c:v>6.7853285309474126E-2</c:v>
                </c:pt>
                <c:pt idx="356">
                  <c:v>6.7614370391808454E-2</c:v>
                </c:pt>
                <c:pt idx="357">
                  <c:v>6.7494912932975604E-2</c:v>
                </c:pt>
                <c:pt idx="358">
                  <c:v>6.7295222852538611E-2</c:v>
                </c:pt>
                <c:pt idx="359">
                  <c:v>6.7295222852538611E-2</c:v>
                </c:pt>
                <c:pt idx="360">
                  <c:v>6.7295222852538611E-2</c:v>
                </c:pt>
                <c:pt idx="361">
                  <c:v>6.7295222852538611E-2</c:v>
                </c:pt>
                <c:pt idx="362">
                  <c:v>6.6778168179978531E-2</c:v>
                </c:pt>
                <c:pt idx="363">
                  <c:v>6.6744292184190118E-2</c:v>
                </c:pt>
                <c:pt idx="364">
                  <c:v>6.6733594501309557E-2</c:v>
                </c:pt>
                <c:pt idx="365">
                  <c:v>6.6731811554162801E-2</c:v>
                </c:pt>
                <c:pt idx="366">
                  <c:v>6.6557082733780443E-2</c:v>
                </c:pt>
                <c:pt idx="367">
                  <c:v>6.6498245477937395E-2</c:v>
                </c:pt>
                <c:pt idx="368">
                  <c:v>6.6319950763261526E-2</c:v>
                </c:pt>
                <c:pt idx="369">
                  <c:v>6.3579560998693163E-2</c:v>
                </c:pt>
                <c:pt idx="370">
                  <c:v>6.3577778051546407E-2</c:v>
                </c:pt>
                <c:pt idx="371">
                  <c:v>6.3456537645566802E-2</c:v>
                </c:pt>
                <c:pt idx="372">
                  <c:v>6.3392351548283488E-2</c:v>
                </c:pt>
                <c:pt idx="373">
                  <c:v>6.3392351548283488E-2</c:v>
                </c:pt>
                <c:pt idx="374">
                  <c:v>6.3392351548283488E-2</c:v>
                </c:pt>
                <c:pt idx="375">
                  <c:v>6.3064289273279867E-2</c:v>
                </c:pt>
                <c:pt idx="376">
                  <c:v>5.9362890996608492E-2</c:v>
                </c:pt>
                <c:pt idx="377">
                  <c:v>5.9361108049461736E-2</c:v>
                </c:pt>
                <c:pt idx="378">
                  <c:v>5.898134030720209E-2</c:v>
                </c:pt>
                <c:pt idx="379">
                  <c:v>5.8745991283829929E-2</c:v>
                </c:pt>
                <c:pt idx="380">
                  <c:v>5.84910298418434E-2</c:v>
                </c:pt>
                <c:pt idx="381">
                  <c:v>5.8458936793201743E-2</c:v>
                </c:pt>
                <c:pt idx="382">
                  <c:v>5.8166533461133291E-2</c:v>
                </c:pt>
                <c:pt idx="383">
                  <c:v>5.8134440412491634E-2</c:v>
                </c:pt>
                <c:pt idx="384">
                  <c:v>5.8121959782464316E-2</c:v>
                </c:pt>
                <c:pt idx="385">
                  <c:v>5.7544284906914461E-2</c:v>
                </c:pt>
                <c:pt idx="386">
                  <c:v>5.7510408911126049E-2</c:v>
                </c:pt>
                <c:pt idx="387">
                  <c:v>5.74212615537881E-2</c:v>
                </c:pt>
                <c:pt idx="388">
                  <c:v>5.5247848981889058E-2</c:v>
                </c:pt>
                <c:pt idx="389">
                  <c:v>5.4789631565172053E-2</c:v>
                </c:pt>
                <c:pt idx="390">
                  <c:v>5.4759321463677152E-2</c:v>
                </c:pt>
                <c:pt idx="391">
                  <c:v>5.4488313497369795E-2</c:v>
                </c:pt>
                <c:pt idx="392">
                  <c:v>5.4488313497369795E-2</c:v>
                </c:pt>
                <c:pt idx="393">
                  <c:v>5.4488313497369795E-2</c:v>
                </c:pt>
                <c:pt idx="394">
                  <c:v>5.4342111831335582E-2</c:v>
                </c:pt>
                <c:pt idx="395">
                  <c:v>5.3962344089075936E-2</c:v>
                </c:pt>
                <c:pt idx="396">
                  <c:v>5.1275442738910354E-2</c:v>
                </c:pt>
                <c:pt idx="397">
                  <c:v>5.0704899651947521E-2</c:v>
                </c:pt>
                <c:pt idx="398">
                  <c:v>5.0695984916213715E-2</c:v>
                </c:pt>
                <c:pt idx="399">
                  <c:v>5.0531953778711919E-2</c:v>
                </c:pt>
                <c:pt idx="400">
                  <c:v>5.0530170831565163E-2</c:v>
                </c:pt>
                <c:pt idx="401">
                  <c:v>5.052838788441838E-2</c:v>
                </c:pt>
                <c:pt idx="402">
                  <c:v>5.0487380100042945E-2</c:v>
                </c:pt>
                <c:pt idx="403">
                  <c:v>5.0485597152896189E-2</c:v>
                </c:pt>
                <c:pt idx="404">
                  <c:v>5.0483814205749433E-2</c:v>
                </c:pt>
                <c:pt idx="405">
                  <c:v>5.0170015507919857E-2</c:v>
                </c:pt>
                <c:pt idx="406">
                  <c:v>4.955846463658159E-2</c:v>
                </c:pt>
                <c:pt idx="407">
                  <c:v>4.7320865967399234E-2</c:v>
                </c:pt>
                <c:pt idx="408">
                  <c:v>4.7133656516989531E-2</c:v>
                </c:pt>
                <c:pt idx="409">
                  <c:v>4.6782415929078058E-2</c:v>
                </c:pt>
                <c:pt idx="410">
                  <c:v>4.6190477476354103E-2</c:v>
                </c:pt>
                <c:pt idx="411">
                  <c:v>4.615660148056569E-2</c:v>
                </c:pt>
                <c:pt idx="412">
                  <c:v>4.6154818533418934E-2</c:v>
                </c:pt>
                <c:pt idx="413">
                  <c:v>4.5842802782736142E-2</c:v>
                </c:pt>
                <c:pt idx="414">
                  <c:v>4.5398848943193182E-2</c:v>
                </c:pt>
                <c:pt idx="415">
                  <c:v>4.5398848943193182E-2</c:v>
                </c:pt>
                <c:pt idx="416">
                  <c:v>4.3239699948468213E-2</c:v>
                </c:pt>
                <c:pt idx="417">
                  <c:v>4.3034661026590953E-2</c:v>
                </c:pt>
                <c:pt idx="418">
                  <c:v>4.2747606535962768E-2</c:v>
                </c:pt>
                <c:pt idx="419">
                  <c:v>4.2745823588816012E-2</c:v>
                </c:pt>
                <c:pt idx="420">
                  <c:v>4.2555048244112825E-2</c:v>
                </c:pt>
                <c:pt idx="421">
                  <c:v>4.2164582818972646E-2</c:v>
                </c:pt>
                <c:pt idx="422">
                  <c:v>4.2162799871825862E-2</c:v>
                </c:pt>
                <c:pt idx="423">
                  <c:v>4.2111094404569865E-2</c:v>
                </c:pt>
                <c:pt idx="424">
                  <c:v>4.1875745381197704E-2</c:v>
                </c:pt>
                <c:pt idx="425">
                  <c:v>3.7894424402485194E-2</c:v>
                </c:pt>
                <c:pt idx="426">
                  <c:v>3.8529153586731341E-2</c:v>
                </c:pt>
                <c:pt idx="427">
                  <c:v>3.8527370639584585E-2</c:v>
                </c:pt>
                <c:pt idx="428">
                  <c:v>3.7990703548410165E-2</c:v>
                </c:pt>
                <c:pt idx="429">
                  <c:v>3.7232951011037657E-2</c:v>
                </c:pt>
                <c:pt idx="430">
                  <c:v>3.7045741560627982E-2</c:v>
                </c:pt>
                <c:pt idx="431">
                  <c:v>3.7043958613481226E-2</c:v>
                </c:pt>
                <c:pt idx="432">
                  <c:v>3.4840235940087283E-2</c:v>
                </c:pt>
                <c:pt idx="433">
                  <c:v>3.4840235940087283E-2</c:v>
                </c:pt>
                <c:pt idx="434">
                  <c:v>4.5955128452981941E-2</c:v>
                </c:pt>
                <c:pt idx="435">
                  <c:v>4.5418461361807522E-2</c:v>
                </c:pt>
                <c:pt idx="436">
                  <c:v>3.4581708603807243E-2</c:v>
                </c:pt>
                <c:pt idx="437">
                  <c:v>3.4579925656660487E-2</c:v>
                </c:pt>
                <c:pt idx="438">
                  <c:v>3.4355274316168888E-2</c:v>
                </c:pt>
                <c:pt idx="439">
                  <c:v>3.3922018159506462E-2</c:v>
                </c:pt>
                <c:pt idx="440">
                  <c:v>3.3643878404612082E-2</c:v>
                </c:pt>
                <c:pt idx="441">
                  <c:v>3.2996668590338646E-2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A7-4E34-ADE8-C67483573A92}"/>
            </c:ext>
          </c:extLst>
        </c:ser>
        <c:ser>
          <c:idx val="7"/>
          <c:order val="6"/>
          <c:tx>
            <c:strRef>
              <c:f>'Active 1'!$AX$1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1'!$AW$2:$AW$116</c:f>
              <c:numCache>
                <c:formatCode>General</c:formatCode>
                <c:ptCount val="115"/>
                <c:pt idx="0">
                  <c:v>-54000</c:v>
                </c:pt>
                <c:pt idx="1">
                  <c:v>-53000</c:v>
                </c:pt>
                <c:pt idx="2">
                  <c:v>-52000</c:v>
                </c:pt>
                <c:pt idx="3">
                  <c:v>-51000</c:v>
                </c:pt>
                <c:pt idx="4">
                  <c:v>-50000</c:v>
                </c:pt>
                <c:pt idx="5">
                  <c:v>-49000</c:v>
                </c:pt>
                <c:pt idx="6">
                  <c:v>-48000</c:v>
                </c:pt>
                <c:pt idx="7">
                  <c:v>-47000</c:v>
                </c:pt>
                <c:pt idx="8">
                  <c:v>-46000</c:v>
                </c:pt>
                <c:pt idx="9">
                  <c:v>-45000</c:v>
                </c:pt>
                <c:pt idx="10">
                  <c:v>-44000</c:v>
                </c:pt>
                <c:pt idx="11">
                  <c:v>-43000</c:v>
                </c:pt>
                <c:pt idx="12">
                  <c:v>-42000</c:v>
                </c:pt>
                <c:pt idx="13">
                  <c:v>-41000</c:v>
                </c:pt>
                <c:pt idx="14">
                  <c:v>-40000</c:v>
                </c:pt>
                <c:pt idx="15">
                  <c:v>-39000</c:v>
                </c:pt>
                <c:pt idx="16">
                  <c:v>-38000</c:v>
                </c:pt>
                <c:pt idx="17">
                  <c:v>-37000</c:v>
                </c:pt>
                <c:pt idx="18">
                  <c:v>-36000</c:v>
                </c:pt>
                <c:pt idx="19">
                  <c:v>-35000</c:v>
                </c:pt>
                <c:pt idx="20">
                  <c:v>-34000</c:v>
                </c:pt>
                <c:pt idx="21">
                  <c:v>-33000</c:v>
                </c:pt>
                <c:pt idx="22">
                  <c:v>-32000</c:v>
                </c:pt>
                <c:pt idx="23">
                  <c:v>-31000</c:v>
                </c:pt>
                <c:pt idx="24">
                  <c:v>-30000</c:v>
                </c:pt>
                <c:pt idx="25">
                  <c:v>-29000</c:v>
                </c:pt>
                <c:pt idx="26">
                  <c:v>-28000</c:v>
                </c:pt>
                <c:pt idx="27">
                  <c:v>-27000</c:v>
                </c:pt>
                <c:pt idx="28">
                  <c:v>-26000</c:v>
                </c:pt>
                <c:pt idx="29">
                  <c:v>-24000</c:v>
                </c:pt>
                <c:pt idx="30">
                  <c:v>-23000</c:v>
                </c:pt>
                <c:pt idx="31">
                  <c:v>-22000</c:v>
                </c:pt>
                <c:pt idx="32">
                  <c:v>-21000</c:v>
                </c:pt>
                <c:pt idx="33">
                  <c:v>-20000</c:v>
                </c:pt>
                <c:pt idx="34">
                  <c:v>-19000</c:v>
                </c:pt>
                <c:pt idx="35">
                  <c:v>-18000</c:v>
                </c:pt>
                <c:pt idx="36">
                  <c:v>-17000</c:v>
                </c:pt>
                <c:pt idx="37">
                  <c:v>-16000</c:v>
                </c:pt>
                <c:pt idx="38">
                  <c:v>-15000</c:v>
                </c:pt>
                <c:pt idx="39">
                  <c:v>-14000</c:v>
                </c:pt>
                <c:pt idx="40">
                  <c:v>-13000</c:v>
                </c:pt>
                <c:pt idx="41">
                  <c:v>-12000</c:v>
                </c:pt>
                <c:pt idx="42">
                  <c:v>-11000</c:v>
                </c:pt>
                <c:pt idx="43">
                  <c:v>-10000</c:v>
                </c:pt>
                <c:pt idx="44">
                  <c:v>-9000</c:v>
                </c:pt>
                <c:pt idx="45">
                  <c:v>-8000</c:v>
                </c:pt>
                <c:pt idx="46">
                  <c:v>-7000</c:v>
                </c:pt>
                <c:pt idx="47">
                  <c:v>-6000</c:v>
                </c:pt>
                <c:pt idx="48">
                  <c:v>-5000</c:v>
                </c:pt>
                <c:pt idx="49">
                  <c:v>-4000</c:v>
                </c:pt>
                <c:pt idx="50">
                  <c:v>-3000</c:v>
                </c:pt>
                <c:pt idx="51">
                  <c:v>-2000</c:v>
                </c:pt>
                <c:pt idx="52">
                  <c:v>-1000</c:v>
                </c:pt>
                <c:pt idx="53">
                  <c:v>0</c:v>
                </c:pt>
                <c:pt idx="54">
                  <c:v>1000</c:v>
                </c:pt>
                <c:pt idx="55">
                  <c:v>2000</c:v>
                </c:pt>
                <c:pt idx="56">
                  <c:v>3000</c:v>
                </c:pt>
                <c:pt idx="57">
                  <c:v>4000</c:v>
                </c:pt>
                <c:pt idx="58">
                  <c:v>5000</c:v>
                </c:pt>
                <c:pt idx="59">
                  <c:v>6000</c:v>
                </c:pt>
                <c:pt idx="60">
                  <c:v>7000</c:v>
                </c:pt>
                <c:pt idx="61">
                  <c:v>8000</c:v>
                </c:pt>
                <c:pt idx="62">
                  <c:v>9000</c:v>
                </c:pt>
                <c:pt idx="63">
                  <c:v>10000</c:v>
                </c:pt>
                <c:pt idx="64">
                  <c:v>11000</c:v>
                </c:pt>
                <c:pt idx="65">
                  <c:v>12000</c:v>
                </c:pt>
                <c:pt idx="66">
                  <c:v>13000</c:v>
                </c:pt>
                <c:pt idx="67">
                  <c:v>14000</c:v>
                </c:pt>
                <c:pt idx="68">
                  <c:v>15000</c:v>
                </c:pt>
                <c:pt idx="69">
                  <c:v>16000</c:v>
                </c:pt>
                <c:pt idx="70">
                  <c:v>17000</c:v>
                </c:pt>
                <c:pt idx="71">
                  <c:v>18000</c:v>
                </c:pt>
                <c:pt idx="72">
                  <c:v>19000</c:v>
                </c:pt>
                <c:pt idx="73">
                  <c:v>20000</c:v>
                </c:pt>
                <c:pt idx="74">
                  <c:v>21000</c:v>
                </c:pt>
                <c:pt idx="75">
                  <c:v>22000</c:v>
                </c:pt>
                <c:pt idx="76">
                  <c:v>23000</c:v>
                </c:pt>
                <c:pt idx="77">
                  <c:v>24000</c:v>
                </c:pt>
                <c:pt idx="78">
                  <c:v>25000</c:v>
                </c:pt>
                <c:pt idx="79">
                  <c:v>26000</c:v>
                </c:pt>
                <c:pt idx="80">
                  <c:v>27000</c:v>
                </c:pt>
                <c:pt idx="81">
                  <c:v>28000</c:v>
                </c:pt>
                <c:pt idx="82">
                  <c:v>29000</c:v>
                </c:pt>
                <c:pt idx="83">
                  <c:v>30000</c:v>
                </c:pt>
                <c:pt idx="84">
                  <c:v>31000</c:v>
                </c:pt>
                <c:pt idx="85">
                  <c:v>32000</c:v>
                </c:pt>
                <c:pt idx="86">
                  <c:v>33000</c:v>
                </c:pt>
                <c:pt idx="87">
                  <c:v>34000</c:v>
                </c:pt>
                <c:pt idx="88">
                  <c:v>35000</c:v>
                </c:pt>
                <c:pt idx="89">
                  <c:v>36000</c:v>
                </c:pt>
                <c:pt idx="90">
                  <c:v>37000</c:v>
                </c:pt>
                <c:pt idx="91">
                  <c:v>38000</c:v>
                </c:pt>
                <c:pt idx="92">
                  <c:v>39000</c:v>
                </c:pt>
                <c:pt idx="93">
                  <c:v>40000</c:v>
                </c:pt>
                <c:pt idx="94">
                  <c:v>41000</c:v>
                </c:pt>
                <c:pt idx="95">
                  <c:v>42000</c:v>
                </c:pt>
                <c:pt idx="96">
                  <c:v>43000</c:v>
                </c:pt>
                <c:pt idx="97">
                  <c:v>44000</c:v>
                </c:pt>
                <c:pt idx="98">
                  <c:v>45000</c:v>
                </c:pt>
                <c:pt idx="99">
                  <c:v>46000</c:v>
                </c:pt>
                <c:pt idx="100">
                  <c:v>47000</c:v>
                </c:pt>
                <c:pt idx="101">
                  <c:v>48000</c:v>
                </c:pt>
                <c:pt idx="102">
                  <c:v>49000</c:v>
                </c:pt>
                <c:pt idx="103">
                  <c:v>50000</c:v>
                </c:pt>
                <c:pt idx="104">
                  <c:v>51000</c:v>
                </c:pt>
                <c:pt idx="105">
                  <c:v>52000</c:v>
                </c:pt>
                <c:pt idx="106">
                  <c:v>53000</c:v>
                </c:pt>
                <c:pt idx="107">
                  <c:v>54000</c:v>
                </c:pt>
                <c:pt idx="108">
                  <c:v>55000</c:v>
                </c:pt>
                <c:pt idx="109">
                  <c:v>56000</c:v>
                </c:pt>
                <c:pt idx="110">
                  <c:v>57000</c:v>
                </c:pt>
                <c:pt idx="111">
                  <c:v>58000</c:v>
                </c:pt>
                <c:pt idx="112">
                  <c:v>59000</c:v>
                </c:pt>
                <c:pt idx="113">
                  <c:v>60000</c:v>
                </c:pt>
                <c:pt idx="114">
                  <c:v>61000</c:v>
                </c:pt>
              </c:numCache>
            </c:numRef>
          </c:xVal>
          <c:yVal>
            <c:numRef>
              <c:f>'Active 1'!$AX$2:$AX$116</c:f>
              <c:numCache>
                <c:formatCode>General</c:formatCode>
                <c:ptCount val="115"/>
                <c:pt idx="0">
                  <c:v>-0.23585254245752649</c:v>
                </c:pt>
                <c:pt idx="1">
                  <c:v>-0.23170883977499362</c:v>
                </c:pt>
                <c:pt idx="2">
                  <c:v>-0.22755161317651484</c:v>
                </c:pt>
                <c:pt idx="3">
                  <c:v>-0.22337737431151558</c:v>
                </c:pt>
                <c:pt idx="4">
                  <c:v>-0.21918353359638476</c:v>
                </c:pt>
                <c:pt idx="5">
                  <c:v>-0.21496826805535826</c:v>
                </c:pt>
                <c:pt idx="6">
                  <c:v>-0.21073040387481878</c:v>
                </c:pt>
                <c:pt idx="7">
                  <c:v>-0.20646931320982306</c:v>
                </c:pt>
                <c:pt idx="8">
                  <c:v>-0.20218482435670163</c:v>
                </c:pt>
                <c:pt idx="9">
                  <c:v>-0.19787714417130278</c:v>
                </c:pt>
                <c:pt idx="10">
                  <c:v>-0.19354679150823278</c:v>
                </c:pt>
                <c:pt idx="11">
                  <c:v>-0.18919454043936601</c:v>
                </c:pt>
                <c:pt idx="12">
                  <c:v>-0.18482137205009427</c:v>
                </c:pt>
                <c:pt idx="13">
                  <c:v>-0.18042843368838585</c:v>
                </c:pt>
                <c:pt idx="14">
                  <c:v>-0.17601700463985637</c:v>
                </c:pt>
                <c:pt idx="15">
                  <c:v>-0.17158846731083541</c:v>
                </c:pt>
                <c:pt idx="16">
                  <c:v>-0.16714428311275717</c:v>
                </c:pt>
                <c:pt idx="17">
                  <c:v>-0.16268597234915019</c:v>
                </c:pt>
                <c:pt idx="18">
                  <c:v>-0.15821509750682969</c:v>
                </c:pt>
                <c:pt idx="19">
                  <c:v>-0.15373324944290653</c:v>
                </c:pt>
                <c:pt idx="20">
                  <c:v>-0.14924203603752964</c:v>
                </c:pt>
                <c:pt idx="21">
                  <c:v>-0.1447430729485909</c:v>
                </c:pt>
                <c:pt idx="22">
                  <c:v>-0.14023797615954248</c:v>
                </c:pt>
                <c:pt idx="23">
                  <c:v>-0.13572835605622804</c:v>
                </c:pt>
                <c:pt idx="24">
                  <c:v>-0.13121581280483435</c:v>
                </c:pt>
                <c:pt idx="25">
                  <c:v>-0.1267019328324967</c:v>
                </c:pt>
                <c:pt idx="26">
                  <c:v>-0.12218828623650005</c:v>
                </c:pt>
                <c:pt idx="27">
                  <c:v>-0.1176764249689721</c:v>
                </c:pt>
                <c:pt idx="28">
                  <c:v>-0.1131678816627614</c:v>
                </c:pt>
                <c:pt idx="29">
                  <c:v>-0.10416677939620755</c:v>
                </c:pt>
                <c:pt idx="30">
                  <c:v>-9.9677185299273094E-2</c:v>
                </c:pt>
                <c:pt idx="31">
                  <c:v>-9.5196839399496316E-2</c:v>
                </c:pt>
                <c:pt idx="32">
                  <c:v>-9.0727175337180319E-2</c:v>
                </c:pt>
                <c:pt idx="33">
                  <c:v>-8.626960848970705E-2</c:v>
                </c:pt>
                <c:pt idx="34">
                  <c:v>-8.1825536943474733E-2</c:v>
                </c:pt>
                <c:pt idx="35">
                  <c:v>-7.739634262235387E-2</c:v>
                </c:pt>
                <c:pt idx="36">
                  <c:v>-7.2983392572335659E-2</c:v>
                </c:pt>
                <c:pt idx="37">
                  <c:v>-6.8588040409481327E-2</c:v>
                </c:pt>
                <c:pt idx="38">
                  <c:v>-6.421162794321307E-2</c:v>
                </c:pt>
                <c:pt idx="39">
                  <c:v>-5.9855486989460825E-2</c:v>
                </c:pt>
                <c:pt idx="40">
                  <c:v>-5.5520941388381539E-2</c:v>
                </c:pt>
                <c:pt idx="41">
                  <c:v>-5.1209309239649899E-2</c:v>
                </c:pt>
                <c:pt idx="42">
                  <c:v>-4.6921905365143735E-2</c:v>
                </c:pt>
                <c:pt idx="43">
                  <c:v>-4.2660044004776056E-2</c:v>
                </c:pt>
                <c:pt idx="44">
                  <c:v>-3.8425041746865202E-2</c:v>
                </c:pt>
                <c:pt idx="45">
                  <c:v>-3.4218220690406226E-2</c:v>
                </c:pt>
                <c:pt idx="46">
                  <c:v>-3.004091183349435E-2</c:v>
                </c:pt>
                <c:pt idx="47">
                  <c:v>-2.5894458680460707E-2</c:v>
                </c:pt>
                <c:pt idx="48">
                  <c:v>-2.1780221060414315E-2</c:v>
                </c:pt>
                <c:pt idx="49">
                  <c:v>-1.7699579152093942E-2</c:v>
                </c:pt>
                <c:pt idx="50">
                  <c:v>-1.3653937714325368E-2</c:v>
                </c:pt>
                <c:pt idx="51">
                  <c:v>-9.6447305278795636E-3</c:v>
                </c:pt>
                <c:pt idx="52">
                  <c:v>-5.673425062911009E-3</c:v>
                </c:pt>
                <c:pt idx="53">
                  <c:v>-1.7415273960425769E-3</c:v>
                </c:pt>
                <c:pt idx="54">
                  <c:v>2.1494125879424342E-3</c:v>
                </c:pt>
                <c:pt idx="55">
                  <c:v>5.9977956635162179E-3</c:v>
                </c:pt>
                <c:pt idx="56">
                  <c:v>9.8019673435068688E-3</c:v>
                </c:pt>
                <c:pt idx="57">
                  <c:v>1.3560211502100889E-2</c:v>
                </c:pt>
                <c:pt idx="58">
                  <c:v>1.7270743464913398E-2</c:v>
                </c:pt>
                <c:pt idx="59">
                  <c:v>2.0931702481947975E-2</c:v>
                </c:pt>
                <c:pt idx="60">
                  <c:v>2.4541143493866647E-2</c:v>
                </c:pt>
                <c:pt idx="61">
                  <c:v>2.8097028098566748E-2</c:v>
                </c:pt>
                <c:pt idx="62">
                  <c:v>3.1597214623437758E-2</c:v>
                </c:pt>
                <c:pt idx="63">
                  <c:v>3.503944720846261E-2</c:v>
                </c:pt>
                <c:pt idx="64">
                  <c:v>3.8421343805986587E-2</c:v>
                </c:pt>
                <c:pt idx="65">
                  <c:v>4.1740383003850627E-2</c:v>
                </c:pt>
                <c:pt idx="66">
                  <c:v>4.4993889579018141E-2</c:v>
                </c:pt>
                <c:pt idx="67">
                  <c:v>4.8179018688290325E-2</c:v>
                </c:pt>
                <c:pt idx="68">
                  <c:v>5.1292738600945888E-2</c:v>
                </c:pt>
                <c:pt idx="69">
                  <c:v>5.4331811875356337E-2</c:v>
                </c:pt>
                <c:pt idx="70">
                  <c:v>5.7292774878632095E-2</c:v>
                </c:pt>
                <c:pt idx="71">
                  <c:v>6.0171915546755758E-2</c:v>
                </c:pt>
                <c:pt idx="72">
                  <c:v>6.2965249285002856E-2</c:v>
                </c:pt>
                <c:pt idx="73">
                  <c:v>6.5668492918317639E-2</c:v>
                </c:pt>
                <c:pt idx="74">
                  <c:v>6.8277036623390228E-2</c:v>
                </c:pt>
                <c:pt idx="75">
                  <c:v>7.0785913814252685E-2</c:v>
                </c:pt>
                <c:pt idx="76">
                  <c:v>7.3189769018118633E-2</c:v>
                </c:pt>
                <c:pt idx="77">
                  <c:v>7.548282387578055E-2</c:v>
                </c:pt>
                <c:pt idx="78">
                  <c:v>7.7658841539937989E-2</c:v>
                </c:pt>
                <c:pt idx="79">
                  <c:v>7.9711089935143087E-2</c:v>
                </c:pt>
                <c:pt idx="80">
                  <c:v>8.163230459550988E-2</c:v>
                </c:pt>
                <c:pt idx="81">
                  <c:v>8.3414652123239147E-2</c:v>
                </c:pt>
                <c:pt idx="82">
                  <c:v>8.5049695726343522E-2</c:v>
                </c:pt>
                <c:pt idx="83">
                  <c:v>8.6528364813504802E-2</c:v>
                </c:pt>
                <c:pt idx="84">
                  <c:v>8.7840931264655392E-2</c:v>
                </c:pt>
                <c:pt idx="85">
                  <c:v>8.897699577339277E-2</c:v>
                </c:pt>
                <c:pt idx="86">
                  <c:v>8.9925488581045293E-2</c:v>
                </c:pt>
                <c:pt idx="87">
                  <c:v>9.0674689985248538E-2</c:v>
                </c:pt>
                <c:pt idx="88">
                  <c:v>9.1212277169368305E-2</c:v>
                </c:pt>
                <c:pt idx="89">
                  <c:v>9.1525405069524529E-2</c:v>
                </c:pt>
                <c:pt idx="90">
                  <c:v>9.1600829997618316E-2</c:v>
                </c:pt>
                <c:pt idx="91">
                  <c:v>9.142508528669771E-2</c:v>
                </c:pt>
                <c:pt idx="92">
                  <c:v>9.0984717910200408E-2</c:v>
                </c:pt>
                <c:pt idx="93">
                  <c:v>9.0266593331336437E-2</c:v>
                </c:pt>
                <c:pt idx="94">
                  <c:v>8.9258272204299494E-2</c:v>
                </c:pt>
                <c:pt idx="95">
                  <c:v>8.7948456513973483E-2</c:v>
                </c:pt>
                <c:pt idx="96">
                  <c:v>8.6327494153622425E-2</c:v>
                </c:pt>
                <c:pt idx="97">
                  <c:v>8.4387920211313625E-2</c:v>
                </c:pt>
                <c:pt idx="98">
                  <c:v>8.2125001554002347E-2</c:v>
                </c:pt>
                <c:pt idx="99">
                  <c:v>7.9537240688407257E-2</c:v>
                </c:pt>
                <c:pt idx="100">
                  <c:v>7.6626787979168526E-2</c:v>
                </c:pt>
                <c:pt idx="101">
                  <c:v>7.3399710804595411E-2</c:v>
                </c:pt>
                <c:pt idx="102">
                  <c:v>6.9866076030647636E-2</c:v>
                </c:pt>
                <c:pt idx="103">
                  <c:v>6.6039818547721868E-2</c:v>
                </c:pt>
                <c:pt idx="104">
                  <c:v>6.1938391653196256E-2</c:v>
                </c:pt>
                <c:pt idx="105">
                  <c:v>5.7582220880655219E-2</c:v>
                </c:pt>
                <c:pt idx="106">
                  <c:v>5.299400646745471E-2</c:v>
                </c:pt>
                <c:pt idx="107">
                  <c:v>4.8197936289563106E-2</c:v>
                </c:pt>
                <c:pt idx="108">
                  <c:v>4.3218877709794989E-2</c:v>
                </c:pt>
                <c:pt idx="109">
                  <c:v>3.8081612801355066E-2</c:v>
                </c:pt>
                <c:pt idx="110">
                  <c:v>3.2810168700945885E-2</c:v>
                </c:pt>
                <c:pt idx="111">
                  <c:v>2.7427276953483619E-2</c:v>
                </c:pt>
                <c:pt idx="112">
                  <c:v>2.1953976650131775E-2</c:v>
                </c:pt>
                <c:pt idx="113">
                  <c:v>1.6409359333524297E-2</c:v>
                </c:pt>
                <c:pt idx="114">
                  <c:v>1.0810441170595705E-2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A7-4E34-ADE8-C67483573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2053976"/>
        <c:axId val="1"/>
      </c:scatterChart>
      <c:valAx>
        <c:axId val="512053976"/>
        <c:scaling>
          <c:orientation val="minMax"/>
          <c:max val="50000"/>
          <c:min val="-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40696088821025"/>
              <c:y val="0.886487679606086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8943560057887119E-2"/>
              <c:y val="0.375676153688336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20539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84819824439455"/>
          <c:y val="0.92991913746630728"/>
          <c:w val="0.58900190298209831"/>
          <c:h val="5.390835579514829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Cas -- Quadr. Residuals</a:t>
            </a:r>
          </a:p>
        </c:rich>
      </c:tx>
      <c:layout>
        <c:manualLayout>
          <c:xMode val="edge"/>
          <c:yMode val="edge"/>
          <c:x val="0.34393062745609837"/>
          <c:y val="3.23451517712828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96341930575812"/>
          <c:y val="0.10734492889557097"/>
          <c:w val="0.79926478919340826"/>
          <c:h val="0.69774203782121136"/>
        </c:manualLayout>
      </c:layout>
      <c:scatterChart>
        <c:scatterStyle val="lineMarker"/>
        <c:varyColors val="0"/>
        <c:ser>
          <c:idx val="3"/>
          <c:order val="0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1'!$D$21:$D$173</c:f>
                <c:numCache>
                  <c:formatCode>General</c:formatCode>
                  <c:ptCount val="153"/>
                  <c:pt idx="9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20">
                    <c:v>0</c:v>
                  </c:pt>
                  <c:pt idx="26">
                    <c:v>0</c:v>
                  </c:pt>
                  <c:pt idx="49">
                    <c:v>4.8999999999999998E-4</c:v>
                  </c:pt>
                  <c:pt idx="50">
                    <c:v>4.8999999999999998E-4</c:v>
                  </c:pt>
                  <c:pt idx="52">
                    <c:v>0</c:v>
                  </c:pt>
                  <c:pt idx="53">
                    <c:v>1.1E-4</c:v>
                  </c:pt>
                  <c:pt idx="54">
                    <c:v>8.0000000000000007E-5</c:v>
                  </c:pt>
                  <c:pt idx="55">
                    <c:v>0</c:v>
                  </c:pt>
                  <c:pt idx="57">
                    <c:v>2.7E-4</c:v>
                  </c:pt>
                  <c:pt idx="58">
                    <c:v>1.4999999999999999E-4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8.0000000000000007E-5</c:v>
                  </c:pt>
                  <c:pt idx="62">
                    <c:v>2.5999999999999998E-4</c:v>
                  </c:pt>
                  <c:pt idx="63">
                    <c:v>0</c:v>
                  </c:pt>
                  <c:pt idx="68">
                    <c:v>0</c:v>
                  </c:pt>
                  <c:pt idx="95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7.0000000000000001E-3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6.0000000000000001E-3</c:v>
                  </c:pt>
                  <c:pt idx="123">
                    <c:v>5.0000000000000001E-3</c:v>
                  </c:pt>
                  <c:pt idx="124">
                    <c:v>5.0000000000000001E-3</c:v>
                  </c:pt>
                  <c:pt idx="125">
                    <c:v>6.0000000000000001E-3</c:v>
                  </c:pt>
                  <c:pt idx="126">
                    <c:v>5.0000000000000001E-3</c:v>
                  </c:pt>
                  <c:pt idx="129">
                    <c:v>0</c:v>
                  </c:pt>
                  <c:pt idx="131">
                    <c:v>8.0000000000000004E-4</c:v>
                  </c:pt>
                  <c:pt idx="132">
                    <c:v>0</c:v>
                  </c:pt>
                  <c:pt idx="136">
                    <c:v>7.0000000000000001E-3</c:v>
                  </c:pt>
                  <c:pt idx="137">
                    <c:v>4.0000000000000001E-3</c:v>
                  </c:pt>
                  <c:pt idx="139">
                    <c:v>5.0000000000000001E-3</c:v>
                  </c:pt>
                  <c:pt idx="140">
                    <c:v>5.9999999999999995E-4</c:v>
                  </c:pt>
                  <c:pt idx="141">
                    <c:v>5.0000000000000001E-3</c:v>
                  </c:pt>
                  <c:pt idx="143">
                    <c:v>5.0000000000000001E-3</c:v>
                  </c:pt>
                  <c:pt idx="144">
                    <c:v>5.0000000000000001E-3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48">
                    <c:v>5.0000000000000001E-3</c:v>
                  </c:pt>
                  <c:pt idx="150">
                    <c:v>4.0000000000000001E-3</c:v>
                  </c:pt>
                  <c:pt idx="151">
                    <c:v>4.0000000000000001E-3</c:v>
                  </c:pt>
                  <c:pt idx="152">
                    <c:v>5.0000000000000001E-3</c:v>
                  </c:pt>
                </c:numCache>
              </c:numRef>
            </c:plus>
            <c:minus>
              <c:numRef>
                <c:f>'Active 1'!$D$21:$D$173</c:f>
                <c:numCache>
                  <c:formatCode>General</c:formatCode>
                  <c:ptCount val="153"/>
                  <c:pt idx="9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20">
                    <c:v>0</c:v>
                  </c:pt>
                  <c:pt idx="26">
                    <c:v>0</c:v>
                  </c:pt>
                  <c:pt idx="49">
                    <c:v>4.8999999999999998E-4</c:v>
                  </c:pt>
                  <c:pt idx="50">
                    <c:v>4.8999999999999998E-4</c:v>
                  </c:pt>
                  <c:pt idx="52">
                    <c:v>0</c:v>
                  </c:pt>
                  <c:pt idx="53">
                    <c:v>1.1E-4</c:v>
                  </c:pt>
                  <c:pt idx="54">
                    <c:v>8.0000000000000007E-5</c:v>
                  </c:pt>
                  <c:pt idx="55">
                    <c:v>0</c:v>
                  </c:pt>
                  <c:pt idx="57">
                    <c:v>2.7E-4</c:v>
                  </c:pt>
                  <c:pt idx="58">
                    <c:v>1.4999999999999999E-4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8.0000000000000007E-5</c:v>
                  </c:pt>
                  <c:pt idx="62">
                    <c:v>2.5999999999999998E-4</c:v>
                  </c:pt>
                  <c:pt idx="63">
                    <c:v>0</c:v>
                  </c:pt>
                  <c:pt idx="68">
                    <c:v>0</c:v>
                  </c:pt>
                  <c:pt idx="95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7.0000000000000001E-3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6.0000000000000001E-3</c:v>
                  </c:pt>
                  <c:pt idx="123">
                    <c:v>5.0000000000000001E-3</c:v>
                  </c:pt>
                  <c:pt idx="124">
                    <c:v>5.0000000000000001E-3</c:v>
                  </c:pt>
                  <c:pt idx="125">
                    <c:v>6.0000000000000001E-3</c:v>
                  </c:pt>
                  <c:pt idx="126">
                    <c:v>5.0000000000000001E-3</c:v>
                  </c:pt>
                  <c:pt idx="129">
                    <c:v>0</c:v>
                  </c:pt>
                  <c:pt idx="131">
                    <c:v>8.0000000000000004E-4</c:v>
                  </c:pt>
                  <c:pt idx="132">
                    <c:v>0</c:v>
                  </c:pt>
                  <c:pt idx="136">
                    <c:v>7.0000000000000001E-3</c:v>
                  </c:pt>
                  <c:pt idx="137">
                    <c:v>4.0000000000000001E-3</c:v>
                  </c:pt>
                  <c:pt idx="139">
                    <c:v>5.0000000000000001E-3</c:v>
                  </c:pt>
                  <c:pt idx="140">
                    <c:v>5.9999999999999995E-4</c:v>
                  </c:pt>
                  <c:pt idx="141">
                    <c:v>5.0000000000000001E-3</c:v>
                  </c:pt>
                  <c:pt idx="143">
                    <c:v>5.0000000000000001E-3</c:v>
                  </c:pt>
                  <c:pt idx="144">
                    <c:v>5.0000000000000001E-3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48">
                    <c:v>5.0000000000000001E-3</c:v>
                  </c:pt>
                  <c:pt idx="150">
                    <c:v>4.0000000000000001E-3</c:v>
                  </c:pt>
                  <c:pt idx="151">
                    <c:v>4.0000000000000001E-3</c:v>
                  </c:pt>
                  <c:pt idx="15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1'!$F$21:$F$819</c:f>
              <c:numCache>
                <c:formatCode>General</c:formatCode>
                <c:ptCount val="799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24970.5</c:v>
                </c:pt>
                <c:pt idx="133">
                  <c:v>25106</c:v>
                </c:pt>
                <c:pt idx="134">
                  <c:v>26094</c:v>
                </c:pt>
                <c:pt idx="135">
                  <c:v>26175.5</c:v>
                </c:pt>
                <c:pt idx="136">
                  <c:v>26213</c:v>
                </c:pt>
                <c:pt idx="137">
                  <c:v>26278</c:v>
                </c:pt>
                <c:pt idx="138">
                  <c:v>26294.5</c:v>
                </c:pt>
                <c:pt idx="139">
                  <c:v>26347</c:v>
                </c:pt>
                <c:pt idx="140">
                  <c:v>26394</c:v>
                </c:pt>
                <c:pt idx="141">
                  <c:v>27222.5</c:v>
                </c:pt>
                <c:pt idx="142">
                  <c:v>27226.5</c:v>
                </c:pt>
                <c:pt idx="143">
                  <c:v>27263</c:v>
                </c:pt>
                <c:pt idx="144">
                  <c:v>27419.5</c:v>
                </c:pt>
                <c:pt idx="145">
                  <c:v>27424</c:v>
                </c:pt>
                <c:pt idx="146">
                  <c:v>27567</c:v>
                </c:pt>
                <c:pt idx="147">
                  <c:v>27611</c:v>
                </c:pt>
                <c:pt idx="148">
                  <c:v>27771</c:v>
                </c:pt>
                <c:pt idx="149">
                  <c:v>27775</c:v>
                </c:pt>
                <c:pt idx="150">
                  <c:v>27818</c:v>
                </c:pt>
                <c:pt idx="151">
                  <c:v>27865</c:v>
                </c:pt>
                <c:pt idx="152">
                  <c:v>28248</c:v>
                </c:pt>
                <c:pt idx="153">
                  <c:v>28414</c:v>
                </c:pt>
                <c:pt idx="154">
                  <c:v>28464</c:v>
                </c:pt>
                <c:pt idx="155">
                  <c:v>28605</c:v>
                </c:pt>
                <c:pt idx="156">
                  <c:v>28747</c:v>
                </c:pt>
                <c:pt idx="157">
                  <c:v>28790</c:v>
                </c:pt>
                <c:pt idx="158">
                  <c:v>28792.5</c:v>
                </c:pt>
                <c:pt idx="159">
                  <c:v>28925</c:v>
                </c:pt>
                <c:pt idx="160">
                  <c:v>28947</c:v>
                </c:pt>
                <c:pt idx="161">
                  <c:v>29606.5</c:v>
                </c:pt>
                <c:pt idx="162">
                  <c:v>29678.5</c:v>
                </c:pt>
                <c:pt idx="163">
                  <c:v>29882.5</c:v>
                </c:pt>
                <c:pt idx="164">
                  <c:v>30770</c:v>
                </c:pt>
                <c:pt idx="165">
                  <c:v>31092</c:v>
                </c:pt>
                <c:pt idx="166">
                  <c:v>31187</c:v>
                </c:pt>
                <c:pt idx="167">
                  <c:v>31252</c:v>
                </c:pt>
                <c:pt idx="168">
                  <c:v>31252.5</c:v>
                </c:pt>
                <c:pt idx="169">
                  <c:v>31256</c:v>
                </c:pt>
                <c:pt idx="170">
                  <c:v>31846.5</c:v>
                </c:pt>
                <c:pt idx="171">
                  <c:v>31908</c:v>
                </c:pt>
                <c:pt idx="172">
                  <c:v>31908</c:v>
                </c:pt>
                <c:pt idx="173">
                  <c:v>31908</c:v>
                </c:pt>
                <c:pt idx="174">
                  <c:v>31936.5</c:v>
                </c:pt>
                <c:pt idx="175">
                  <c:v>31936.5</c:v>
                </c:pt>
                <c:pt idx="176">
                  <c:v>31936.5</c:v>
                </c:pt>
                <c:pt idx="177">
                  <c:v>32033</c:v>
                </c:pt>
                <c:pt idx="178">
                  <c:v>32033</c:v>
                </c:pt>
                <c:pt idx="179">
                  <c:v>32109</c:v>
                </c:pt>
                <c:pt idx="180">
                  <c:v>32142.5</c:v>
                </c:pt>
                <c:pt idx="181">
                  <c:v>32142.5</c:v>
                </c:pt>
                <c:pt idx="182">
                  <c:v>32262.5</c:v>
                </c:pt>
                <c:pt idx="183">
                  <c:v>32306.5</c:v>
                </c:pt>
                <c:pt idx="184">
                  <c:v>32353.5</c:v>
                </c:pt>
                <c:pt idx="185">
                  <c:v>32597.5</c:v>
                </c:pt>
                <c:pt idx="186">
                  <c:v>32720</c:v>
                </c:pt>
                <c:pt idx="187">
                  <c:v>32720.5</c:v>
                </c:pt>
                <c:pt idx="188">
                  <c:v>32909.5</c:v>
                </c:pt>
                <c:pt idx="189">
                  <c:v>33097.5</c:v>
                </c:pt>
                <c:pt idx="190">
                  <c:v>33103</c:v>
                </c:pt>
                <c:pt idx="191">
                  <c:v>33143</c:v>
                </c:pt>
                <c:pt idx="192">
                  <c:v>33191</c:v>
                </c:pt>
                <c:pt idx="193">
                  <c:v>33238</c:v>
                </c:pt>
                <c:pt idx="194">
                  <c:v>33322.5</c:v>
                </c:pt>
                <c:pt idx="195">
                  <c:v>33491</c:v>
                </c:pt>
                <c:pt idx="196">
                  <c:v>34051</c:v>
                </c:pt>
                <c:pt idx="197">
                  <c:v>34073</c:v>
                </c:pt>
                <c:pt idx="198">
                  <c:v>34100</c:v>
                </c:pt>
                <c:pt idx="199">
                  <c:v>34141.5</c:v>
                </c:pt>
                <c:pt idx="200">
                  <c:v>34169</c:v>
                </c:pt>
                <c:pt idx="201">
                  <c:v>34170.5</c:v>
                </c:pt>
                <c:pt idx="202">
                  <c:v>34316</c:v>
                </c:pt>
                <c:pt idx="203">
                  <c:v>34520.5</c:v>
                </c:pt>
                <c:pt idx="204">
                  <c:v>34580.5</c:v>
                </c:pt>
                <c:pt idx="205">
                  <c:v>34596</c:v>
                </c:pt>
                <c:pt idx="206">
                  <c:v>34643</c:v>
                </c:pt>
                <c:pt idx="207">
                  <c:v>34705</c:v>
                </c:pt>
                <c:pt idx="208">
                  <c:v>34705.5</c:v>
                </c:pt>
                <c:pt idx="209">
                  <c:v>35286.5</c:v>
                </c:pt>
                <c:pt idx="210">
                  <c:v>35288.5</c:v>
                </c:pt>
                <c:pt idx="211">
                  <c:v>35426.5</c:v>
                </c:pt>
                <c:pt idx="212">
                  <c:v>35433.5</c:v>
                </c:pt>
                <c:pt idx="213">
                  <c:v>35436</c:v>
                </c:pt>
                <c:pt idx="214">
                  <c:v>35436.5</c:v>
                </c:pt>
                <c:pt idx="215">
                  <c:v>35460.5</c:v>
                </c:pt>
                <c:pt idx="216">
                  <c:v>35460.5</c:v>
                </c:pt>
                <c:pt idx="217">
                  <c:v>35502.5</c:v>
                </c:pt>
                <c:pt idx="218">
                  <c:v>35514</c:v>
                </c:pt>
                <c:pt idx="219">
                  <c:v>35539</c:v>
                </c:pt>
                <c:pt idx="220">
                  <c:v>35574.5</c:v>
                </c:pt>
                <c:pt idx="221">
                  <c:v>35574.5</c:v>
                </c:pt>
                <c:pt idx="222">
                  <c:v>35592.5</c:v>
                </c:pt>
                <c:pt idx="223">
                  <c:v>36352.5</c:v>
                </c:pt>
                <c:pt idx="224">
                  <c:v>36496.5</c:v>
                </c:pt>
                <c:pt idx="225">
                  <c:v>36496.5</c:v>
                </c:pt>
                <c:pt idx="226">
                  <c:v>36512.5</c:v>
                </c:pt>
                <c:pt idx="227">
                  <c:v>36603</c:v>
                </c:pt>
                <c:pt idx="228">
                  <c:v>36641</c:v>
                </c:pt>
                <c:pt idx="229">
                  <c:v>36649</c:v>
                </c:pt>
                <c:pt idx="230">
                  <c:v>36684.5</c:v>
                </c:pt>
                <c:pt idx="231">
                  <c:v>36694.5</c:v>
                </c:pt>
                <c:pt idx="232">
                  <c:v>36735</c:v>
                </c:pt>
                <c:pt idx="233">
                  <c:v>36759</c:v>
                </c:pt>
                <c:pt idx="234">
                  <c:v>36766.5</c:v>
                </c:pt>
                <c:pt idx="235">
                  <c:v>36772.5</c:v>
                </c:pt>
                <c:pt idx="236">
                  <c:v>36784</c:v>
                </c:pt>
                <c:pt idx="237">
                  <c:v>36784.5</c:v>
                </c:pt>
                <c:pt idx="238">
                  <c:v>36823</c:v>
                </c:pt>
                <c:pt idx="239">
                  <c:v>37572</c:v>
                </c:pt>
                <c:pt idx="240">
                  <c:v>37587</c:v>
                </c:pt>
                <c:pt idx="241">
                  <c:v>37697</c:v>
                </c:pt>
                <c:pt idx="242">
                  <c:v>37700</c:v>
                </c:pt>
                <c:pt idx="243">
                  <c:v>37722</c:v>
                </c:pt>
                <c:pt idx="244">
                  <c:v>37722.5</c:v>
                </c:pt>
                <c:pt idx="245">
                  <c:v>37723</c:v>
                </c:pt>
                <c:pt idx="246">
                  <c:v>37758</c:v>
                </c:pt>
                <c:pt idx="247">
                  <c:v>37769</c:v>
                </c:pt>
                <c:pt idx="248">
                  <c:v>37770</c:v>
                </c:pt>
                <c:pt idx="249">
                  <c:v>37770</c:v>
                </c:pt>
                <c:pt idx="250">
                  <c:v>37770</c:v>
                </c:pt>
                <c:pt idx="251">
                  <c:v>37814</c:v>
                </c:pt>
                <c:pt idx="252">
                  <c:v>38048</c:v>
                </c:pt>
                <c:pt idx="253">
                  <c:v>38331</c:v>
                </c:pt>
                <c:pt idx="254">
                  <c:v>38541</c:v>
                </c:pt>
                <c:pt idx="255">
                  <c:v>38556.5</c:v>
                </c:pt>
                <c:pt idx="256">
                  <c:v>38569</c:v>
                </c:pt>
                <c:pt idx="257">
                  <c:v>38606.5</c:v>
                </c:pt>
                <c:pt idx="258">
                  <c:v>38607</c:v>
                </c:pt>
                <c:pt idx="259">
                  <c:v>38613</c:v>
                </c:pt>
                <c:pt idx="260">
                  <c:v>38754</c:v>
                </c:pt>
                <c:pt idx="261">
                  <c:v>38782</c:v>
                </c:pt>
                <c:pt idx="262">
                  <c:v>38842</c:v>
                </c:pt>
                <c:pt idx="263">
                  <c:v>38867</c:v>
                </c:pt>
                <c:pt idx="264">
                  <c:v>38873</c:v>
                </c:pt>
                <c:pt idx="265">
                  <c:v>38895</c:v>
                </c:pt>
                <c:pt idx="266">
                  <c:v>38939.5</c:v>
                </c:pt>
                <c:pt idx="267">
                  <c:v>38971</c:v>
                </c:pt>
                <c:pt idx="268">
                  <c:v>38974</c:v>
                </c:pt>
                <c:pt idx="269">
                  <c:v>38983.5</c:v>
                </c:pt>
                <c:pt idx="270">
                  <c:v>39456.5</c:v>
                </c:pt>
                <c:pt idx="271">
                  <c:v>39613</c:v>
                </c:pt>
                <c:pt idx="272">
                  <c:v>39616.5</c:v>
                </c:pt>
                <c:pt idx="273">
                  <c:v>39638.5</c:v>
                </c:pt>
                <c:pt idx="274">
                  <c:v>39663.5</c:v>
                </c:pt>
                <c:pt idx="275">
                  <c:v>39718</c:v>
                </c:pt>
                <c:pt idx="276">
                  <c:v>39776.5</c:v>
                </c:pt>
                <c:pt idx="277">
                  <c:v>39878</c:v>
                </c:pt>
                <c:pt idx="278">
                  <c:v>39878.5</c:v>
                </c:pt>
                <c:pt idx="279">
                  <c:v>39885.5</c:v>
                </c:pt>
                <c:pt idx="280">
                  <c:v>39937.5</c:v>
                </c:pt>
                <c:pt idx="281">
                  <c:v>39980</c:v>
                </c:pt>
                <c:pt idx="282">
                  <c:v>40067</c:v>
                </c:pt>
                <c:pt idx="283">
                  <c:v>40859.5</c:v>
                </c:pt>
                <c:pt idx="284">
                  <c:v>40925.5</c:v>
                </c:pt>
                <c:pt idx="285">
                  <c:v>40956</c:v>
                </c:pt>
                <c:pt idx="286">
                  <c:v>41000.5</c:v>
                </c:pt>
                <c:pt idx="287">
                  <c:v>41063.5</c:v>
                </c:pt>
                <c:pt idx="288">
                  <c:v>41121</c:v>
                </c:pt>
                <c:pt idx="289">
                  <c:v>41160.5</c:v>
                </c:pt>
                <c:pt idx="290">
                  <c:v>41295</c:v>
                </c:pt>
                <c:pt idx="291">
                  <c:v>41444.5</c:v>
                </c:pt>
                <c:pt idx="292">
                  <c:v>41445</c:v>
                </c:pt>
                <c:pt idx="293">
                  <c:v>41477</c:v>
                </c:pt>
                <c:pt idx="294">
                  <c:v>41495.5</c:v>
                </c:pt>
                <c:pt idx="295">
                  <c:v>41997</c:v>
                </c:pt>
                <c:pt idx="296">
                  <c:v>42016</c:v>
                </c:pt>
                <c:pt idx="297">
                  <c:v>42085</c:v>
                </c:pt>
                <c:pt idx="298">
                  <c:v>42101</c:v>
                </c:pt>
                <c:pt idx="299">
                  <c:v>42132.5</c:v>
                </c:pt>
                <c:pt idx="300">
                  <c:v>42195</c:v>
                </c:pt>
                <c:pt idx="301">
                  <c:v>42219.5</c:v>
                </c:pt>
                <c:pt idx="302">
                  <c:v>42238</c:v>
                </c:pt>
                <c:pt idx="303">
                  <c:v>42265</c:v>
                </c:pt>
                <c:pt idx="304">
                  <c:v>42278</c:v>
                </c:pt>
                <c:pt idx="305">
                  <c:v>42421</c:v>
                </c:pt>
                <c:pt idx="306">
                  <c:v>42439</c:v>
                </c:pt>
                <c:pt idx="307">
                  <c:v>42489</c:v>
                </c:pt>
                <c:pt idx="308">
                  <c:v>42649.5</c:v>
                </c:pt>
                <c:pt idx="309">
                  <c:v>42681</c:v>
                </c:pt>
                <c:pt idx="310">
                  <c:v>43114.5</c:v>
                </c:pt>
                <c:pt idx="311">
                  <c:v>43338.5</c:v>
                </c:pt>
                <c:pt idx="312">
                  <c:v>43357.5</c:v>
                </c:pt>
                <c:pt idx="313">
                  <c:v>43427</c:v>
                </c:pt>
                <c:pt idx="314">
                  <c:v>43427.5</c:v>
                </c:pt>
                <c:pt idx="315">
                  <c:v>43436.5</c:v>
                </c:pt>
                <c:pt idx="316">
                  <c:v>43468.5</c:v>
                </c:pt>
                <c:pt idx="317">
                  <c:v>43483</c:v>
                </c:pt>
                <c:pt idx="318">
                  <c:v>43503</c:v>
                </c:pt>
                <c:pt idx="319">
                  <c:v>43550</c:v>
                </c:pt>
                <c:pt idx="320">
                  <c:v>44324</c:v>
                </c:pt>
                <c:pt idx="321">
                  <c:v>44358.5</c:v>
                </c:pt>
                <c:pt idx="322">
                  <c:v>44431</c:v>
                </c:pt>
                <c:pt idx="323">
                  <c:v>44481</c:v>
                </c:pt>
                <c:pt idx="324">
                  <c:v>44481</c:v>
                </c:pt>
                <c:pt idx="325">
                  <c:v>44481</c:v>
                </c:pt>
                <c:pt idx="326">
                  <c:v>44481</c:v>
                </c:pt>
                <c:pt idx="327">
                  <c:v>44546.5</c:v>
                </c:pt>
                <c:pt idx="328">
                  <c:v>44560</c:v>
                </c:pt>
                <c:pt idx="329">
                  <c:v>44696.5</c:v>
                </c:pt>
                <c:pt idx="330">
                  <c:v>44697</c:v>
                </c:pt>
                <c:pt idx="331">
                  <c:v>44791.5</c:v>
                </c:pt>
                <c:pt idx="332">
                  <c:v>44860.5</c:v>
                </c:pt>
                <c:pt idx="333">
                  <c:v>45600</c:v>
                </c:pt>
                <c:pt idx="334">
                  <c:v>45629</c:v>
                </c:pt>
                <c:pt idx="335">
                  <c:v>45631.5</c:v>
                </c:pt>
                <c:pt idx="336">
                  <c:v>45669</c:v>
                </c:pt>
                <c:pt idx="337">
                  <c:v>45669.5</c:v>
                </c:pt>
                <c:pt idx="338">
                  <c:v>45740.5</c:v>
                </c:pt>
                <c:pt idx="339">
                  <c:v>45874</c:v>
                </c:pt>
                <c:pt idx="340">
                  <c:v>45880</c:v>
                </c:pt>
                <c:pt idx="341">
                  <c:v>45939</c:v>
                </c:pt>
                <c:pt idx="342">
                  <c:v>46717.5</c:v>
                </c:pt>
                <c:pt idx="343">
                  <c:v>46718</c:v>
                </c:pt>
                <c:pt idx="344">
                  <c:v>46749</c:v>
                </c:pt>
                <c:pt idx="345">
                  <c:v>46768</c:v>
                </c:pt>
                <c:pt idx="346">
                  <c:v>46808.5</c:v>
                </c:pt>
                <c:pt idx="347">
                  <c:v>46811.5</c:v>
                </c:pt>
                <c:pt idx="348">
                  <c:v>46812</c:v>
                </c:pt>
                <c:pt idx="349">
                  <c:v>46974.5</c:v>
                </c:pt>
                <c:pt idx="350">
                  <c:v>47706</c:v>
                </c:pt>
                <c:pt idx="351">
                  <c:v>47739.5</c:v>
                </c:pt>
                <c:pt idx="352">
                  <c:v>47822</c:v>
                </c:pt>
                <c:pt idx="353">
                  <c:v>47974</c:v>
                </c:pt>
                <c:pt idx="354">
                  <c:v>48207</c:v>
                </c:pt>
                <c:pt idx="355">
                  <c:v>48868.5</c:v>
                </c:pt>
                <c:pt idx="356">
                  <c:v>48935.5</c:v>
                </c:pt>
                <c:pt idx="357">
                  <c:v>48969</c:v>
                </c:pt>
                <c:pt idx="358">
                  <c:v>49025</c:v>
                </c:pt>
                <c:pt idx="359">
                  <c:v>49025</c:v>
                </c:pt>
                <c:pt idx="360">
                  <c:v>49025</c:v>
                </c:pt>
                <c:pt idx="361">
                  <c:v>49025</c:v>
                </c:pt>
                <c:pt idx="362">
                  <c:v>49170</c:v>
                </c:pt>
                <c:pt idx="363">
                  <c:v>49179.5</c:v>
                </c:pt>
                <c:pt idx="364">
                  <c:v>49182.5</c:v>
                </c:pt>
                <c:pt idx="365">
                  <c:v>49183</c:v>
                </c:pt>
                <c:pt idx="366">
                  <c:v>49232</c:v>
                </c:pt>
                <c:pt idx="367">
                  <c:v>49248.5</c:v>
                </c:pt>
                <c:pt idx="368">
                  <c:v>49298.5</c:v>
                </c:pt>
                <c:pt idx="369">
                  <c:v>50067</c:v>
                </c:pt>
                <c:pt idx="370">
                  <c:v>50067.5</c:v>
                </c:pt>
                <c:pt idx="371">
                  <c:v>50101.5</c:v>
                </c:pt>
                <c:pt idx="372">
                  <c:v>50119.5</c:v>
                </c:pt>
                <c:pt idx="373">
                  <c:v>50119.5</c:v>
                </c:pt>
                <c:pt idx="374">
                  <c:v>50119.5</c:v>
                </c:pt>
                <c:pt idx="375">
                  <c:v>50211.5</c:v>
                </c:pt>
                <c:pt idx="376">
                  <c:v>51249.5</c:v>
                </c:pt>
                <c:pt idx="377">
                  <c:v>51250</c:v>
                </c:pt>
                <c:pt idx="378">
                  <c:v>51356.5</c:v>
                </c:pt>
                <c:pt idx="379">
                  <c:v>51422.5</c:v>
                </c:pt>
                <c:pt idx="380">
                  <c:v>51494</c:v>
                </c:pt>
                <c:pt idx="381">
                  <c:v>51503</c:v>
                </c:pt>
                <c:pt idx="382">
                  <c:v>51585</c:v>
                </c:pt>
                <c:pt idx="383">
                  <c:v>51594</c:v>
                </c:pt>
                <c:pt idx="384">
                  <c:v>51597.5</c:v>
                </c:pt>
                <c:pt idx="385">
                  <c:v>51759.5</c:v>
                </c:pt>
                <c:pt idx="386">
                  <c:v>51769</c:v>
                </c:pt>
                <c:pt idx="387">
                  <c:v>51794</c:v>
                </c:pt>
                <c:pt idx="388">
                  <c:v>52403.5</c:v>
                </c:pt>
                <c:pt idx="389">
                  <c:v>52532</c:v>
                </c:pt>
                <c:pt idx="390">
                  <c:v>52540.5</c:v>
                </c:pt>
                <c:pt idx="391">
                  <c:v>52616.5</c:v>
                </c:pt>
                <c:pt idx="392">
                  <c:v>52616.5</c:v>
                </c:pt>
                <c:pt idx="393">
                  <c:v>52616.5</c:v>
                </c:pt>
                <c:pt idx="394">
                  <c:v>52657.5</c:v>
                </c:pt>
                <c:pt idx="395">
                  <c:v>52764</c:v>
                </c:pt>
                <c:pt idx="396">
                  <c:v>53517.5</c:v>
                </c:pt>
                <c:pt idx="397">
                  <c:v>53677.5</c:v>
                </c:pt>
                <c:pt idx="398">
                  <c:v>53680</c:v>
                </c:pt>
                <c:pt idx="399">
                  <c:v>53726</c:v>
                </c:pt>
                <c:pt idx="400">
                  <c:v>53726.5</c:v>
                </c:pt>
                <c:pt idx="401">
                  <c:v>53727</c:v>
                </c:pt>
                <c:pt idx="402">
                  <c:v>53738.5</c:v>
                </c:pt>
                <c:pt idx="403">
                  <c:v>53739</c:v>
                </c:pt>
                <c:pt idx="404">
                  <c:v>53739.5</c:v>
                </c:pt>
                <c:pt idx="405">
                  <c:v>53827.5</c:v>
                </c:pt>
                <c:pt idx="406">
                  <c:v>53999</c:v>
                </c:pt>
                <c:pt idx="407">
                  <c:v>54626.5</c:v>
                </c:pt>
                <c:pt idx="408">
                  <c:v>54679</c:v>
                </c:pt>
                <c:pt idx="409">
                  <c:v>54777.5</c:v>
                </c:pt>
                <c:pt idx="410">
                  <c:v>54943.5</c:v>
                </c:pt>
                <c:pt idx="411">
                  <c:v>54953</c:v>
                </c:pt>
                <c:pt idx="412">
                  <c:v>54953.5</c:v>
                </c:pt>
                <c:pt idx="413">
                  <c:v>55041</c:v>
                </c:pt>
                <c:pt idx="414">
                  <c:v>55165.5</c:v>
                </c:pt>
                <c:pt idx="415">
                  <c:v>55165.5</c:v>
                </c:pt>
                <c:pt idx="416">
                  <c:v>55771</c:v>
                </c:pt>
                <c:pt idx="417">
                  <c:v>55828.5</c:v>
                </c:pt>
                <c:pt idx="418">
                  <c:v>55909</c:v>
                </c:pt>
                <c:pt idx="419">
                  <c:v>55909.5</c:v>
                </c:pt>
                <c:pt idx="420">
                  <c:v>55963</c:v>
                </c:pt>
                <c:pt idx="421">
                  <c:v>56072.5</c:v>
                </c:pt>
                <c:pt idx="422">
                  <c:v>56073</c:v>
                </c:pt>
                <c:pt idx="423">
                  <c:v>56087.5</c:v>
                </c:pt>
                <c:pt idx="424">
                  <c:v>56153.5</c:v>
                </c:pt>
                <c:pt idx="425">
                  <c:v>57270</c:v>
                </c:pt>
                <c:pt idx="426">
                  <c:v>57092</c:v>
                </c:pt>
                <c:pt idx="427">
                  <c:v>57092.5</c:v>
                </c:pt>
                <c:pt idx="428">
                  <c:v>57243</c:v>
                </c:pt>
                <c:pt idx="429">
                  <c:v>57455.5</c:v>
                </c:pt>
                <c:pt idx="430">
                  <c:v>57508</c:v>
                </c:pt>
                <c:pt idx="431">
                  <c:v>57508.5</c:v>
                </c:pt>
                <c:pt idx="432">
                  <c:v>58126.5</c:v>
                </c:pt>
                <c:pt idx="433">
                  <c:v>58126.5</c:v>
                </c:pt>
                <c:pt idx="434">
                  <c:v>55009.5</c:v>
                </c:pt>
                <c:pt idx="435">
                  <c:v>55160</c:v>
                </c:pt>
                <c:pt idx="436">
                  <c:v>58199</c:v>
                </c:pt>
                <c:pt idx="437">
                  <c:v>58199.5</c:v>
                </c:pt>
                <c:pt idx="438">
                  <c:v>58262.5</c:v>
                </c:pt>
                <c:pt idx="439">
                  <c:v>58384</c:v>
                </c:pt>
                <c:pt idx="440">
                  <c:v>58462</c:v>
                </c:pt>
                <c:pt idx="441">
                  <c:v>58643.5</c:v>
                </c:pt>
              </c:numCache>
            </c:numRef>
          </c:xVal>
          <c:yVal>
            <c:numRef>
              <c:f>'Active 1'!$AC$21:$AC$819</c:f>
              <c:numCache>
                <c:formatCode>General</c:formatCode>
                <c:ptCount val="799"/>
                <c:pt idx="0">
                  <c:v>-3.1608452584822866E-3</c:v>
                </c:pt>
                <c:pt idx="1">
                  <c:v>2.0020162313054091E-2</c:v>
                </c:pt>
                <c:pt idx="2">
                  <c:v>2.41650023679299E-2</c:v>
                </c:pt>
                <c:pt idx="3">
                  <c:v>-9.1098645274938717E-2</c:v>
                </c:pt>
                <c:pt idx="4">
                  <c:v>1.043270660776513E-2</c:v>
                </c:pt>
                <c:pt idx="5">
                  <c:v>-2.7130576063820661E-2</c:v>
                </c:pt>
                <c:pt idx="6">
                  <c:v>-2.5587780991205511E-2</c:v>
                </c:pt>
                <c:pt idx="7">
                  <c:v>-5.2926293246342133E-2</c:v>
                </c:pt>
                <c:pt idx="8">
                  <c:v>-3.6612175901049607E-2</c:v>
                </c:pt>
                <c:pt idx="9">
                  <c:v>-4.2174148513472468E-2</c:v>
                </c:pt>
                <c:pt idx="10">
                  <c:v>-4.1874148513775147E-2</c:v>
                </c:pt>
                <c:pt idx="11">
                  <c:v>-4.2706450706089992E-2</c:v>
                </c:pt>
                <c:pt idx="12">
                  <c:v>-4.0961773408361442E-2</c:v>
                </c:pt>
                <c:pt idx="13">
                  <c:v>-4.3494075349277926E-2</c:v>
                </c:pt>
                <c:pt idx="14">
                  <c:v>-4.3609146397709971E-2</c:v>
                </c:pt>
                <c:pt idx="15">
                  <c:v>-4.169675586400462E-2</c:v>
                </c:pt>
                <c:pt idx="16">
                  <c:v>-4.212905650711711E-2</c:v>
                </c:pt>
                <c:pt idx="17">
                  <c:v>-4.0006977797832036E-2</c:v>
                </c:pt>
                <c:pt idx="18">
                  <c:v>-4.1059086869819642E-2</c:v>
                </c:pt>
                <c:pt idx="19">
                  <c:v>-3.9257051509889868E-2</c:v>
                </c:pt>
                <c:pt idx="20">
                  <c:v>-3.6689342214057841E-2</c:v>
                </c:pt>
                <c:pt idx="21">
                  <c:v>-4.2656539045452066E-2</c:v>
                </c:pt>
                <c:pt idx="22">
                  <c:v>-4.1250052305916114E-2</c:v>
                </c:pt>
                <c:pt idx="23">
                  <c:v>-4.1611312789234807E-2</c:v>
                </c:pt>
                <c:pt idx="24">
                  <c:v>-3.9884296791139251E-2</c:v>
                </c:pt>
                <c:pt idx="25">
                  <c:v>-4.0494269211150111E-2</c:v>
                </c:pt>
                <c:pt idx="26">
                  <c:v>-4.0226468136750314E-2</c:v>
                </c:pt>
                <c:pt idx="27">
                  <c:v>-4.0444351297312837E-2</c:v>
                </c:pt>
                <c:pt idx="28">
                  <c:v>-4.0237528401490558E-2</c:v>
                </c:pt>
                <c:pt idx="29">
                  <c:v>-3.9042425088836472E-2</c:v>
                </c:pt>
                <c:pt idx="30">
                  <c:v>-4.8738715271592126E-2</c:v>
                </c:pt>
                <c:pt idx="31">
                  <c:v>-3.9187992133521775E-2</c:v>
                </c:pt>
                <c:pt idx="32">
                  <c:v>-4.009590716267955E-2</c:v>
                </c:pt>
                <c:pt idx="33">
                  <c:v>-3.9367242944995523E-2</c:v>
                </c:pt>
                <c:pt idx="34">
                  <c:v>-3.9667339247138278E-2</c:v>
                </c:pt>
                <c:pt idx="35">
                  <c:v>-4.0382130516837922E-2</c:v>
                </c:pt>
                <c:pt idx="36">
                  <c:v>-4.0382130516837922E-2</c:v>
                </c:pt>
                <c:pt idx="37">
                  <c:v>-5.3233926095939833E-2</c:v>
                </c:pt>
                <c:pt idx="38">
                  <c:v>-1.990362285324105E-2</c:v>
                </c:pt>
                <c:pt idx="39">
                  <c:v>2.5951999823508164E-3</c:v>
                </c:pt>
                <c:pt idx="40">
                  <c:v>-3.1888642348809337E-2</c:v>
                </c:pt>
                <c:pt idx="41">
                  <c:v>-3.1685607995947114E-2</c:v>
                </c:pt>
                <c:pt idx="42">
                  <c:v>-3.2482560887955918E-2</c:v>
                </c:pt>
                <c:pt idx="43">
                  <c:v>-3.765297612708346E-2</c:v>
                </c:pt>
                <c:pt idx="44">
                  <c:v>-3.7243991724969915E-2</c:v>
                </c:pt>
                <c:pt idx="45">
                  <c:v>-3.6202856298439397E-2</c:v>
                </c:pt>
                <c:pt idx="46">
                  <c:v>-2.4203350986227751E-2</c:v>
                </c:pt>
                <c:pt idx="47">
                  <c:v>-2.2754636414420656E-2</c:v>
                </c:pt>
                <c:pt idx="48">
                  <c:v>-2.3021393035351737E-2</c:v>
                </c:pt>
                <c:pt idx="49">
                  <c:v>-1.8292101385250541E-2</c:v>
                </c:pt>
                <c:pt idx="50">
                  <c:v>-1.8292101385250541E-2</c:v>
                </c:pt>
                <c:pt idx="51">
                  <c:v>-2.1202234663360714E-2</c:v>
                </c:pt>
                <c:pt idx="52">
                  <c:v>-1.83022346638613E-2</c:v>
                </c:pt>
                <c:pt idx="53">
                  <c:v>-1.8262234664871785E-2</c:v>
                </c:pt>
                <c:pt idx="54">
                  <c:v>-1.924771117397622E-2</c:v>
                </c:pt>
                <c:pt idx="55">
                  <c:v>-1.9067711171247444E-2</c:v>
                </c:pt>
                <c:pt idx="56">
                  <c:v>-1.9556990783110358E-2</c:v>
                </c:pt>
                <c:pt idx="57">
                  <c:v>-1.9516990784120843E-2</c:v>
                </c:pt>
                <c:pt idx="58">
                  <c:v>-1.9598537314688507E-2</c:v>
                </c:pt>
                <c:pt idx="59">
                  <c:v>-1.958853731130315E-2</c:v>
                </c:pt>
                <c:pt idx="60">
                  <c:v>-1.9834292334132336E-2</c:v>
                </c:pt>
                <c:pt idx="61">
                  <c:v>-1.9804292338528179E-2</c:v>
                </c:pt>
                <c:pt idx="62">
                  <c:v>-1.9475837841127844E-2</c:v>
                </c:pt>
                <c:pt idx="63">
                  <c:v>-1.9465837845018444E-2</c:v>
                </c:pt>
                <c:pt idx="64">
                  <c:v>-9.3850733772943978E-3</c:v>
                </c:pt>
                <c:pt idx="65">
                  <c:v>-1.756267359197786E-2</c:v>
                </c:pt>
                <c:pt idx="66">
                  <c:v>-2.0516082082970767E-2</c:v>
                </c:pt>
                <c:pt idx="67">
                  <c:v>-1.0359828317104081E-2</c:v>
                </c:pt>
                <c:pt idx="68">
                  <c:v>-1.0721533729432513E-2</c:v>
                </c:pt>
                <c:pt idx="69">
                  <c:v>-1.1472227796742052E-2</c:v>
                </c:pt>
                <c:pt idx="70">
                  <c:v>-7.8594953132082382E-3</c:v>
                </c:pt>
                <c:pt idx="71">
                  <c:v>-2.3849253143217619E-2</c:v>
                </c:pt>
                <c:pt idx="72">
                  <c:v>-1.9455798048865963E-2</c:v>
                </c:pt>
                <c:pt idx="73">
                  <c:v>-1.1769289011370282E-2</c:v>
                </c:pt>
                <c:pt idx="74">
                  <c:v>-3.5288494699717003E-2</c:v>
                </c:pt>
                <c:pt idx="75">
                  <c:v>-1.3133748642432587E-2</c:v>
                </c:pt>
                <c:pt idx="76">
                  <c:v>-3.6258113924149661E-2</c:v>
                </c:pt>
                <c:pt idx="77">
                  <c:v>5.1164349341740328E-4</c:v>
                </c:pt>
                <c:pt idx="78">
                  <c:v>-3.6463682882219281E-2</c:v>
                </c:pt>
                <c:pt idx="79">
                  <c:v>-3.6890553818922131E-2</c:v>
                </c:pt>
                <c:pt idx="80">
                  <c:v>-3.9905887430795942E-3</c:v>
                </c:pt>
                <c:pt idx="81">
                  <c:v>-1.5724087750645793E-3</c:v>
                </c:pt>
                <c:pt idx="82">
                  <c:v>5.5053680620448242E-3</c:v>
                </c:pt>
                <c:pt idx="83">
                  <c:v>-8.2325434557806165E-4</c:v>
                </c:pt>
                <c:pt idx="84">
                  <c:v>1.1836026904958462E-2</c:v>
                </c:pt>
                <c:pt idx="85">
                  <c:v>6.4640334315361897E-3</c:v>
                </c:pt>
                <c:pt idx="86">
                  <c:v>1.3595498360376178E-2</c:v>
                </c:pt>
                <c:pt idx="87">
                  <c:v>1.055882265415261E-2</c:v>
                </c:pt>
                <c:pt idx="88">
                  <c:v>1.3901923387141218E-2</c:v>
                </c:pt>
                <c:pt idx="89">
                  <c:v>-7.6538019662824239E-3</c:v>
                </c:pt>
                <c:pt idx="90">
                  <c:v>-1.9638659029148423E-3</c:v>
                </c:pt>
                <c:pt idx="91">
                  <c:v>1.249072500977351E-2</c:v>
                </c:pt>
                <c:pt idx="92">
                  <c:v>-7.2635832886217555E-3</c:v>
                </c:pt>
                <c:pt idx="93">
                  <c:v>1.0720854170451405E-2</c:v>
                </c:pt>
                <c:pt idx="94">
                  <c:v>1.2551320693013658E-2</c:v>
                </c:pt>
                <c:pt idx="95">
                  <c:v>2.1761532565022237E-2</c:v>
                </c:pt>
                <c:pt idx="96">
                  <c:v>5.3667146819109252E-3</c:v>
                </c:pt>
                <c:pt idx="97">
                  <c:v>1.4213609623756382E-2</c:v>
                </c:pt>
                <c:pt idx="98">
                  <c:v>3.8910724566461885E-3</c:v>
                </c:pt>
                <c:pt idx="99">
                  <c:v>-2.1553863319107219E-2</c:v>
                </c:pt>
                <c:pt idx="100">
                  <c:v>-4.8166962683646307E-2</c:v>
                </c:pt>
                <c:pt idx="101">
                  <c:v>-4.8256187076507889E-2</c:v>
                </c:pt>
                <c:pt idx="102">
                  <c:v>1.0501307733403117E-2</c:v>
                </c:pt>
                <c:pt idx="103">
                  <c:v>1.8916823160256051E-2</c:v>
                </c:pt>
                <c:pt idx="104">
                  <c:v>2.4465395796321843E-2</c:v>
                </c:pt>
                <c:pt idx="105">
                  <c:v>8.1129955746534199E-3</c:v>
                </c:pt>
                <c:pt idx="106">
                  <c:v>2.3257833481172871E-2</c:v>
                </c:pt>
                <c:pt idx="107">
                  <c:v>-4.8801207591311284E-2</c:v>
                </c:pt>
                <c:pt idx="108">
                  <c:v>4.354589596048869E-3</c:v>
                </c:pt>
                <c:pt idx="109">
                  <c:v>1.4418045591391593E-2</c:v>
                </c:pt>
                <c:pt idx="110">
                  <c:v>2.0698619227771664E-2</c:v>
                </c:pt>
                <c:pt idx="111">
                  <c:v>-5.7138696016913876E-4</c:v>
                </c:pt>
                <c:pt idx="112">
                  <c:v>1.4540922959315014E-2</c:v>
                </c:pt>
                <c:pt idx="113">
                  <c:v>1.5940922960327827E-2</c:v>
                </c:pt>
                <c:pt idx="114">
                  <c:v>1.2010211572986068E-2</c:v>
                </c:pt>
                <c:pt idx="115">
                  <c:v>1.6410211570972083E-2</c:v>
                </c:pt>
                <c:pt idx="116">
                  <c:v>-5.8323475461370677E-5</c:v>
                </c:pt>
                <c:pt idx="117">
                  <c:v>2.4066099939346296E-2</c:v>
                </c:pt>
                <c:pt idx="118">
                  <c:v>-4.9421196164048165E-2</c:v>
                </c:pt>
                <c:pt idx="119">
                  <c:v>-4.9461207639278304E-2</c:v>
                </c:pt>
                <c:pt idx="120">
                  <c:v>2.7194761031226804E-2</c:v>
                </c:pt>
                <c:pt idx="121">
                  <c:v>3.9428028641862067E-2</c:v>
                </c:pt>
                <c:pt idx="122">
                  <c:v>2.4654381993778639E-2</c:v>
                </c:pt>
                <c:pt idx="123">
                  <c:v>-4.9996868983324311E-2</c:v>
                </c:pt>
                <c:pt idx="124">
                  <c:v>-5.0047521116151128E-2</c:v>
                </c:pt>
                <c:pt idx="125">
                  <c:v>2.3134604210390083E-2</c:v>
                </c:pt>
                <c:pt idx="126">
                  <c:v>1.9421791635792454E-2</c:v>
                </c:pt>
                <c:pt idx="127">
                  <c:v>3.7384122910601947E-2</c:v>
                </c:pt>
                <c:pt idx="128">
                  <c:v>3.275630241645057E-2</c:v>
                </c:pt>
                <c:pt idx="129">
                  <c:v>2.6400719549956986E-2</c:v>
                </c:pt>
                <c:pt idx="130">
                  <c:v>2.6700719549654306E-2</c:v>
                </c:pt>
                <c:pt idx="131">
                  <c:v>2.6900719551877839E-2</c:v>
                </c:pt>
                <c:pt idx="132">
                  <c:v>2.7000719549351626E-2</c:v>
                </c:pt>
                <c:pt idx="133">
                  <c:v>3.4927856314185629E-2</c:v>
                </c:pt>
                <c:pt idx="134">
                  <c:v>3.4251462016910171E-2</c:v>
                </c:pt>
                <c:pt idx="135">
                  <c:v>1.9082826338328557E-2</c:v>
                </c:pt>
                <c:pt idx="136">
                  <c:v>3.0796826381063958E-2</c:v>
                </c:pt>
                <c:pt idx="137">
                  <c:v>3.7834698313474177E-2</c:v>
                </c:pt>
                <c:pt idx="138">
                  <c:v>2.9628982215402611E-2</c:v>
                </c:pt>
                <c:pt idx="139">
                  <c:v>4.5429124268049251E-2</c:v>
                </c:pt>
                <c:pt idx="140">
                  <c:v>3.1264680355143196E-2</c:v>
                </c:pt>
                <c:pt idx="141">
                  <c:v>2.2700836526991647E-2</c:v>
                </c:pt>
                <c:pt idx="142">
                  <c:v>3.6257332849298683E-2</c:v>
                </c:pt>
                <c:pt idx="143">
                  <c:v>4.6835422112022115E-2</c:v>
                </c:pt>
                <c:pt idx="144">
                  <c:v>3.4109831858148421E-2</c:v>
                </c:pt>
                <c:pt idx="145">
                  <c:v>2.9235962662382937E-2</c:v>
                </c:pt>
                <c:pt idx="146">
                  <c:v>4.4133868844322618E-2</c:v>
                </c:pt>
                <c:pt idx="147">
                  <c:v>3.7256637269050201E-2</c:v>
                </c:pt>
                <c:pt idx="148">
                  <c:v>3.9522581586744945E-2</c:v>
                </c:pt>
                <c:pt idx="149">
                  <c:v>3.7079256967264933E-2</c:v>
                </c:pt>
                <c:pt idx="150">
                  <c:v>2.6063599735975475E-2</c:v>
                </c:pt>
                <c:pt idx="151">
                  <c:v>3.4604798146219438E-2</c:v>
                </c:pt>
                <c:pt idx="152">
                  <c:v>3.1915326788960668E-2</c:v>
                </c:pt>
                <c:pt idx="153">
                  <c:v>1.6024914363705074E-2</c:v>
                </c:pt>
                <c:pt idx="154">
                  <c:v>3.3986074214876323E-2</c:v>
                </c:pt>
                <c:pt idx="155">
                  <c:v>4.0617643915096535E-2</c:v>
                </c:pt>
                <c:pt idx="156">
                  <c:v>3.349008440770429E-2</c:v>
                </c:pt>
                <c:pt idx="157">
                  <c:v>4.7377838180049169E-2</c:v>
                </c:pt>
                <c:pt idx="158">
                  <c:v>3.0225968039846604E-2</c:v>
                </c:pt>
                <c:pt idx="159">
                  <c:v>3.2177580574382608E-2</c:v>
                </c:pt>
                <c:pt idx="160">
                  <c:v>4.1241383239653089E-2</c:v>
                </c:pt>
                <c:pt idx="161">
                  <c:v>4.0604171293837192E-2</c:v>
                </c:pt>
                <c:pt idx="162">
                  <c:v>4.2635313218878299E-2</c:v>
                </c:pt>
                <c:pt idx="163">
                  <c:v>4.2059179500408238E-2</c:v>
                </c:pt>
                <c:pt idx="164">
                  <c:v>3.5856459598898535E-2</c:v>
                </c:pt>
                <c:pt idx="165">
                  <c:v>3.6051815504823621E-2</c:v>
                </c:pt>
                <c:pt idx="166">
                  <c:v>3.7698956277274327E-2</c:v>
                </c:pt>
                <c:pt idx="167">
                  <c:v>3.6563213815800633E-2</c:v>
                </c:pt>
                <c:pt idx="168">
                  <c:v>3.7632940206821404E-2</c:v>
                </c:pt>
                <c:pt idx="169">
                  <c:v>3.6621025533519876E-2</c:v>
                </c:pt>
                <c:pt idx="170">
                  <c:v>3.8510306400837933E-2</c:v>
                </c:pt>
                <c:pt idx="171">
                  <c:v>3.7961789816006369E-2</c:v>
                </c:pt>
                <c:pt idx="172">
                  <c:v>3.8461789817927222E-2</c:v>
                </c:pt>
                <c:pt idx="173">
                  <c:v>3.9461789821768928E-2</c:v>
                </c:pt>
                <c:pt idx="174">
                  <c:v>3.8637752662380398E-2</c:v>
                </c:pt>
                <c:pt idx="175">
                  <c:v>3.9237752661775038E-2</c:v>
                </c:pt>
                <c:pt idx="176">
                  <c:v>3.9437752656722613E-2</c:v>
                </c:pt>
                <c:pt idx="177">
                  <c:v>3.8000715527447604E-2</c:v>
                </c:pt>
                <c:pt idx="178">
                  <c:v>3.9200715526236884E-2</c:v>
                </c:pt>
                <c:pt idx="179">
                  <c:v>3.7904205698782771E-2</c:v>
                </c:pt>
                <c:pt idx="180">
                  <c:v>3.8578262236162918E-2</c:v>
                </c:pt>
                <c:pt idx="181">
                  <c:v>3.9978262237175731E-2</c:v>
                </c:pt>
                <c:pt idx="182">
                  <c:v>3.8721902951127693E-2</c:v>
                </c:pt>
                <c:pt idx="183">
                  <c:v>3.7661532338906185E-2</c:v>
                </c:pt>
                <c:pt idx="184">
                  <c:v>3.8419947347610305E-2</c:v>
                </c:pt>
                <c:pt idx="185">
                  <c:v>3.8170786403655795E-2</c:v>
                </c:pt>
                <c:pt idx="186">
                  <c:v>3.8267814258969433E-2</c:v>
                </c:pt>
                <c:pt idx="187">
                  <c:v>3.9137600557403757E-2</c:v>
                </c:pt>
                <c:pt idx="188">
                  <c:v>4.0518282168151322E-2</c:v>
                </c:pt>
                <c:pt idx="189">
                  <c:v>4.0762275581241736E-2</c:v>
                </c:pt>
                <c:pt idx="190">
                  <c:v>3.9330095410256963E-2</c:v>
                </c:pt>
                <c:pt idx="191">
                  <c:v>3.9014313895256773E-2</c:v>
                </c:pt>
                <c:pt idx="192">
                  <c:v>3.7615548438937697E-2</c:v>
                </c:pt>
                <c:pt idx="193">
                  <c:v>3.9377356129501447E-2</c:v>
                </c:pt>
                <c:pt idx="194">
                  <c:v>4.1275102090282095E-2</c:v>
                </c:pt>
                <c:pt idx="195">
                  <c:v>3.9702524437054271E-2</c:v>
                </c:pt>
                <c:pt idx="196">
                  <c:v>4.1511198174376103E-2</c:v>
                </c:pt>
                <c:pt idx="197">
                  <c:v>4.0584204255959974E-2</c:v>
                </c:pt>
                <c:pt idx="198">
                  <c:v>4.055567480026822E-2</c:v>
                </c:pt>
                <c:pt idx="199">
                  <c:v>3.9752680704430179E-2</c:v>
                </c:pt>
                <c:pt idx="200">
                  <c:v>4.0494147595614448E-2</c:v>
                </c:pt>
                <c:pt idx="201">
                  <c:v>4.0503683926221765E-2</c:v>
                </c:pt>
                <c:pt idx="202">
                  <c:v>3.8229580944625412E-2</c:v>
                </c:pt>
                <c:pt idx="203">
                  <c:v>4.1900514912094323E-2</c:v>
                </c:pt>
                <c:pt idx="204">
                  <c:v>4.1296755076883324E-2</c:v>
                </c:pt>
                <c:pt idx="205">
                  <c:v>4.0649570779355118E-2</c:v>
                </c:pt>
                <c:pt idx="206">
                  <c:v>4.0616767629413603E-2</c:v>
                </c:pt>
                <c:pt idx="207">
                  <c:v>4.0780154149619524E-2</c:v>
                </c:pt>
                <c:pt idx="208">
                  <c:v>4.1550021442068985E-2</c:v>
                </c:pt>
                <c:pt idx="209">
                  <c:v>4.154960492729648E-2</c:v>
                </c:pt>
                <c:pt idx="210">
                  <c:v>4.1529169145753698E-2</c:v>
                </c:pt>
                <c:pt idx="211">
                  <c:v>4.1119888518433886E-2</c:v>
                </c:pt>
                <c:pt idx="212">
                  <c:v>4.3098444692635553E-2</c:v>
                </c:pt>
                <c:pt idx="213">
                  <c:v>4.1447930007914024E-2</c:v>
                </c:pt>
                <c:pt idx="214">
                  <c:v>4.151782713225935E-2</c:v>
                </c:pt>
                <c:pt idx="215">
                  <c:v>4.1472913085727321E-2</c:v>
                </c:pt>
                <c:pt idx="216">
                  <c:v>4.1472913085727321E-2</c:v>
                </c:pt>
                <c:pt idx="217">
                  <c:v>4.1404426629409442E-2</c:v>
                </c:pt>
                <c:pt idx="218">
                  <c:v>4.1552128056359453E-2</c:v>
                </c:pt>
                <c:pt idx="219">
                  <c:v>4.1147168397480227E-2</c:v>
                </c:pt>
                <c:pt idx="220">
                  <c:v>4.1710213331533477E-2</c:v>
                </c:pt>
                <c:pt idx="221">
                  <c:v>4.1722651457383644E-2</c:v>
                </c:pt>
                <c:pt idx="222">
                  <c:v>4.0726726111342933E-2</c:v>
                </c:pt>
                <c:pt idx="223">
                  <c:v>4.2803615418576156E-2</c:v>
                </c:pt>
                <c:pt idx="224">
                  <c:v>4.2145601064260858E-2</c:v>
                </c:pt>
                <c:pt idx="225">
                  <c:v>4.2245601069010603E-2</c:v>
                </c:pt>
                <c:pt idx="226">
                  <c:v>4.2383703928211426E-2</c:v>
                </c:pt>
                <c:pt idx="227">
                  <c:v>4.3243366566711322E-2</c:v>
                </c:pt>
                <c:pt idx="228">
                  <c:v>4.6959225268758099E-2</c:v>
                </c:pt>
                <c:pt idx="229">
                  <c:v>4.3178368435259372E-2</c:v>
                </c:pt>
                <c:pt idx="230">
                  <c:v>4.7144629246128451E-2</c:v>
                </c:pt>
                <c:pt idx="231">
                  <c:v>4.6843594512979113E-2</c:v>
                </c:pt>
                <c:pt idx="232">
                  <c:v>4.4209487324756477E-2</c:v>
                </c:pt>
                <c:pt idx="233">
                  <c:v>4.266711660014965E-2</c:v>
                </c:pt>
                <c:pt idx="234">
                  <c:v>4.4816385392551346E-2</c:v>
                </c:pt>
                <c:pt idx="235">
                  <c:v>4.4255803722370812E-2</c:v>
                </c:pt>
                <c:pt idx="236">
                  <c:v>4.1964697086437838E-2</c:v>
                </c:pt>
                <c:pt idx="237">
                  <c:v>4.3234649215282805E-2</c:v>
                </c:pt>
                <c:pt idx="238">
                  <c:v>4.3621024486980207E-2</c:v>
                </c:pt>
                <c:pt idx="239">
                  <c:v>4.3734575653676201E-2</c:v>
                </c:pt>
                <c:pt idx="240">
                  <c:v>4.3434113065873935E-2</c:v>
                </c:pt>
                <c:pt idx="241">
                  <c:v>4.3031281828075682E-2</c:v>
                </c:pt>
                <c:pt idx="242">
                  <c:v>4.348121844943835E-2</c:v>
                </c:pt>
                <c:pt idx="243">
                  <c:v>4.3930776091944235E-2</c:v>
                </c:pt>
                <c:pt idx="244">
                  <c:v>4.3800766495263259E-2</c:v>
                </c:pt>
                <c:pt idx="245">
                  <c:v>4.357075692151121E-2</c:v>
                </c:pt>
                <c:pt idx="246">
                  <c:v>4.3479840876390626E-2</c:v>
                </c:pt>
                <c:pt idx="247">
                  <c:v>4.3209963381159538E-2</c:v>
                </c:pt>
                <c:pt idx="248">
                  <c:v>4.3859948046387383E-2</c:v>
                </c:pt>
                <c:pt idx="249">
                  <c:v>4.3859948046387383E-2</c:v>
                </c:pt>
                <c:pt idx="250">
                  <c:v>4.3859948046387383E-2</c:v>
                </c:pt>
                <c:pt idx="251">
                  <c:v>4.3909354188462063E-2</c:v>
                </c:pt>
                <c:pt idx="252">
                  <c:v>4.3478850400783323E-2</c:v>
                </c:pt>
                <c:pt idx="253">
                  <c:v>4.3094211413144394E-2</c:v>
                </c:pt>
                <c:pt idx="254">
                  <c:v>4.4302414135148765E-2</c:v>
                </c:pt>
                <c:pt idx="255">
                  <c:v>4.4473162188156987E-2</c:v>
                </c:pt>
                <c:pt idx="256">
                  <c:v>4.4323779747740419E-2</c:v>
                </c:pt>
                <c:pt idx="257">
                  <c:v>-4.6922585853488241E-2</c:v>
                </c:pt>
                <c:pt idx="258">
                  <c:v>4.4345735446321408E-2</c:v>
                </c:pt>
                <c:pt idx="259">
                  <c:v>4.388605500218954E-2</c:v>
                </c:pt>
                <c:pt idx="260">
                  <c:v>4.143441055743833E-2</c:v>
                </c:pt>
                <c:pt idx="261">
                  <c:v>4.3556262909550031E-2</c:v>
                </c:pt>
                <c:pt idx="262">
                  <c:v>4.3550447675823327E-2</c:v>
                </c:pt>
                <c:pt idx="263">
                  <c:v>4.4662278048498039E-2</c:v>
                </c:pt>
                <c:pt idx="264">
                  <c:v>4.4582724929514553E-2</c:v>
                </c:pt>
                <c:pt idx="265">
                  <c:v>4.3684388622880224E-2</c:v>
                </c:pt>
                <c:pt idx="266">
                  <c:v>4.8417874556628597E-2</c:v>
                </c:pt>
                <c:pt idx="267">
                  <c:v>4.833043982753598E-2</c:v>
                </c:pt>
                <c:pt idx="268">
                  <c:v>4.9750688359238557E-2</c:v>
                </c:pt>
                <c:pt idx="269">
                  <c:v>4.4281480237251272E-2</c:v>
                </c:pt>
                <c:pt idx="270">
                  <c:v>4.2950219795743733E-2</c:v>
                </c:pt>
                <c:pt idx="271">
                  <c:v>4.1080366110842564E-2</c:v>
                </c:pt>
                <c:pt idx="272">
                  <c:v>4.2170839518877803E-2</c:v>
                </c:pt>
                <c:pt idx="273">
                  <c:v>4.3453838116715479E-2</c:v>
                </c:pt>
                <c:pt idx="274">
                  <c:v>4.3657293562888347E-2</c:v>
                </c:pt>
                <c:pt idx="275">
                  <c:v>4.369500323211091E-2</c:v>
                </c:pt>
                <c:pt idx="276">
                  <c:v>4.3693548487055991E-2</c:v>
                </c:pt>
                <c:pt idx="277">
                  <c:v>4.4619037553761218E-2</c:v>
                </c:pt>
                <c:pt idx="278">
                  <c:v>4.3989115931651612E-2</c:v>
                </c:pt>
                <c:pt idx="279">
                  <c:v>-4.5770627104005951E-2</c:v>
                </c:pt>
                <c:pt idx="280">
                  <c:v>4.3658508243618277E-2</c:v>
                </c:pt>
                <c:pt idx="281">
                  <c:v>4.4315449916053185E-2</c:v>
                </c:pt>
                <c:pt idx="282">
                  <c:v>4.3910119669576378E-2</c:v>
                </c:pt>
                <c:pt idx="283">
                  <c:v>4.5022190791579542E-2</c:v>
                </c:pt>
                <c:pt idx="284">
                  <c:v>4.4178000269684672E-2</c:v>
                </c:pt>
                <c:pt idx="285">
                  <c:v>4.4955426276398328E-2</c:v>
                </c:pt>
                <c:pt idx="286">
                  <c:v>4.4996397110419598E-2</c:v>
                </c:pt>
                <c:pt idx="287">
                  <c:v>4.5632205214769392E-2</c:v>
                </c:pt>
                <c:pt idx="288">
                  <c:v>4.5296915980538213E-2</c:v>
                </c:pt>
                <c:pt idx="289">
                  <c:v>4.4737177986202262E-2</c:v>
                </c:pt>
                <c:pt idx="290">
                  <c:v>4.5103075719943098E-2</c:v>
                </c:pt>
                <c:pt idx="291">
                  <c:v>4.497470943185887E-2</c:v>
                </c:pt>
                <c:pt idx="292">
                  <c:v>4.5944851734680936E-2</c:v>
                </c:pt>
                <c:pt idx="293">
                  <c:v>4.5034001601943471E-2</c:v>
                </c:pt>
                <c:pt idx="294">
                  <c:v>4.4829329494658621E-2</c:v>
                </c:pt>
                <c:pt idx="295">
                  <c:v>4.4494399744698834E-2</c:v>
                </c:pt>
                <c:pt idx="296">
                  <c:v>4.5360678333947121E-2</c:v>
                </c:pt>
                <c:pt idx="297">
                  <c:v>4.4743727293275012E-2</c:v>
                </c:pt>
                <c:pt idx="298">
                  <c:v>4.4489127485282831E-2</c:v>
                </c:pt>
                <c:pt idx="299">
                  <c:v>4.460982014360769E-2</c:v>
                </c:pt>
                <c:pt idx="300">
                  <c:v>4.4481275481998386E-2</c:v>
                </c:pt>
                <c:pt idx="301">
                  <c:v>4.4819772955671244E-2</c:v>
                </c:pt>
                <c:pt idx="302">
                  <c:v>4.4916221867794218E-2</c:v>
                </c:pt>
                <c:pt idx="303">
                  <c:v>4.220568393393144E-2</c:v>
                </c:pt>
                <c:pt idx="304">
                  <c:v>4.4530260958531395E-2</c:v>
                </c:pt>
                <c:pt idx="305">
                  <c:v>4.740151854426293E-2</c:v>
                </c:pt>
                <c:pt idx="306">
                  <c:v>4.4828088796692464E-2</c:v>
                </c:pt>
                <c:pt idx="307">
                  <c:v>4.5346478244757807E-2</c:v>
                </c:pt>
                <c:pt idx="308">
                  <c:v>4.307688701565876E-2</c:v>
                </c:pt>
                <c:pt idx="309">
                  <c:v>4.3998989727400184E-2</c:v>
                </c:pt>
                <c:pt idx="310">
                  <c:v>4.3363771621392683E-2</c:v>
                </c:pt>
                <c:pt idx="311">
                  <c:v>4.4420095506320506E-2</c:v>
                </c:pt>
                <c:pt idx="312">
                  <c:v>4.2588454236346954E-2</c:v>
                </c:pt>
                <c:pt idx="313">
                  <c:v>4.3549280559804837E-2</c:v>
                </c:pt>
                <c:pt idx="314">
                  <c:v>4.3619503760286255E-2</c:v>
                </c:pt>
                <c:pt idx="315">
                  <c:v>4.2883524857408012E-2</c:v>
                </c:pt>
                <c:pt idx="316">
                  <c:v>4.4077875618560108E-2</c:v>
                </c:pt>
                <c:pt idx="317">
                  <c:v>4.2714405823928589E-2</c:v>
                </c:pt>
                <c:pt idx="318">
                  <c:v>4.2423441159725198E-2</c:v>
                </c:pt>
                <c:pt idx="319">
                  <c:v>4.3424802687846265E-2</c:v>
                </c:pt>
                <c:pt idx="320">
                  <c:v>4.3662516101000692E-2</c:v>
                </c:pt>
                <c:pt idx="321">
                  <c:v>4.4710490363165323E-2</c:v>
                </c:pt>
                <c:pt idx="322">
                  <c:v>4.2828578904899745E-2</c:v>
                </c:pt>
                <c:pt idx="323">
                  <c:v>4.2525096788750966E-2</c:v>
                </c:pt>
                <c:pt idx="324">
                  <c:v>4.2525096788750966E-2</c:v>
                </c:pt>
                <c:pt idx="325">
                  <c:v>4.2525096788750966E-2</c:v>
                </c:pt>
                <c:pt idx="326">
                  <c:v>4.2525096788750966E-2</c:v>
                </c:pt>
                <c:pt idx="327">
                  <c:v>4.3680143937616003E-2</c:v>
                </c:pt>
                <c:pt idx="328">
                  <c:v>4.2227410910766441E-2</c:v>
                </c:pt>
                <c:pt idx="329">
                  <c:v>4.3911723607836073E-2</c:v>
                </c:pt>
                <c:pt idx="330">
                  <c:v>4.3081998611710165E-2</c:v>
                </c:pt>
                <c:pt idx="331">
                  <c:v>4.3664340474564689E-2</c:v>
                </c:pt>
                <c:pt idx="332">
                  <c:v>4.3063018686247984E-2</c:v>
                </c:pt>
                <c:pt idx="333">
                  <c:v>4.1631945259793093E-2</c:v>
                </c:pt>
                <c:pt idx="334">
                  <c:v>4.061006748196383E-2</c:v>
                </c:pt>
                <c:pt idx="335">
                  <c:v>4.1761632950448727E-2</c:v>
                </c:pt>
                <c:pt idx="336">
                  <c:v>4.0235176260607186E-2</c:v>
                </c:pt>
                <c:pt idx="337">
                  <c:v>4.1805490945333826E-2</c:v>
                </c:pt>
                <c:pt idx="338">
                  <c:v>4.219038352073165E-2</c:v>
                </c:pt>
                <c:pt idx="339">
                  <c:v>4.1865908229355556E-2</c:v>
                </c:pt>
                <c:pt idx="340">
                  <c:v>3.9909786190130206E-2</c:v>
                </c:pt>
                <c:pt idx="341">
                  <c:v>4.3668075963520112E-2</c:v>
                </c:pt>
                <c:pt idx="342">
                  <c:v>3.9429911177481042E-2</c:v>
                </c:pt>
                <c:pt idx="343">
                  <c:v>3.7500268640523804E-2</c:v>
                </c:pt>
                <c:pt idx="344">
                  <c:v>3.7962471661425121E-2</c:v>
                </c:pt>
                <c:pt idx="345">
                  <c:v>3.8436118740862349E-2</c:v>
                </c:pt>
                <c:pt idx="346">
                  <c:v>3.8335306875500269E-2</c:v>
                </c:pt>
                <c:pt idx="347">
                  <c:v>3.9457474282527424E-2</c:v>
                </c:pt>
                <c:pt idx="348">
                  <c:v>3.7927835585727016E-2</c:v>
                </c:pt>
                <c:pt idx="349">
                  <c:v>3.9396340976862801E-2</c:v>
                </c:pt>
                <c:pt idx="350">
                  <c:v>3.7766482666972356E-2</c:v>
                </c:pt>
                <c:pt idx="351">
                  <c:v>3.5793180822257936E-2</c:v>
                </c:pt>
                <c:pt idx="352">
                  <c:v>3.7899320541209688E-2</c:v>
                </c:pt>
                <c:pt idx="353">
                  <c:v>3.7702632428142799E-2</c:v>
                </c:pt>
                <c:pt idx="354">
                  <c:v>3.9905317009813479E-2</c:v>
                </c:pt>
                <c:pt idx="355">
                  <c:v>3.7496504362116906E-2</c:v>
                </c:pt>
                <c:pt idx="356">
                  <c:v>3.7836348740815096E-2</c:v>
                </c:pt>
                <c:pt idx="357">
                  <c:v>3.635640830984925E-2</c:v>
                </c:pt>
                <c:pt idx="358">
                  <c:v>3.607686165357013E-2</c:v>
                </c:pt>
                <c:pt idx="359">
                  <c:v>3.6336861654277935E-2</c:v>
                </c:pt>
                <c:pt idx="360">
                  <c:v>3.6476861658017196E-2</c:v>
                </c:pt>
                <c:pt idx="361">
                  <c:v>3.7206861657765739E-2</c:v>
                </c:pt>
                <c:pt idx="362">
                  <c:v>3.5478689076175532E-2</c:v>
                </c:pt>
                <c:pt idx="363">
                  <c:v>3.6317385930343213E-2</c:v>
                </c:pt>
                <c:pt idx="364">
                  <c:v>3.5940133844108921E-2</c:v>
                </c:pt>
                <c:pt idx="365">
                  <c:v>3.6610591899597714E-2</c:v>
                </c:pt>
                <c:pt idx="366">
                  <c:v>3.5215580354498816E-2</c:v>
                </c:pt>
                <c:pt idx="367">
                  <c:v>3.594077363793563E-2</c:v>
                </c:pt>
                <c:pt idx="368">
                  <c:v>3.5986949544225044E-2</c:v>
                </c:pt>
                <c:pt idx="369">
                  <c:v>3.4512340519229828E-2</c:v>
                </c:pt>
                <c:pt idx="370">
                  <c:v>3.4582834667720719E-2</c:v>
                </c:pt>
                <c:pt idx="371">
                  <c:v>3.4176484630258422E-2</c:v>
                </c:pt>
                <c:pt idx="372">
                  <c:v>3.3594337501480567E-2</c:v>
                </c:pt>
                <c:pt idx="373">
                  <c:v>3.3924337504058003E-2</c:v>
                </c:pt>
                <c:pt idx="374">
                  <c:v>3.4424337498702898E-2</c:v>
                </c:pt>
                <c:pt idx="375">
                  <c:v>3.4385998477242094E-2</c:v>
                </c:pt>
                <c:pt idx="376">
                  <c:v>3.1688035745479515E-2</c:v>
                </c:pt>
                <c:pt idx="377">
                  <c:v>3.1058578142238863E-2</c:v>
                </c:pt>
                <c:pt idx="378">
                  <c:v>3.1984574503500895E-2</c:v>
                </c:pt>
                <c:pt idx="379">
                  <c:v>3.0996924144145857E-2</c:v>
                </c:pt>
                <c:pt idx="380">
                  <c:v>3.040670409384659E-2</c:v>
                </c:pt>
                <c:pt idx="381">
                  <c:v>2.9845649811266167E-2</c:v>
                </c:pt>
                <c:pt idx="382">
                  <c:v>2.9903572883753823E-2</c:v>
                </c:pt>
                <c:pt idx="383">
                  <c:v>3.0296585647004284E-2</c:v>
                </c:pt>
                <c:pt idx="384">
                  <c:v>3.1390481283459754E-2</c:v>
                </c:pt>
                <c:pt idx="385">
                  <c:v>2.9051887614282929E-2</c:v>
                </c:pt>
                <c:pt idx="386">
                  <c:v>2.9992592127696172E-2</c:v>
                </c:pt>
                <c:pt idx="387">
                  <c:v>2.9620797076452224E-2</c:v>
                </c:pt>
                <c:pt idx="388">
                  <c:v>2.7554214414516179E-2</c:v>
                </c:pt>
                <c:pt idx="389">
                  <c:v>2.5596384574495992E-2</c:v>
                </c:pt>
                <c:pt idx="390">
                  <c:v>2.8296497823352043E-2</c:v>
                </c:pt>
                <c:pt idx="391">
                  <c:v>2.8327184218566323E-2</c:v>
                </c:pt>
                <c:pt idx="392">
                  <c:v>2.8827184213211218E-2</c:v>
                </c:pt>
                <c:pt idx="393">
                  <c:v>2.8927184217960963E-2</c:v>
                </c:pt>
                <c:pt idx="394">
                  <c:v>2.761630287547992E-2</c:v>
                </c:pt>
                <c:pt idx="395">
                  <c:v>2.6754532595117869E-2</c:v>
                </c:pt>
                <c:pt idx="396">
                  <c:v>2.5078215286973793E-2</c:v>
                </c:pt>
                <c:pt idx="397">
                  <c:v>2.5982439840552762E-2</c:v>
                </c:pt>
                <c:pt idx="398">
                  <c:v>2.5135647428145808E-2</c:v>
                </c:pt>
                <c:pt idx="399">
                  <c:v>2.4634758034863452E-2</c:v>
                </c:pt>
                <c:pt idx="400">
                  <c:v>2.5605401489489477E-2</c:v>
                </c:pt>
                <c:pt idx="401">
                  <c:v>2.4976044968557834E-2</c:v>
                </c:pt>
                <c:pt idx="402">
                  <c:v>2.4900850545541864E-2</c:v>
                </c:pt>
                <c:pt idx="403">
                  <c:v>2.4571494499420699E-2</c:v>
                </c:pt>
                <c:pt idx="404">
                  <c:v>2.4942138492398541E-2</c:v>
                </c:pt>
                <c:pt idx="405">
                  <c:v>2.5875797799484943E-2</c:v>
                </c:pt>
                <c:pt idx="406">
                  <c:v>2.5409120302898408E-2</c:v>
                </c:pt>
                <c:pt idx="407">
                  <c:v>2.4196692071351625E-2</c:v>
                </c:pt>
                <c:pt idx="408">
                  <c:v>2.5818224440587956E-2</c:v>
                </c:pt>
                <c:pt idx="409">
                  <c:v>2.4343039900795282E-2</c:v>
                </c:pt>
                <c:pt idx="410">
                  <c:v>2.5312033227032349E-2</c:v>
                </c:pt>
                <c:pt idx="411">
                  <c:v>2.305520631340148E-2</c:v>
                </c:pt>
                <c:pt idx="412">
                  <c:v>2.4025899829005701E-2</c:v>
                </c:pt>
                <c:pt idx="413">
                  <c:v>2.2797580673469472E-2</c:v>
                </c:pt>
                <c:pt idx="414">
                  <c:v>2.2701792138940385E-2</c:v>
                </c:pt>
                <c:pt idx="415">
                  <c:v>2.2701792138940385E-2</c:v>
                </c:pt>
                <c:pt idx="416">
                  <c:v>1.7037098215116953E-2</c:v>
                </c:pt>
                <c:pt idx="417">
                  <c:v>2.197082573566439E-2</c:v>
                </c:pt>
                <c:pt idx="418">
                  <c:v>2.0558497582695734E-2</c:v>
                </c:pt>
                <c:pt idx="419">
                  <c:v>2.0429230114244912E-2</c:v>
                </c:pt>
                <c:pt idx="420">
                  <c:v>1.9997729105887319E-2</c:v>
                </c:pt>
                <c:pt idx="421">
                  <c:v>2.0489123571652085E-2</c:v>
                </c:pt>
                <c:pt idx="422">
                  <c:v>1.9759862775493298E-2</c:v>
                </c:pt>
                <c:pt idx="423">
                  <c:v>2.0591308821714088E-2</c:v>
                </c:pt>
                <c:pt idx="424">
                  <c:v>2.0449140905484053E-2</c:v>
                </c:pt>
                <c:pt idx="425">
                  <c:v>1.8958010989848589E-2</c:v>
                </c:pt>
                <c:pt idx="426">
                  <c:v>1.8368754779376884E-2</c:v>
                </c:pt>
                <c:pt idx="427">
                  <c:v>2.0139535586675278E-2</c:v>
                </c:pt>
                <c:pt idx="428">
                  <c:v>1.8745485655654565E-2</c:v>
                </c:pt>
                <c:pt idx="429">
                  <c:v>2.0531785371671579E-2</c:v>
                </c:pt>
                <c:pt idx="430">
                  <c:v>1.8965438890483244E-2</c:v>
                </c:pt>
                <c:pt idx="431">
                  <c:v>2.1336236664956348E-2</c:v>
                </c:pt>
                <c:pt idx="432">
                  <c:v>1.9577891796358771E-2</c:v>
                </c:pt>
                <c:pt idx="433">
                  <c:v>1.9577891883670262E-2</c:v>
                </c:pt>
                <c:pt idx="434">
                  <c:v>2.4643703589607893E-2</c:v>
                </c:pt>
                <c:pt idx="435">
                  <c:v>2.2624069352592729E-2</c:v>
                </c:pt>
                <c:pt idx="436">
                  <c:v>1.7927442652428183E-2</c:v>
                </c:pt>
                <c:pt idx="437">
                  <c:v>1.9898268633553512E-2</c:v>
                </c:pt>
                <c:pt idx="438">
                  <c:v>1.9922505105246568E-2</c:v>
                </c:pt>
                <c:pt idx="439">
                  <c:v>1.7734447328318276E-2</c:v>
                </c:pt>
                <c:pt idx="440">
                  <c:v>1.7184724212407521E-2</c:v>
                </c:pt>
                <c:pt idx="441">
                  <c:v>1.8599790427305474E-2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4F-4530-B82D-8A62068AE068}"/>
            </c:ext>
          </c:extLst>
        </c:ser>
        <c:ser>
          <c:idx val="7"/>
          <c:order val="1"/>
          <c:tx>
            <c:strRef>
              <c:f>'Active 1'!$AC$20</c:f>
              <c:strCache>
                <c:ptCount val="1"/>
                <c:pt idx="0">
                  <c:v>Q. resid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1'!$AW$2:$AW$116</c:f>
              <c:numCache>
                <c:formatCode>General</c:formatCode>
                <c:ptCount val="115"/>
                <c:pt idx="0">
                  <c:v>-54000</c:v>
                </c:pt>
                <c:pt idx="1">
                  <c:v>-53000</c:v>
                </c:pt>
                <c:pt idx="2">
                  <c:v>-52000</c:v>
                </c:pt>
                <c:pt idx="3">
                  <c:v>-51000</c:v>
                </c:pt>
                <c:pt idx="4">
                  <c:v>-50000</c:v>
                </c:pt>
                <c:pt idx="5">
                  <c:v>-49000</c:v>
                </c:pt>
                <c:pt idx="6">
                  <c:v>-48000</c:v>
                </c:pt>
                <c:pt idx="7">
                  <c:v>-47000</c:v>
                </c:pt>
                <c:pt idx="8">
                  <c:v>-46000</c:v>
                </c:pt>
                <c:pt idx="9">
                  <c:v>-45000</c:v>
                </c:pt>
                <c:pt idx="10">
                  <c:v>-44000</c:v>
                </c:pt>
                <c:pt idx="11">
                  <c:v>-43000</c:v>
                </c:pt>
                <c:pt idx="12">
                  <c:v>-42000</c:v>
                </c:pt>
                <c:pt idx="13">
                  <c:v>-41000</c:v>
                </c:pt>
                <c:pt idx="14">
                  <c:v>-40000</c:v>
                </c:pt>
                <c:pt idx="15">
                  <c:v>-39000</c:v>
                </c:pt>
                <c:pt idx="16">
                  <c:v>-38000</c:v>
                </c:pt>
                <c:pt idx="17">
                  <c:v>-37000</c:v>
                </c:pt>
                <c:pt idx="18">
                  <c:v>-36000</c:v>
                </c:pt>
                <c:pt idx="19">
                  <c:v>-35000</c:v>
                </c:pt>
                <c:pt idx="20">
                  <c:v>-34000</c:v>
                </c:pt>
                <c:pt idx="21">
                  <c:v>-33000</c:v>
                </c:pt>
                <c:pt idx="22">
                  <c:v>-32000</c:v>
                </c:pt>
                <c:pt idx="23">
                  <c:v>-31000</c:v>
                </c:pt>
                <c:pt idx="24">
                  <c:v>-30000</c:v>
                </c:pt>
                <c:pt idx="25">
                  <c:v>-29000</c:v>
                </c:pt>
                <c:pt idx="26">
                  <c:v>-28000</c:v>
                </c:pt>
                <c:pt idx="27">
                  <c:v>-27000</c:v>
                </c:pt>
                <c:pt idx="28">
                  <c:v>-26000</c:v>
                </c:pt>
                <c:pt idx="29">
                  <c:v>-24000</c:v>
                </c:pt>
                <c:pt idx="30">
                  <c:v>-23000</c:v>
                </c:pt>
                <c:pt idx="31">
                  <c:v>-22000</c:v>
                </c:pt>
                <c:pt idx="32">
                  <c:v>-21000</c:v>
                </c:pt>
                <c:pt idx="33">
                  <c:v>-20000</c:v>
                </c:pt>
                <c:pt idx="34">
                  <c:v>-19000</c:v>
                </c:pt>
                <c:pt idx="35">
                  <c:v>-18000</c:v>
                </c:pt>
                <c:pt idx="36">
                  <c:v>-17000</c:v>
                </c:pt>
                <c:pt idx="37">
                  <c:v>-16000</c:v>
                </c:pt>
                <c:pt idx="38">
                  <c:v>-15000</c:v>
                </c:pt>
                <c:pt idx="39">
                  <c:v>-14000</c:v>
                </c:pt>
                <c:pt idx="40">
                  <c:v>-13000</c:v>
                </c:pt>
                <c:pt idx="41">
                  <c:v>-12000</c:v>
                </c:pt>
                <c:pt idx="42">
                  <c:v>-11000</c:v>
                </c:pt>
                <c:pt idx="43">
                  <c:v>-10000</c:v>
                </c:pt>
                <c:pt idx="44">
                  <c:v>-9000</c:v>
                </c:pt>
                <c:pt idx="45">
                  <c:v>-8000</c:v>
                </c:pt>
                <c:pt idx="46">
                  <c:v>-7000</c:v>
                </c:pt>
                <c:pt idx="47">
                  <c:v>-6000</c:v>
                </c:pt>
                <c:pt idx="48">
                  <c:v>-5000</c:v>
                </c:pt>
                <c:pt idx="49">
                  <c:v>-4000</c:v>
                </c:pt>
                <c:pt idx="50">
                  <c:v>-3000</c:v>
                </c:pt>
                <c:pt idx="51">
                  <c:v>-2000</c:v>
                </c:pt>
                <c:pt idx="52">
                  <c:v>-1000</c:v>
                </c:pt>
                <c:pt idx="53">
                  <c:v>0</c:v>
                </c:pt>
                <c:pt idx="54">
                  <c:v>1000</c:v>
                </c:pt>
                <c:pt idx="55">
                  <c:v>2000</c:v>
                </c:pt>
                <c:pt idx="56">
                  <c:v>3000</c:v>
                </c:pt>
                <c:pt idx="57">
                  <c:v>4000</c:v>
                </c:pt>
                <c:pt idx="58">
                  <c:v>5000</c:v>
                </c:pt>
                <c:pt idx="59">
                  <c:v>6000</c:v>
                </c:pt>
                <c:pt idx="60">
                  <c:v>7000</c:v>
                </c:pt>
                <c:pt idx="61">
                  <c:v>8000</c:v>
                </c:pt>
                <c:pt idx="62">
                  <c:v>9000</c:v>
                </c:pt>
                <c:pt idx="63">
                  <c:v>10000</c:v>
                </c:pt>
                <c:pt idx="64">
                  <c:v>11000</c:v>
                </c:pt>
                <c:pt idx="65">
                  <c:v>12000</c:v>
                </c:pt>
                <c:pt idx="66">
                  <c:v>13000</c:v>
                </c:pt>
                <c:pt idx="67">
                  <c:v>14000</c:v>
                </c:pt>
                <c:pt idx="68">
                  <c:v>15000</c:v>
                </c:pt>
                <c:pt idx="69">
                  <c:v>16000</c:v>
                </c:pt>
                <c:pt idx="70">
                  <c:v>17000</c:v>
                </c:pt>
                <c:pt idx="71">
                  <c:v>18000</c:v>
                </c:pt>
                <c:pt idx="72">
                  <c:v>19000</c:v>
                </c:pt>
                <c:pt idx="73">
                  <c:v>20000</c:v>
                </c:pt>
                <c:pt idx="74">
                  <c:v>21000</c:v>
                </c:pt>
                <c:pt idx="75">
                  <c:v>22000</c:v>
                </c:pt>
                <c:pt idx="76">
                  <c:v>23000</c:v>
                </c:pt>
                <c:pt idx="77">
                  <c:v>24000</c:v>
                </c:pt>
                <c:pt idx="78">
                  <c:v>25000</c:v>
                </c:pt>
                <c:pt idx="79">
                  <c:v>26000</c:v>
                </c:pt>
                <c:pt idx="80">
                  <c:v>27000</c:v>
                </c:pt>
                <c:pt idx="81">
                  <c:v>28000</c:v>
                </c:pt>
                <c:pt idx="82">
                  <c:v>29000</c:v>
                </c:pt>
                <c:pt idx="83">
                  <c:v>30000</c:v>
                </c:pt>
                <c:pt idx="84">
                  <c:v>31000</c:v>
                </c:pt>
                <c:pt idx="85">
                  <c:v>32000</c:v>
                </c:pt>
                <c:pt idx="86">
                  <c:v>33000</c:v>
                </c:pt>
                <c:pt idx="87">
                  <c:v>34000</c:v>
                </c:pt>
                <c:pt idx="88">
                  <c:v>35000</c:v>
                </c:pt>
                <c:pt idx="89">
                  <c:v>36000</c:v>
                </c:pt>
                <c:pt idx="90">
                  <c:v>37000</c:v>
                </c:pt>
                <c:pt idx="91">
                  <c:v>38000</c:v>
                </c:pt>
                <c:pt idx="92">
                  <c:v>39000</c:v>
                </c:pt>
                <c:pt idx="93">
                  <c:v>40000</c:v>
                </c:pt>
                <c:pt idx="94">
                  <c:v>41000</c:v>
                </c:pt>
                <c:pt idx="95">
                  <c:v>42000</c:v>
                </c:pt>
                <c:pt idx="96">
                  <c:v>43000</c:v>
                </c:pt>
                <c:pt idx="97">
                  <c:v>44000</c:v>
                </c:pt>
                <c:pt idx="98">
                  <c:v>45000</c:v>
                </c:pt>
                <c:pt idx="99">
                  <c:v>46000</c:v>
                </c:pt>
                <c:pt idx="100">
                  <c:v>47000</c:v>
                </c:pt>
                <c:pt idx="101">
                  <c:v>48000</c:v>
                </c:pt>
                <c:pt idx="102">
                  <c:v>49000</c:v>
                </c:pt>
                <c:pt idx="103">
                  <c:v>50000</c:v>
                </c:pt>
                <c:pt idx="104">
                  <c:v>51000</c:v>
                </c:pt>
                <c:pt idx="105">
                  <c:v>52000</c:v>
                </c:pt>
                <c:pt idx="106">
                  <c:v>53000</c:v>
                </c:pt>
                <c:pt idx="107">
                  <c:v>54000</c:v>
                </c:pt>
                <c:pt idx="108">
                  <c:v>55000</c:v>
                </c:pt>
                <c:pt idx="109">
                  <c:v>56000</c:v>
                </c:pt>
                <c:pt idx="110">
                  <c:v>57000</c:v>
                </c:pt>
                <c:pt idx="111">
                  <c:v>58000</c:v>
                </c:pt>
                <c:pt idx="112">
                  <c:v>59000</c:v>
                </c:pt>
                <c:pt idx="113">
                  <c:v>60000</c:v>
                </c:pt>
                <c:pt idx="114">
                  <c:v>61000</c:v>
                </c:pt>
              </c:numCache>
            </c:numRef>
          </c:xVal>
          <c:yVal>
            <c:numRef>
              <c:f>'Active 1'!$AZ$2:$AZ$116</c:f>
              <c:numCache>
                <c:formatCode>General</c:formatCode>
                <c:ptCount val="115"/>
                <c:pt idx="0">
                  <c:v>-1.140417737517538E-2</c:v>
                </c:pt>
                <c:pt idx="1">
                  <c:v>-1.3928882814178364E-2</c:v>
                </c:pt>
                <c:pt idx="2">
                  <c:v>-1.6358453491009017E-2</c:v>
                </c:pt>
                <c:pt idx="3">
                  <c:v>-1.8689401055092706E-2</c:v>
                </c:pt>
                <c:pt idx="4">
                  <c:v>-2.0919135922818414E-2</c:v>
                </c:pt>
                <c:pt idx="5">
                  <c:v>-2.3045835118421971E-2</c:v>
                </c:pt>
                <c:pt idx="6">
                  <c:v>-2.5068324828286144E-2</c:v>
                </c:pt>
                <c:pt idx="7">
                  <c:v>-2.6985977207467586E-2</c:v>
                </c:pt>
                <c:pt idx="8">
                  <c:v>-2.8798620552296893E-2</c:v>
                </c:pt>
                <c:pt idx="9">
                  <c:v>-3.0506461718622344E-2</c:v>
                </c:pt>
                <c:pt idx="10">
                  <c:v>-3.2110019561050203E-2</c:v>
                </c:pt>
                <c:pt idx="11">
                  <c:v>-3.3610068151454849E-2</c:v>
                </c:pt>
                <c:pt idx="12">
                  <c:v>-3.5007588575228087E-2</c:v>
                </c:pt>
                <c:pt idx="13">
                  <c:v>-3.6303728180338161E-2</c:v>
                </c:pt>
                <c:pt idx="14">
                  <c:v>-3.7499766252400771E-2</c:v>
                </c:pt>
                <c:pt idx="15">
                  <c:v>-3.8597085197745434E-2</c:v>
                </c:pt>
                <c:pt idx="16">
                  <c:v>-3.9597146427806401E-2</c:v>
                </c:pt>
                <c:pt idx="17">
                  <c:v>-4.050147024611217E-2</c:v>
                </c:pt>
                <c:pt idx="18">
                  <c:v>-4.1311619139477965E-2</c:v>
                </c:pt>
                <c:pt idx="19">
                  <c:v>-4.2029183965014663E-2</c:v>
                </c:pt>
                <c:pt idx="20">
                  <c:v>-4.2655772602871171E-2</c:v>
                </c:pt>
                <c:pt idx="21">
                  <c:v>-4.3193000710939428E-2</c:v>
                </c:pt>
                <c:pt idx="22">
                  <c:v>-4.364248427267152E-2</c:v>
                </c:pt>
                <c:pt idx="23">
                  <c:v>-4.4005833673911171E-2</c:v>
                </c:pt>
                <c:pt idx="24">
                  <c:v>-4.4284649080845111E-2</c:v>
                </c:pt>
                <c:pt idx="25">
                  <c:v>-4.4480516920608629E-2</c:v>
                </c:pt>
                <c:pt idx="26">
                  <c:v>-4.4595007290486745E-2</c:v>
                </c:pt>
                <c:pt idx="27">
                  <c:v>-4.4629672142607088E-2</c:v>
                </c:pt>
                <c:pt idx="28">
                  <c:v>-4.4586044109818257E-2</c:v>
                </c:pt>
                <c:pt idx="29">
                  <c:v>-4.4269939851428783E-2</c:v>
                </c:pt>
                <c:pt idx="30">
                  <c:v>-4.4000428489236854E-2</c:v>
                </c:pt>
                <c:pt idx="31">
                  <c:v>-4.3658554477976161E-2</c:v>
                </c:pt>
                <c:pt idx="32">
                  <c:v>-4.3245751457949802E-2</c:v>
                </c:pt>
                <c:pt idx="33">
                  <c:v>-4.276343480653972E-2</c:v>
                </c:pt>
                <c:pt idx="34">
                  <c:v>-4.2213002610144164E-2</c:v>
                </c:pt>
                <c:pt idx="35">
                  <c:v>-4.1595836792633616E-2</c:v>
                </c:pt>
                <c:pt idx="36">
                  <c:v>-4.091330439999926E-2</c:v>
                </c:pt>
                <c:pt idx="37">
                  <c:v>-4.0166759048302331E-2</c:v>
                </c:pt>
                <c:pt idx="38">
                  <c:v>-3.9357542546965059E-2</c:v>
                </c:pt>
                <c:pt idx="39">
                  <c:v>-3.8486986711917338E-2</c:v>
                </c:pt>
                <c:pt idx="40">
                  <c:v>-3.7556415383316145E-2</c:v>
                </c:pt>
                <c:pt idx="41">
                  <c:v>-3.6567146660836138E-2</c:v>
                </c:pt>
                <c:pt idx="42">
                  <c:v>-3.5520495366355175E-2</c:v>
                </c:pt>
                <c:pt idx="43">
                  <c:v>-3.4417775739786244E-2</c:v>
                </c:pt>
                <c:pt idx="44">
                  <c:v>-3.3260304369447699E-2</c:v>
                </c:pt>
                <c:pt idx="45">
                  <c:v>-3.2049403354334587E-2</c:v>
                </c:pt>
                <c:pt idx="46">
                  <c:v>-3.0786403692542128E-2</c:v>
                </c:pt>
                <c:pt idx="47">
                  <c:v>-2.9472648888401461E-2</c:v>
                </c:pt>
                <c:pt idx="48">
                  <c:v>-2.8109498771021597E-2</c:v>
                </c:pt>
                <c:pt idx="49">
                  <c:v>-2.6698333519141311E-2</c:v>
                </c:pt>
                <c:pt idx="50">
                  <c:v>-2.5240557891586381E-2</c:v>
                </c:pt>
                <c:pt idx="51">
                  <c:v>-2.3737605669127776E-2</c:v>
                </c:pt>
                <c:pt idx="52">
                  <c:v>-2.2190944321919974E-2</c:v>
                </c:pt>
                <c:pt idx="53">
                  <c:v>-2.0602079926585852E-2</c:v>
                </c:pt>
                <c:pt idx="54">
                  <c:v>-1.8972562367908705E-2</c:v>
                </c:pt>
                <c:pt idx="55">
                  <c:v>-1.7303990871416344E-2</c:v>
                </c:pt>
                <c:pt idx="56">
                  <c:v>-1.5598019924280669E-2</c:v>
                </c:pt>
                <c:pt idx="57">
                  <c:v>-1.3856365652315185E-2</c:v>
                </c:pt>
                <c:pt idx="58">
                  <c:v>-1.2080812729904765E-2</c:v>
                </c:pt>
                <c:pt idx="59">
                  <c:v>-1.0273221907045833E-2</c:v>
                </c:pt>
                <c:pt idx="60">
                  <c:v>-8.4355382430763605E-3</c:v>
                </c:pt>
                <c:pt idx="61">
                  <c:v>-6.5698001400990181E-3</c:v>
                </c:pt>
                <c:pt idx="62">
                  <c:v>-4.6781492707243192E-3</c:v>
                </c:pt>
                <c:pt idx="63">
                  <c:v>-2.7628414949693292E-3</c:v>
                </c:pt>
                <c:pt idx="64">
                  <c:v>-8.2625886048878013E-4</c:v>
                </c:pt>
                <c:pt idx="65">
                  <c:v>1.1290772205582833E-3</c:v>
                </c:pt>
                <c:pt idx="66">
                  <c:v>3.1004915251352642E-3</c:v>
                </c:pt>
                <c:pt idx="67">
                  <c:v>5.0851392100433532E-3</c:v>
                </c:pt>
                <c:pt idx="68">
                  <c:v>7.0799885445612734E-3</c:v>
                </c:pt>
                <c:pt idx="69">
                  <c:v>9.0818020870605219E-3</c:v>
                </c:pt>
                <c:pt idx="70">
                  <c:v>1.1087116204651517E-2</c:v>
                </c:pt>
                <c:pt idx="71">
                  <c:v>1.3092218833316871E-2</c:v>
                </c:pt>
                <c:pt idx="72">
                  <c:v>1.5093125378332102E-2</c:v>
                </c:pt>
                <c:pt idx="73">
                  <c:v>1.7085552664641453E-2</c:v>
                </c:pt>
                <c:pt idx="74">
                  <c:v>1.906489086893506E-2</c:v>
                </c:pt>
                <c:pt idx="75">
                  <c:v>2.1026173405244982E-2</c:v>
                </c:pt>
                <c:pt idx="76">
                  <c:v>2.2964044800784837E-2</c:v>
                </c:pt>
                <c:pt idx="77">
                  <c:v>2.4872726696347113E-2</c:v>
                </c:pt>
                <c:pt idx="78">
                  <c:v>2.6745982244631348E-2</c:v>
                </c:pt>
                <c:pt idx="79">
                  <c:v>2.8577079370189672E-2</c:v>
                </c:pt>
                <c:pt idx="80">
                  <c:v>3.035875360713616E-2</c:v>
                </c:pt>
                <c:pt idx="81">
                  <c:v>3.2083171557671548E-2</c:v>
                </c:pt>
                <c:pt idx="82">
                  <c:v>3.3741896429808495E-2</c:v>
                </c:pt>
                <c:pt idx="83">
                  <c:v>3.5325857632228785E-2</c:v>
                </c:pt>
                <c:pt idx="84">
                  <c:v>3.6825327044864825E-2</c:v>
                </c:pt>
                <c:pt idx="85">
                  <c:v>3.8229905361314112E-2</c:v>
                </c:pt>
                <c:pt idx="86">
                  <c:v>3.9528522822904984E-2</c:v>
                </c:pt>
                <c:pt idx="87">
                  <c:v>4.070945972727303E-2</c:v>
                </c:pt>
                <c:pt idx="88">
                  <c:v>4.1760393257784037E-2</c:v>
                </c:pt>
                <c:pt idx="89">
                  <c:v>4.2668478350557933E-2</c:v>
                </c:pt>
                <c:pt idx="90">
                  <c:v>4.3420471317495851E-2</c:v>
                </c:pt>
                <c:pt idx="91">
                  <c:v>4.4002905491645816E-2</c:v>
                </c:pt>
                <c:pt idx="92">
                  <c:v>4.440232784644553E-2</c:v>
                </c:pt>
                <c:pt idx="93">
                  <c:v>4.4605603845105014E-2</c:v>
                </c:pt>
                <c:pt idx="94">
                  <c:v>4.4600294141817973E-2</c:v>
                </c:pt>
                <c:pt idx="95">
                  <c:v>4.4375100721468316E-2</c:v>
                </c:pt>
                <c:pt idx="96">
                  <c:v>4.3920371477320051E-2</c:v>
                </c:pt>
                <c:pt idx="97">
                  <c:v>4.322864149744049E-2</c:v>
                </c:pt>
                <c:pt idx="98">
                  <c:v>4.2295177648784897E-2</c:v>
                </c:pt>
                <c:pt idx="99">
                  <c:v>4.1118482438071917E-2</c:v>
                </c:pt>
                <c:pt idx="100">
                  <c:v>3.9700706229941755E-2</c:v>
                </c:pt>
                <c:pt idx="101">
                  <c:v>3.8047916402703677E-2</c:v>
                </c:pt>
                <c:pt idx="102">
                  <c:v>3.6170179822317336E-2</c:v>
                </c:pt>
                <c:pt idx="103">
                  <c:v>3.4081431379179482E-2</c:v>
                </c:pt>
                <c:pt idx="104">
                  <c:v>3.1799124370668203E-2</c:v>
                </c:pt>
                <c:pt idx="105">
                  <c:v>2.9343684330367964E-2</c:v>
                </c:pt>
                <c:pt idx="106">
                  <c:v>2.6737811495634683E-2</c:v>
                </c:pt>
                <c:pt idx="107">
                  <c:v>2.4005693742436777E-2</c:v>
                </c:pt>
                <c:pt idx="108">
                  <c:v>2.1172198433588765E-2</c:v>
                </c:pt>
                <c:pt idx="109">
                  <c:v>1.8262107642295401E-2</c:v>
                </c:pt>
                <c:pt idx="110">
                  <c:v>1.5299448505259246E-2</c:v>
                </c:pt>
                <c:pt idx="111">
                  <c:v>1.2306952567396409E-2</c:v>
                </c:pt>
                <c:pt idx="112">
                  <c:v>9.3056589198704867E-3</c:v>
                </c:pt>
                <c:pt idx="113">
                  <c:v>6.3146591053153322E-3</c:v>
                </c:pt>
                <c:pt idx="114">
                  <c:v>3.350969290665526E-3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4F-4530-B82D-8A62068AE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17776"/>
        <c:axId val="1"/>
      </c:scatterChart>
      <c:valAx>
        <c:axId val="671917776"/>
        <c:scaling>
          <c:orientation val="minMax"/>
          <c:max val="60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867050458471696"/>
              <c:y val="0.886792413660156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8901746397722385E-2"/>
              <c:y val="0.377358423417411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177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070039587592987"/>
          <c:y val="0.92655634147426491"/>
          <c:w val="0.24309430934392867"/>
          <c:h val="5.6497471714340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Cas -- O-C Diagr.</a:t>
            </a:r>
          </a:p>
        </c:rich>
      </c:tx>
      <c:layout>
        <c:manualLayout>
          <c:xMode val="edge"/>
          <c:yMode val="edge"/>
          <c:x val="0.38005782883696915"/>
          <c:y val="1.34771625396691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59026366408144"/>
          <c:y val="0.10187680896658345"/>
          <c:w val="0.82131213283822113"/>
          <c:h val="0.713137662766084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1'!$F$21:$F$819</c:f>
              <c:numCache>
                <c:formatCode>General</c:formatCode>
                <c:ptCount val="799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24970.5</c:v>
                </c:pt>
                <c:pt idx="133">
                  <c:v>25106</c:v>
                </c:pt>
                <c:pt idx="134">
                  <c:v>26094</c:v>
                </c:pt>
                <c:pt idx="135">
                  <c:v>26175.5</c:v>
                </c:pt>
                <c:pt idx="136">
                  <c:v>26213</c:v>
                </c:pt>
                <c:pt idx="137">
                  <c:v>26278</c:v>
                </c:pt>
                <c:pt idx="138">
                  <c:v>26294.5</c:v>
                </c:pt>
                <c:pt idx="139">
                  <c:v>26347</c:v>
                </c:pt>
                <c:pt idx="140">
                  <c:v>26394</c:v>
                </c:pt>
                <c:pt idx="141">
                  <c:v>27222.5</c:v>
                </c:pt>
                <c:pt idx="142">
                  <c:v>27226.5</c:v>
                </c:pt>
                <c:pt idx="143">
                  <c:v>27263</c:v>
                </c:pt>
                <c:pt idx="144">
                  <c:v>27419.5</c:v>
                </c:pt>
                <c:pt idx="145">
                  <c:v>27424</c:v>
                </c:pt>
                <c:pt idx="146">
                  <c:v>27567</c:v>
                </c:pt>
                <c:pt idx="147">
                  <c:v>27611</c:v>
                </c:pt>
                <c:pt idx="148">
                  <c:v>27771</c:v>
                </c:pt>
                <c:pt idx="149">
                  <c:v>27775</c:v>
                </c:pt>
                <c:pt idx="150">
                  <c:v>27818</c:v>
                </c:pt>
                <c:pt idx="151">
                  <c:v>27865</c:v>
                </c:pt>
                <c:pt idx="152">
                  <c:v>28248</c:v>
                </c:pt>
                <c:pt idx="153">
                  <c:v>28414</c:v>
                </c:pt>
                <c:pt idx="154">
                  <c:v>28464</c:v>
                </c:pt>
                <c:pt idx="155">
                  <c:v>28605</c:v>
                </c:pt>
                <c:pt idx="156">
                  <c:v>28747</c:v>
                </c:pt>
                <c:pt idx="157">
                  <c:v>28790</c:v>
                </c:pt>
                <c:pt idx="158">
                  <c:v>28792.5</c:v>
                </c:pt>
                <c:pt idx="159">
                  <c:v>28925</c:v>
                </c:pt>
                <c:pt idx="160">
                  <c:v>28947</c:v>
                </c:pt>
                <c:pt idx="161">
                  <c:v>29606.5</c:v>
                </c:pt>
                <c:pt idx="162">
                  <c:v>29678.5</c:v>
                </c:pt>
                <c:pt idx="163">
                  <c:v>29882.5</c:v>
                </c:pt>
                <c:pt idx="164">
                  <c:v>30770</c:v>
                </c:pt>
                <c:pt idx="165">
                  <c:v>31092</c:v>
                </c:pt>
                <c:pt idx="166">
                  <c:v>31187</c:v>
                </c:pt>
                <c:pt idx="167">
                  <c:v>31252</c:v>
                </c:pt>
                <c:pt idx="168">
                  <c:v>31252.5</c:v>
                </c:pt>
                <c:pt idx="169">
                  <c:v>31256</c:v>
                </c:pt>
                <c:pt idx="170">
                  <c:v>31846.5</c:v>
                </c:pt>
                <c:pt idx="171">
                  <c:v>31908</c:v>
                </c:pt>
                <c:pt idx="172">
                  <c:v>31908</c:v>
                </c:pt>
                <c:pt idx="173">
                  <c:v>31908</c:v>
                </c:pt>
                <c:pt idx="174">
                  <c:v>31936.5</c:v>
                </c:pt>
                <c:pt idx="175">
                  <c:v>31936.5</c:v>
                </c:pt>
                <c:pt idx="176">
                  <c:v>31936.5</c:v>
                </c:pt>
                <c:pt idx="177">
                  <c:v>32033</c:v>
                </c:pt>
                <c:pt idx="178">
                  <c:v>32033</c:v>
                </c:pt>
                <c:pt idx="179">
                  <c:v>32109</c:v>
                </c:pt>
                <c:pt idx="180">
                  <c:v>32142.5</c:v>
                </c:pt>
                <c:pt idx="181">
                  <c:v>32142.5</c:v>
                </c:pt>
                <c:pt idx="182">
                  <c:v>32262.5</c:v>
                </c:pt>
                <c:pt idx="183">
                  <c:v>32306.5</c:v>
                </c:pt>
                <c:pt idx="184">
                  <c:v>32353.5</c:v>
                </c:pt>
                <c:pt idx="185">
                  <c:v>32597.5</c:v>
                </c:pt>
                <c:pt idx="186">
                  <c:v>32720</c:v>
                </c:pt>
                <c:pt idx="187">
                  <c:v>32720.5</c:v>
                </c:pt>
                <c:pt idx="188">
                  <c:v>32909.5</c:v>
                </c:pt>
                <c:pt idx="189">
                  <c:v>33097.5</c:v>
                </c:pt>
                <c:pt idx="190">
                  <c:v>33103</c:v>
                </c:pt>
                <c:pt idx="191">
                  <c:v>33143</c:v>
                </c:pt>
                <c:pt idx="192">
                  <c:v>33191</c:v>
                </c:pt>
                <c:pt idx="193">
                  <c:v>33238</c:v>
                </c:pt>
                <c:pt idx="194">
                  <c:v>33322.5</c:v>
                </c:pt>
                <c:pt idx="195">
                  <c:v>33491</c:v>
                </c:pt>
                <c:pt idx="196">
                  <c:v>34051</c:v>
                </c:pt>
                <c:pt idx="197">
                  <c:v>34073</c:v>
                </c:pt>
                <c:pt idx="198">
                  <c:v>34100</c:v>
                </c:pt>
                <c:pt idx="199">
                  <c:v>34141.5</c:v>
                </c:pt>
                <c:pt idx="200">
                  <c:v>34169</c:v>
                </c:pt>
                <c:pt idx="201">
                  <c:v>34170.5</c:v>
                </c:pt>
                <c:pt idx="202">
                  <c:v>34316</c:v>
                </c:pt>
                <c:pt idx="203">
                  <c:v>34520.5</c:v>
                </c:pt>
                <c:pt idx="204">
                  <c:v>34580.5</c:v>
                </c:pt>
                <c:pt idx="205">
                  <c:v>34596</c:v>
                </c:pt>
                <c:pt idx="206">
                  <c:v>34643</c:v>
                </c:pt>
                <c:pt idx="207">
                  <c:v>34705</c:v>
                </c:pt>
                <c:pt idx="208">
                  <c:v>34705.5</c:v>
                </c:pt>
                <c:pt idx="209">
                  <c:v>35286.5</c:v>
                </c:pt>
                <c:pt idx="210">
                  <c:v>35288.5</c:v>
                </c:pt>
                <c:pt idx="211">
                  <c:v>35426.5</c:v>
                </c:pt>
                <c:pt idx="212">
                  <c:v>35433.5</c:v>
                </c:pt>
                <c:pt idx="213">
                  <c:v>35436</c:v>
                </c:pt>
                <c:pt idx="214">
                  <c:v>35436.5</c:v>
                </c:pt>
                <c:pt idx="215">
                  <c:v>35460.5</c:v>
                </c:pt>
                <c:pt idx="216">
                  <c:v>35460.5</c:v>
                </c:pt>
                <c:pt idx="217">
                  <c:v>35502.5</c:v>
                </c:pt>
                <c:pt idx="218">
                  <c:v>35514</c:v>
                </c:pt>
                <c:pt idx="219">
                  <c:v>35539</c:v>
                </c:pt>
                <c:pt idx="220">
                  <c:v>35574.5</c:v>
                </c:pt>
                <c:pt idx="221">
                  <c:v>35574.5</c:v>
                </c:pt>
                <c:pt idx="222">
                  <c:v>35592.5</c:v>
                </c:pt>
                <c:pt idx="223">
                  <c:v>36352.5</c:v>
                </c:pt>
                <c:pt idx="224">
                  <c:v>36496.5</c:v>
                </c:pt>
                <c:pt idx="225">
                  <c:v>36496.5</c:v>
                </c:pt>
                <c:pt idx="226">
                  <c:v>36512.5</c:v>
                </c:pt>
                <c:pt idx="227">
                  <c:v>36603</c:v>
                </c:pt>
                <c:pt idx="228">
                  <c:v>36641</c:v>
                </c:pt>
                <c:pt idx="229">
                  <c:v>36649</c:v>
                </c:pt>
                <c:pt idx="230">
                  <c:v>36684.5</c:v>
                </c:pt>
                <c:pt idx="231">
                  <c:v>36694.5</c:v>
                </c:pt>
                <c:pt idx="232">
                  <c:v>36735</c:v>
                </c:pt>
                <c:pt idx="233">
                  <c:v>36759</c:v>
                </c:pt>
                <c:pt idx="234">
                  <c:v>36766.5</c:v>
                </c:pt>
                <c:pt idx="235">
                  <c:v>36772.5</c:v>
                </c:pt>
                <c:pt idx="236">
                  <c:v>36784</c:v>
                </c:pt>
                <c:pt idx="237">
                  <c:v>36784.5</c:v>
                </c:pt>
                <c:pt idx="238">
                  <c:v>36823</c:v>
                </c:pt>
                <c:pt idx="239">
                  <c:v>37572</c:v>
                </c:pt>
                <c:pt idx="240">
                  <c:v>37587</c:v>
                </c:pt>
                <c:pt idx="241">
                  <c:v>37697</c:v>
                </c:pt>
                <c:pt idx="242">
                  <c:v>37700</c:v>
                </c:pt>
                <c:pt idx="243">
                  <c:v>37722</c:v>
                </c:pt>
                <c:pt idx="244">
                  <c:v>37722.5</c:v>
                </c:pt>
                <c:pt idx="245">
                  <c:v>37723</c:v>
                </c:pt>
                <c:pt idx="246">
                  <c:v>37758</c:v>
                </c:pt>
                <c:pt idx="247">
                  <c:v>37769</c:v>
                </c:pt>
                <c:pt idx="248">
                  <c:v>37770</c:v>
                </c:pt>
                <c:pt idx="249">
                  <c:v>37770</c:v>
                </c:pt>
                <c:pt idx="250">
                  <c:v>37770</c:v>
                </c:pt>
                <c:pt idx="251">
                  <c:v>37814</c:v>
                </c:pt>
                <c:pt idx="252">
                  <c:v>38048</c:v>
                </c:pt>
                <c:pt idx="253">
                  <c:v>38331</c:v>
                </c:pt>
                <c:pt idx="254">
                  <c:v>38541</c:v>
                </c:pt>
                <c:pt idx="255">
                  <c:v>38556.5</c:v>
                </c:pt>
                <c:pt idx="256">
                  <c:v>38569</c:v>
                </c:pt>
                <c:pt idx="257">
                  <c:v>38606.5</c:v>
                </c:pt>
                <c:pt idx="258">
                  <c:v>38607</c:v>
                </c:pt>
                <c:pt idx="259">
                  <c:v>38613</c:v>
                </c:pt>
                <c:pt idx="260">
                  <c:v>38754</c:v>
                </c:pt>
                <c:pt idx="261">
                  <c:v>38782</c:v>
                </c:pt>
                <c:pt idx="262">
                  <c:v>38842</c:v>
                </c:pt>
                <c:pt idx="263">
                  <c:v>38867</c:v>
                </c:pt>
                <c:pt idx="264">
                  <c:v>38873</c:v>
                </c:pt>
                <c:pt idx="265">
                  <c:v>38895</c:v>
                </c:pt>
                <c:pt idx="266">
                  <c:v>38939.5</c:v>
                </c:pt>
                <c:pt idx="267">
                  <c:v>38971</c:v>
                </c:pt>
                <c:pt idx="268">
                  <c:v>38974</c:v>
                </c:pt>
                <c:pt idx="269">
                  <c:v>38983.5</c:v>
                </c:pt>
                <c:pt idx="270">
                  <c:v>39456.5</c:v>
                </c:pt>
                <c:pt idx="271">
                  <c:v>39613</c:v>
                </c:pt>
                <c:pt idx="272">
                  <c:v>39616.5</c:v>
                </c:pt>
                <c:pt idx="273">
                  <c:v>39638.5</c:v>
                </c:pt>
                <c:pt idx="274">
                  <c:v>39663.5</c:v>
                </c:pt>
                <c:pt idx="275">
                  <c:v>39718</c:v>
                </c:pt>
                <c:pt idx="276">
                  <c:v>39776.5</c:v>
                </c:pt>
                <c:pt idx="277">
                  <c:v>39878</c:v>
                </c:pt>
                <c:pt idx="278">
                  <c:v>39878.5</c:v>
                </c:pt>
                <c:pt idx="279">
                  <c:v>39885.5</c:v>
                </c:pt>
                <c:pt idx="280">
                  <c:v>39937.5</c:v>
                </c:pt>
                <c:pt idx="281">
                  <c:v>39980</c:v>
                </c:pt>
                <c:pt idx="282">
                  <c:v>40067</c:v>
                </c:pt>
                <c:pt idx="283">
                  <c:v>40859.5</c:v>
                </c:pt>
                <c:pt idx="284">
                  <c:v>40925.5</c:v>
                </c:pt>
                <c:pt idx="285">
                  <c:v>40956</c:v>
                </c:pt>
                <c:pt idx="286">
                  <c:v>41000.5</c:v>
                </c:pt>
                <c:pt idx="287">
                  <c:v>41063.5</c:v>
                </c:pt>
                <c:pt idx="288">
                  <c:v>41121</c:v>
                </c:pt>
                <c:pt idx="289">
                  <c:v>41160.5</c:v>
                </c:pt>
                <c:pt idx="290">
                  <c:v>41295</c:v>
                </c:pt>
                <c:pt idx="291">
                  <c:v>41444.5</c:v>
                </c:pt>
                <c:pt idx="292">
                  <c:v>41445</c:v>
                </c:pt>
                <c:pt idx="293">
                  <c:v>41477</c:v>
                </c:pt>
                <c:pt idx="294">
                  <c:v>41495.5</c:v>
                </c:pt>
                <c:pt idx="295">
                  <c:v>41997</c:v>
                </c:pt>
                <c:pt idx="296">
                  <c:v>42016</c:v>
                </c:pt>
                <c:pt idx="297">
                  <c:v>42085</c:v>
                </c:pt>
                <c:pt idx="298">
                  <c:v>42101</c:v>
                </c:pt>
                <c:pt idx="299">
                  <c:v>42132.5</c:v>
                </c:pt>
                <c:pt idx="300">
                  <c:v>42195</c:v>
                </c:pt>
                <c:pt idx="301">
                  <c:v>42219.5</c:v>
                </c:pt>
                <c:pt idx="302">
                  <c:v>42238</c:v>
                </c:pt>
                <c:pt idx="303">
                  <c:v>42265</c:v>
                </c:pt>
                <c:pt idx="304">
                  <c:v>42278</c:v>
                </c:pt>
                <c:pt idx="305">
                  <c:v>42421</c:v>
                </c:pt>
                <c:pt idx="306">
                  <c:v>42439</c:v>
                </c:pt>
                <c:pt idx="307">
                  <c:v>42489</c:v>
                </c:pt>
                <c:pt idx="308">
                  <c:v>42649.5</c:v>
                </c:pt>
                <c:pt idx="309">
                  <c:v>42681</c:v>
                </c:pt>
                <c:pt idx="310">
                  <c:v>43114.5</c:v>
                </c:pt>
                <c:pt idx="311">
                  <c:v>43338.5</c:v>
                </c:pt>
                <c:pt idx="312">
                  <c:v>43357.5</c:v>
                </c:pt>
                <c:pt idx="313">
                  <c:v>43427</c:v>
                </c:pt>
                <c:pt idx="314">
                  <c:v>43427.5</c:v>
                </c:pt>
                <c:pt idx="315">
                  <c:v>43436.5</c:v>
                </c:pt>
                <c:pt idx="316">
                  <c:v>43468.5</c:v>
                </c:pt>
                <c:pt idx="317">
                  <c:v>43483</c:v>
                </c:pt>
                <c:pt idx="318">
                  <c:v>43503</c:v>
                </c:pt>
                <c:pt idx="319">
                  <c:v>43550</c:v>
                </c:pt>
                <c:pt idx="320">
                  <c:v>44324</c:v>
                </c:pt>
                <c:pt idx="321">
                  <c:v>44358.5</c:v>
                </c:pt>
                <c:pt idx="322">
                  <c:v>44431</c:v>
                </c:pt>
                <c:pt idx="323">
                  <c:v>44481</c:v>
                </c:pt>
                <c:pt idx="324">
                  <c:v>44481</c:v>
                </c:pt>
                <c:pt idx="325">
                  <c:v>44481</c:v>
                </c:pt>
                <c:pt idx="326">
                  <c:v>44481</c:v>
                </c:pt>
                <c:pt idx="327">
                  <c:v>44546.5</c:v>
                </c:pt>
                <c:pt idx="328">
                  <c:v>44560</c:v>
                </c:pt>
                <c:pt idx="329">
                  <c:v>44696.5</c:v>
                </c:pt>
                <c:pt idx="330">
                  <c:v>44697</c:v>
                </c:pt>
                <c:pt idx="331">
                  <c:v>44791.5</c:v>
                </c:pt>
                <c:pt idx="332">
                  <c:v>44860.5</c:v>
                </c:pt>
                <c:pt idx="333">
                  <c:v>45600</c:v>
                </c:pt>
                <c:pt idx="334">
                  <c:v>45629</c:v>
                </c:pt>
                <c:pt idx="335">
                  <c:v>45631.5</c:v>
                </c:pt>
                <c:pt idx="336">
                  <c:v>45669</c:v>
                </c:pt>
                <c:pt idx="337">
                  <c:v>45669.5</c:v>
                </c:pt>
                <c:pt idx="338">
                  <c:v>45740.5</c:v>
                </c:pt>
                <c:pt idx="339">
                  <c:v>45874</c:v>
                </c:pt>
                <c:pt idx="340">
                  <c:v>45880</c:v>
                </c:pt>
                <c:pt idx="341">
                  <c:v>45939</c:v>
                </c:pt>
                <c:pt idx="342">
                  <c:v>46717.5</c:v>
                </c:pt>
                <c:pt idx="343">
                  <c:v>46718</c:v>
                </c:pt>
                <c:pt idx="344">
                  <c:v>46749</c:v>
                </c:pt>
                <c:pt idx="345">
                  <c:v>46768</c:v>
                </c:pt>
                <c:pt idx="346">
                  <c:v>46808.5</c:v>
                </c:pt>
                <c:pt idx="347">
                  <c:v>46811.5</c:v>
                </c:pt>
                <c:pt idx="348">
                  <c:v>46812</c:v>
                </c:pt>
                <c:pt idx="349">
                  <c:v>46974.5</c:v>
                </c:pt>
                <c:pt idx="350">
                  <c:v>47706</c:v>
                </c:pt>
                <c:pt idx="351">
                  <c:v>47739.5</c:v>
                </c:pt>
                <c:pt idx="352">
                  <c:v>47822</c:v>
                </c:pt>
                <c:pt idx="353">
                  <c:v>47974</c:v>
                </c:pt>
                <c:pt idx="354">
                  <c:v>48207</c:v>
                </c:pt>
                <c:pt idx="355">
                  <c:v>48868.5</c:v>
                </c:pt>
                <c:pt idx="356">
                  <c:v>48935.5</c:v>
                </c:pt>
                <c:pt idx="357">
                  <c:v>48969</c:v>
                </c:pt>
                <c:pt idx="358">
                  <c:v>49025</c:v>
                </c:pt>
                <c:pt idx="359">
                  <c:v>49025</c:v>
                </c:pt>
                <c:pt idx="360">
                  <c:v>49025</c:v>
                </c:pt>
                <c:pt idx="361">
                  <c:v>49025</c:v>
                </c:pt>
                <c:pt idx="362">
                  <c:v>49170</c:v>
                </c:pt>
                <c:pt idx="363">
                  <c:v>49179.5</c:v>
                </c:pt>
                <c:pt idx="364">
                  <c:v>49182.5</c:v>
                </c:pt>
                <c:pt idx="365">
                  <c:v>49183</c:v>
                </c:pt>
                <c:pt idx="366">
                  <c:v>49232</c:v>
                </c:pt>
                <c:pt idx="367">
                  <c:v>49248.5</c:v>
                </c:pt>
                <c:pt idx="368">
                  <c:v>49298.5</c:v>
                </c:pt>
                <c:pt idx="369">
                  <c:v>50067</c:v>
                </c:pt>
                <c:pt idx="370">
                  <c:v>50067.5</c:v>
                </c:pt>
                <c:pt idx="371">
                  <c:v>50101.5</c:v>
                </c:pt>
                <c:pt idx="372">
                  <c:v>50119.5</c:v>
                </c:pt>
                <c:pt idx="373">
                  <c:v>50119.5</c:v>
                </c:pt>
                <c:pt idx="374">
                  <c:v>50119.5</c:v>
                </c:pt>
                <c:pt idx="375">
                  <c:v>50211.5</c:v>
                </c:pt>
                <c:pt idx="376">
                  <c:v>51249.5</c:v>
                </c:pt>
                <c:pt idx="377">
                  <c:v>51250</c:v>
                </c:pt>
                <c:pt idx="378">
                  <c:v>51356.5</c:v>
                </c:pt>
                <c:pt idx="379">
                  <c:v>51422.5</c:v>
                </c:pt>
                <c:pt idx="380">
                  <c:v>51494</c:v>
                </c:pt>
                <c:pt idx="381">
                  <c:v>51503</c:v>
                </c:pt>
                <c:pt idx="382">
                  <c:v>51585</c:v>
                </c:pt>
                <c:pt idx="383">
                  <c:v>51594</c:v>
                </c:pt>
                <c:pt idx="384">
                  <c:v>51597.5</c:v>
                </c:pt>
                <c:pt idx="385">
                  <c:v>51759.5</c:v>
                </c:pt>
                <c:pt idx="386">
                  <c:v>51769</c:v>
                </c:pt>
                <c:pt idx="387">
                  <c:v>51794</c:v>
                </c:pt>
                <c:pt idx="388">
                  <c:v>52403.5</c:v>
                </c:pt>
                <c:pt idx="389">
                  <c:v>52532</c:v>
                </c:pt>
                <c:pt idx="390">
                  <c:v>52540.5</c:v>
                </c:pt>
                <c:pt idx="391">
                  <c:v>52616.5</c:v>
                </c:pt>
                <c:pt idx="392">
                  <c:v>52616.5</c:v>
                </c:pt>
                <c:pt idx="393">
                  <c:v>52616.5</c:v>
                </c:pt>
                <c:pt idx="394">
                  <c:v>52657.5</c:v>
                </c:pt>
                <c:pt idx="395">
                  <c:v>52764</c:v>
                </c:pt>
                <c:pt idx="396">
                  <c:v>53517.5</c:v>
                </c:pt>
                <c:pt idx="397">
                  <c:v>53677.5</c:v>
                </c:pt>
                <c:pt idx="398">
                  <c:v>53680</c:v>
                </c:pt>
                <c:pt idx="399">
                  <c:v>53726</c:v>
                </c:pt>
                <c:pt idx="400">
                  <c:v>53726.5</c:v>
                </c:pt>
                <c:pt idx="401">
                  <c:v>53727</c:v>
                </c:pt>
                <c:pt idx="402">
                  <c:v>53738.5</c:v>
                </c:pt>
                <c:pt idx="403">
                  <c:v>53739</c:v>
                </c:pt>
                <c:pt idx="404">
                  <c:v>53739.5</c:v>
                </c:pt>
                <c:pt idx="405">
                  <c:v>53827.5</c:v>
                </c:pt>
                <c:pt idx="406">
                  <c:v>53999</c:v>
                </c:pt>
                <c:pt idx="407">
                  <c:v>54626.5</c:v>
                </c:pt>
                <c:pt idx="408">
                  <c:v>54679</c:v>
                </c:pt>
                <c:pt idx="409">
                  <c:v>54777.5</c:v>
                </c:pt>
                <c:pt idx="410">
                  <c:v>54943.5</c:v>
                </c:pt>
                <c:pt idx="411">
                  <c:v>54953</c:v>
                </c:pt>
                <c:pt idx="412">
                  <c:v>54953.5</c:v>
                </c:pt>
                <c:pt idx="413">
                  <c:v>55041</c:v>
                </c:pt>
                <c:pt idx="414">
                  <c:v>55165.5</c:v>
                </c:pt>
                <c:pt idx="415">
                  <c:v>55165.5</c:v>
                </c:pt>
                <c:pt idx="416">
                  <c:v>55771</c:v>
                </c:pt>
                <c:pt idx="417">
                  <c:v>55828.5</c:v>
                </c:pt>
                <c:pt idx="418">
                  <c:v>55909</c:v>
                </c:pt>
                <c:pt idx="419">
                  <c:v>55909.5</c:v>
                </c:pt>
                <c:pt idx="420">
                  <c:v>55963</c:v>
                </c:pt>
                <c:pt idx="421">
                  <c:v>56072.5</c:v>
                </c:pt>
                <c:pt idx="422">
                  <c:v>56073</c:v>
                </c:pt>
                <c:pt idx="423">
                  <c:v>56087.5</c:v>
                </c:pt>
                <c:pt idx="424">
                  <c:v>56153.5</c:v>
                </c:pt>
                <c:pt idx="425">
                  <c:v>57270</c:v>
                </c:pt>
                <c:pt idx="426">
                  <c:v>57092</c:v>
                </c:pt>
                <c:pt idx="427">
                  <c:v>57092.5</c:v>
                </c:pt>
                <c:pt idx="428">
                  <c:v>57243</c:v>
                </c:pt>
                <c:pt idx="429">
                  <c:v>57455.5</c:v>
                </c:pt>
                <c:pt idx="430">
                  <c:v>57508</c:v>
                </c:pt>
                <c:pt idx="431">
                  <c:v>57508.5</c:v>
                </c:pt>
                <c:pt idx="432">
                  <c:v>58126.5</c:v>
                </c:pt>
                <c:pt idx="433">
                  <c:v>58126.5</c:v>
                </c:pt>
                <c:pt idx="434">
                  <c:v>55009.5</c:v>
                </c:pt>
                <c:pt idx="435">
                  <c:v>55160</c:v>
                </c:pt>
                <c:pt idx="436">
                  <c:v>58199</c:v>
                </c:pt>
                <c:pt idx="437">
                  <c:v>58199.5</c:v>
                </c:pt>
                <c:pt idx="438">
                  <c:v>58262.5</c:v>
                </c:pt>
                <c:pt idx="439">
                  <c:v>58384</c:v>
                </c:pt>
                <c:pt idx="440">
                  <c:v>58462</c:v>
                </c:pt>
                <c:pt idx="441">
                  <c:v>58643.5</c:v>
                </c:pt>
              </c:numCache>
            </c:numRef>
          </c:xVal>
          <c:yVal>
            <c:numRef>
              <c:f>'Active 1'!$H$21:$H$819</c:f>
              <c:numCache>
                <c:formatCode>General</c:formatCode>
                <c:ptCount val="7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A4-411E-90B0-72DA926DD794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1'!$F$21:$F$819</c:f>
              <c:numCache>
                <c:formatCode>General</c:formatCode>
                <c:ptCount val="799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24970.5</c:v>
                </c:pt>
                <c:pt idx="133">
                  <c:v>25106</c:v>
                </c:pt>
                <c:pt idx="134">
                  <c:v>26094</c:v>
                </c:pt>
                <c:pt idx="135">
                  <c:v>26175.5</c:v>
                </c:pt>
                <c:pt idx="136">
                  <c:v>26213</c:v>
                </c:pt>
                <c:pt idx="137">
                  <c:v>26278</c:v>
                </c:pt>
                <c:pt idx="138">
                  <c:v>26294.5</c:v>
                </c:pt>
                <c:pt idx="139">
                  <c:v>26347</c:v>
                </c:pt>
                <c:pt idx="140">
                  <c:v>26394</c:v>
                </c:pt>
                <c:pt idx="141">
                  <c:v>27222.5</c:v>
                </c:pt>
                <c:pt idx="142">
                  <c:v>27226.5</c:v>
                </c:pt>
                <c:pt idx="143">
                  <c:v>27263</c:v>
                </c:pt>
                <c:pt idx="144">
                  <c:v>27419.5</c:v>
                </c:pt>
                <c:pt idx="145">
                  <c:v>27424</c:v>
                </c:pt>
                <c:pt idx="146">
                  <c:v>27567</c:v>
                </c:pt>
                <c:pt idx="147">
                  <c:v>27611</c:v>
                </c:pt>
                <c:pt idx="148">
                  <c:v>27771</c:v>
                </c:pt>
                <c:pt idx="149">
                  <c:v>27775</c:v>
                </c:pt>
                <c:pt idx="150">
                  <c:v>27818</c:v>
                </c:pt>
                <c:pt idx="151">
                  <c:v>27865</c:v>
                </c:pt>
                <c:pt idx="152">
                  <c:v>28248</c:v>
                </c:pt>
                <c:pt idx="153">
                  <c:v>28414</c:v>
                </c:pt>
                <c:pt idx="154">
                  <c:v>28464</c:v>
                </c:pt>
                <c:pt idx="155">
                  <c:v>28605</c:v>
                </c:pt>
                <c:pt idx="156">
                  <c:v>28747</c:v>
                </c:pt>
                <c:pt idx="157">
                  <c:v>28790</c:v>
                </c:pt>
                <c:pt idx="158">
                  <c:v>28792.5</c:v>
                </c:pt>
                <c:pt idx="159">
                  <c:v>28925</c:v>
                </c:pt>
                <c:pt idx="160">
                  <c:v>28947</c:v>
                </c:pt>
                <c:pt idx="161">
                  <c:v>29606.5</c:v>
                </c:pt>
                <c:pt idx="162">
                  <c:v>29678.5</c:v>
                </c:pt>
                <c:pt idx="163">
                  <c:v>29882.5</c:v>
                </c:pt>
                <c:pt idx="164">
                  <c:v>30770</c:v>
                </c:pt>
                <c:pt idx="165">
                  <c:v>31092</c:v>
                </c:pt>
                <c:pt idx="166">
                  <c:v>31187</c:v>
                </c:pt>
                <c:pt idx="167">
                  <c:v>31252</c:v>
                </c:pt>
                <c:pt idx="168">
                  <c:v>31252.5</c:v>
                </c:pt>
                <c:pt idx="169">
                  <c:v>31256</c:v>
                </c:pt>
                <c:pt idx="170">
                  <c:v>31846.5</c:v>
                </c:pt>
                <c:pt idx="171">
                  <c:v>31908</c:v>
                </c:pt>
                <c:pt idx="172">
                  <c:v>31908</c:v>
                </c:pt>
                <c:pt idx="173">
                  <c:v>31908</c:v>
                </c:pt>
                <c:pt idx="174">
                  <c:v>31936.5</c:v>
                </c:pt>
                <c:pt idx="175">
                  <c:v>31936.5</c:v>
                </c:pt>
                <c:pt idx="176">
                  <c:v>31936.5</c:v>
                </c:pt>
                <c:pt idx="177">
                  <c:v>32033</c:v>
                </c:pt>
                <c:pt idx="178">
                  <c:v>32033</c:v>
                </c:pt>
                <c:pt idx="179">
                  <c:v>32109</c:v>
                </c:pt>
                <c:pt idx="180">
                  <c:v>32142.5</c:v>
                </c:pt>
                <c:pt idx="181">
                  <c:v>32142.5</c:v>
                </c:pt>
                <c:pt idx="182">
                  <c:v>32262.5</c:v>
                </c:pt>
                <c:pt idx="183">
                  <c:v>32306.5</c:v>
                </c:pt>
                <c:pt idx="184">
                  <c:v>32353.5</c:v>
                </c:pt>
                <c:pt idx="185">
                  <c:v>32597.5</c:v>
                </c:pt>
                <c:pt idx="186">
                  <c:v>32720</c:v>
                </c:pt>
                <c:pt idx="187">
                  <c:v>32720.5</c:v>
                </c:pt>
                <c:pt idx="188">
                  <c:v>32909.5</c:v>
                </c:pt>
                <c:pt idx="189">
                  <c:v>33097.5</c:v>
                </c:pt>
                <c:pt idx="190">
                  <c:v>33103</c:v>
                </c:pt>
                <c:pt idx="191">
                  <c:v>33143</c:v>
                </c:pt>
                <c:pt idx="192">
                  <c:v>33191</c:v>
                </c:pt>
                <c:pt idx="193">
                  <c:v>33238</c:v>
                </c:pt>
                <c:pt idx="194">
                  <c:v>33322.5</c:v>
                </c:pt>
                <c:pt idx="195">
                  <c:v>33491</c:v>
                </c:pt>
                <c:pt idx="196">
                  <c:v>34051</c:v>
                </c:pt>
                <c:pt idx="197">
                  <c:v>34073</c:v>
                </c:pt>
                <c:pt idx="198">
                  <c:v>34100</c:v>
                </c:pt>
                <c:pt idx="199">
                  <c:v>34141.5</c:v>
                </c:pt>
                <c:pt idx="200">
                  <c:v>34169</c:v>
                </c:pt>
                <c:pt idx="201">
                  <c:v>34170.5</c:v>
                </c:pt>
                <c:pt idx="202">
                  <c:v>34316</c:v>
                </c:pt>
                <c:pt idx="203">
                  <c:v>34520.5</c:v>
                </c:pt>
                <c:pt idx="204">
                  <c:v>34580.5</c:v>
                </c:pt>
                <c:pt idx="205">
                  <c:v>34596</c:v>
                </c:pt>
                <c:pt idx="206">
                  <c:v>34643</c:v>
                </c:pt>
                <c:pt idx="207">
                  <c:v>34705</c:v>
                </c:pt>
                <c:pt idx="208">
                  <c:v>34705.5</c:v>
                </c:pt>
                <c:pt idx="209">
                  <c:v>35286.5</c:v>
                </c:pt>
                <c:pt idx="210">
                  <c:v>35288.5</c:v>
                </c:pt>
                <c:pt idx="211">
                  <c:v>35426.5</c:v>
                </c:pt>
                <c:pt idx="212">
                  <c:v>35433.5</c:v>
                </c:pt>
                <c:pt idx="213">
                  <c:v>35436</c:v>
                </c:pt>
                <c:pt idx="214">
                  <c:v>35436.5</c:v>
                </c:pt>
                <c:pt idx="215">
                  <c:v>35460.5</c:v>
                </c:pt>
                <c:pt idx="216">
                  <c:v>35460.5</c:v>
                </c:pt>
                <c:pt idx="217">
                  <c:v>35502.5</c:v>
                </c:pt>
                <c:pt idx="218">
                  <c:v>35514</c:v>
                </c:pt>
                <c:pt idx="219">
                  <c:v>35539</c:v>
                </c:pt>
                <c:pt idx="220">
                  <c:v>35574.5</c:v>
                </c:pt>
                <c:pt idx="221">
                  <c:v>35574.5</c:v>
                </c:pt>
                <c:pt idx="222">
                  <c:v>35592.5</c:v>
                </c:pt>
                <c:pt idx="223">
                  <c:v>36352.5</c:v>
                </c:pt>
                <c:pt idx="224">
                  <c:v>36496.5</c:v>
                </c:pt>
                <c:pt idx="225">
                  <c:v>36496.5</c:v>
                </c:pt>
                <c:pt idx="226">
                  <c:v>36512.5</c:v>
                </c:pt>
                <c:pt idx="227">
                  <c:v>36603</c:v>
                </c:pt>
                <c:pt idx="228">
                  <c:v>36641</c:v>
                </c:pt>
                <c:pt idx="229">
                  <c:v>36649</c:v>
                </c:pt>
                <c:pt idx="230">
                  <c:v>36684.5</c:v>
                </c:pt>
                <c:pt idx="231">
                  <c:v>36694.5</c:v>
                </c:pt>
                <c:pt idx="232">
                  <c:v>36735</c:v>
                </c:pt>
                <c:pt idx="233">
                  <c:v>36759</c:v>
                </c:pt>
                <c:pt idx="234">
                  <c:v>36766.5</c:v>
                </c:pt>
                <c:pt idx="235">
                  <c:v>36772.5</c:v>
                </c:pt>
                <c:pt idx="236">
                  <c:v>36784</c:v>
                </c:pt>
                <c:pt idx="237">
                  <c:v>36784.5</c:v>
                </c:pt>
                <c:pt idx="238">
                  <c:v>36823</c:v>
                </c:pt>
                <c:pt idx="239">
                  <c:v>37572</c:v>
                </c:pt>
                <c:pt idx="240">
                  <c:v>37587</c:v>
                </c:pt>
                <c:pt idx="241">
                  <c:v>37697</c:v>
                </c:pt>
                <c:pt idx="242">
                  <c:v>37700</c:v>
                </c:pt>
                <c:pt idx="243">
                  <c:v>37722</c:v>
                </c:pt>
                <c:pt idx="244">
                  <c:v>37722.5</c:v>
                </c:pt>
                <c:pt idx="245">
                  <c:v>37723</c:v>
                </c:pt>
                <c:pt idx="246">
                  <c:v>37758</c:v>
                </c:pt>
                <c:pt idx="247">
                  <c:v>37769</c:v>
                </c:pt>
                <c:pt idx="248">
                  <c:v>37770</c:v>
                </c:pt>
                <c:pt idx="249">
                  <c:v>37770</c:v>
                </c:pt>
                <c:pt idx="250">
                  <c:v>37770</c:v>
                </c:pt>
                <c:pt idx="251">
                  <c:v>37814</c:v>
                </c:pt>
                <c:pt idx="252">
                  <c:v>38048</c:v>
                </c:pt>
                <c:pt idx="253">
                  <c:v>38331</c:v>
                </c:pt>
                <c:pt idx="254">
                  <c:v>38541</c:v>
                </c:pt>
                <c:pt idx="255">
                  <c:v>38556.5</c:v>
                </c:pt>
                <c:pt idx="256">
                  <c:v>38569</c:v>
                </c:pt>
                <c:pt idx="257">
                  <c:v>38606.5</c:v>
                </c:pt>
                <c:pt idx="258">
                  <c:v>38607</c:v>
                </c:pt>
                <c:pt idx="259">
                  <c:v>38613</c:v>
                </c:pt>
                <c:pt idx="260">
                  <c:v>38754</c:v>
                </c:pt>
                <c:pt idx="261">
                  <c:v>38782</c:v>
                </c:pt>
                <c:pt idx="262">
                  <c:v>38842</c:v>
                </c:pt>
                <c:pt idx="263">
                  <c:v>38867</c:v>
                </c:pt>
                <c:pt idx="264">
                  <c:v>38873</c:v>
                </c:pt>
                <c:pt idx="265">
                  <c:v>38895</c:v>
                </c:pt>
                <c:pt idx="266">
                  <c:v>38939.5</c:v>
                </c:pt>
                <c:pt idx="267">
                  <c:v>38971</c:v>
                </c:pt>
                <c:pt idx="268">
                  <c:v>38974</c:v>
                </c:pt>
                <c:pt idx="269">
                  <c:v>38983.5</c:v>
                </c:pt>
                <c:pt idx="270">
                  <c:v>39456.5</c:v>
                </c:pt>
                <c:pt idx="271">
                  <c:v>39613</c:v>
                </c:pt>
                <c:pt idx="272">
                  <c:v>39616.5</c:v>
                </c:pt>
                <c:pt idx="273">
                  <c:v>39638.5</c:v>
                </c:pt>
                <c:pt idx="274">
                  <c:v>39663.5</c:v>
                </c:pt>
                <c:pt idx="275">
                  <c:v>39718</c:v>
                </c:pt>
                <c:pt idx="276">
                  <c:v>39776.5</c:v>
                </c:pt>
                <c:pt idx="277">
                  <c:v>39878</c:v>
                </c:pt>
                <c:pt idx="278">
                  <c:v>39878.5</c:v>
                </c:pt>
                <c:pt idx="279">
                  <c:v>39885.5</c:v>
                </c:pt>
                <c:pt idx="280">
                  <c:v>39937.5</c:v>
                </c:pt>
                <c:pt idx="281">
                  <c:v>39980</c:v>
                </c:pt>
                <c:pt idx="282">
                  <c:v>40067</c:v>
                </c:pt>
                <c:pt idx="283">
                  <c:v>40859.5</c:v>
                </c:pt>
                <c:pt idx="284">
                  <c:v>40925.5</c:v>
                </c:pt>
                <c:pt idx="285">
                  <c:v>40956</c:v>
                </c:pt>
                <c:pt idx="286">
                  <c:v>41000.5</c:v>
                </c:pt>
                <c:pt idx="287">
                  <c:v>41063.5</c:v>
                </c:pt>
                <c:pt idx="288">
                  <c:v>41121</c:v>
                </c:pt>
                <c:pt idx="289">
                  <c:v>41160.5</c:v>
                </c:pt>
                <c:pt idx="290">
                  <c:v>41295</c:v>
                </c:pt>
                <c:pt idx="291">
                  <c:v>41444.5</c:v>
                </c:pt>
                <c:pt idx="292">
                  <c:v>41445</c:v>
                </c:pt>
                <c:pt idx="293">
                  <c:v>41477</c:v>
                </c:pt>
                <c:pt idx="294">
                  <c:v>41495.5</c:v>
                </c:pt>
                <c:pt idx="295">
                  <c:v>41997</c:v>
                </c:pt>
                <c:pt idx="296">
                  <c:v>42016</c:v>
                </c:pt>
                <c:pt idx="297">
                  <c:v>42085</c:v>
                </c:pt>
                <c:pt idx="298">
                  <c:v>42101</c:v>
                </c:pt>
                <c:pt idx="299">
                  <c:v>42132.5</c:v>
                </c:pt>
                <c:pt idx="300">
                  <c:v>42195</c:v>
                </c:pt>
                <c:pt idx="301">
                  <c:v>42219.5</c:v>
                </c:pt>
                <c:pt idx="302">
                  <c:v>42238</c:v>
                </c:pt>
                <c:pt idx="303">
                  <c:v>42265</c:v>
                </c:pt>
                <c:pt idx="304">
                  <c:v>42278</c:v>
                </c:pt>
                <c:pt idx="305">
                  <c:v>42421</c:v>
                </c:pt>
                <c:pt idx="306">
                  <c:v>42439</c:v>
                </c:pt>
                <c:pt idx="307">
                  <c:v>42489</c:v>
                </c:pt>
                <c:pt idx="308">
                  <c:v>42649.5</c:v>
                </c:pt>
                <c:pt idx="309">
                  <c:v>42681</c:v>
                </c:pt>
                <c:pt idx="310">
                  <c:v>43114.5</c:v>
                </c:pt>
                <c:pt idx="311">
                  <c:v>43338.5</c:v>
                </c:pt>
                <c:pt idx="312">
                  <c:v>43357.5</c:v>
                </c:pt>
                <c:pt idx="313">
                  <c:v>43427</c:v>
                </c:pt>
                <c:pt idx="314">
                  <c:v>43427.5</c:v>
                </c:pt>
                <c:pt idx="315">
                  <c:v>43436.5</c:v>
                </c:pt>
                <c:pt idx="316">
                  <c:v>43468.5</c:v>
                </c:pt>
                <c:pt idx="317">
                  <c:v>43483</c:v>
                </c:pt>
                <c:pt idx="318">
                  <c:v>43503</c:v>
                </c:pt>
                <c:pt idx="319">
                  <c:v>43550</c:v>
                </c:pt>
                <c:pt idx="320">
                  <c:v>44324</c:v>
                </c:pt>
                <c:pt idx="321">
                  <c:v>44358.5</c:v>
                </c:pt>
                <c:pt idx="322">
                  <c:v>44431</c:v>
                </c:pt>
                <c:pt idx="323">
                  <c:v>44481</c:v>
                </c:pt>
                <c:pt idx="324">
                  <c:v>44481</c:v>
                </c:pt>
                <c:pt idx="325">
                  <c:v>44481</c:v>
                </c:pt>
                <c:pt idx="326">
                  <c:v>44481</c:v>
                </c:pt>
                <c:pt idx="327">
                  <c:v>44546.5</c:v>
                </c:pt>
                <c:pt idx="328">
                  <c:v>44560</c:v>
                </c:pt>
                <c:pt idx="329">
                  <c:v>44696.5</c:v>
                </c:pt>
                <c:pt idx="330">
                  <c:v>44697</c:v>
                </c:pt>
                <c:pt idx="331">
                  <c:v>44791.5</c:v>
                </c:pt>
                <c:pt idx="332">
                  <c:v>44860.5</c:v>
                </c:pt>
                <c:pt idx="333">
                  <c:v>45600</c:v>
                </c:pt>
                <c:pt idx="334">
                  <c:v>45629</c:v>
                </c:pt>
                <c:pt idx="335">
                  <c:v>45631.5</c:v>
                </c:pt>
                <c:pt idx="336">
                  <c:v>45669</c:v>
                </c:pt>
                <c:pt idx="337">
                  <c:v>45669.5</c:v>
                </c:pt>
                <c:pt idx="338">
                  <c:v>45740.5</c:v>
                </c:pt>
                <c:pt idx="339">
                  <c:v>45874</c:v>
                </c:pt>
                <c:pt idx="340">
                  <c:v>45880</c:v>
                </c:pt>
                <c:pt idx="341">
                  <c:v>45939</c:v>
                </c:pt>
                <c:pt idx="342">
                  <c:v>46717.5</c:v>
                </c:pt>
                <c:pt idx="343">
                  <c:v>46718</c:v>
                </c:pt>
                <c:pt idx="344">
                  <c:v>46749</c:v>
                </c:pt>
                <c:pt idx="345">
                  <c:v>46768</c:v>
                </c:pt>
                <c:pt idx="346">
                  <c:v>46808.5</c:v>
                </c:pt>
                <c:pt idx="347">
                  <c:v>46811.5</c:v>
                </c:pt>
                <c:pt idx="348">
                  <c:v>46812</c:v>
                </c:pt>
                <c:pt idx="349">
                  <c:v>46974.5</c:v>
                </c:pt>
                <c:pt idx="350">
                  <c:v>47706</c:v>
                </c:pt>
                <c:pt idx="351">
                  <c:v>47739.5</c:v>
                </c:pt>
                <c:pt idx="352">
                  <c:v>47822</c:v>
                </c:pt>
                <c:pt idx="353">
                  <c:v>47974</c:v>
                </c:pt>
                <c:pt idx="354">
                  <c:v>48207</c:v>
                </c:pt>
                <c:pt idx="355">
                  <c:v>48868.5</c:v>
                </c:pt>
                <c:pt idx="356">
                  <c:v>48935.5</c:v>
                </c:pt>
                <c:pt idx="357">
                  <c:v>48969</c:v>
                </c:pt>
                <c:pt idx="358">
                  <c:v>49025</c:v>
                </c:pt>
                <c:pt idx="359">
                  <c:v>49025</c:v>
                </c:pt>
                <c:pt idx="360">
                  <c:v>49025</c:v>
                </c:pt>
                <c:pt idx="361">
                  <c:v>49025</c:v>
                </c:pt>
                <c:pt idx="362">
                  <c:v>49170</c:v>
                </c:pt>
                <c:pt idx="363">
                  <c:v>49179.5</c:v>
                </c:pt>
                <c:pt idx="364">
                  <c:v>49182.5</c:v>
                </c:pt>
                <c:pt idx="365">
                  <c:v>49183</c:v>
                </c:pt>
                <c:pt idx="366">
                  <c:v>49232</c:v>
                </c:pt>
                <c:pt idx="367">
                  <c:v>49248.5</c:v>
                </c:pt>
                <c:pt idx="368">
                  <c:v>49298.5</c:v>
                </c:pt>
                <c:pt idx="369">
                  <c:v>50067</c:v>
                </c:pt>
                <c:pt idx="370">
                  <c:v>50067.5</c:v>
                </c:pt>
                <c:pt idx="371">
                  <c:v>50101.5</c:v>
                </c:pt>
                <c:pt idx="372">
                  <c:v>50119.5</c:v>
                </c:pt>
                <c:pt idx="373">
                  <c:v>50119.5</c:v>
                </c:pt>
                <c:pt idx="374">
                  <c:v>50119.5</c:v>
                </c:pt>
                <c:pt idx="375">
                  <c:v>50211.5</c:v>
                </c:pt>
                <c:pt idx="376">
                  <c:v>51249.5</c:v>
                </c:pt>
                <c:pt idx="377">
                  <c:v>51250</c:v>
                </c:pt>
                <c:pt idx="378">
                  <c:v>51356.5</c:v>
                </c:pt>
                <c:pt idx="379">
                  <c:v>51422.5</c:v>
                </c:pt>
                <c:pt idx="380">
                  <c:v>51494</c:v>
                </c:pt>
                <c:pt idx="381">
                  <c:v>51503</c:v>
                </c:pt>
                <c:pt idx="382">
                  <c:v>51585</c:v>
                </c:pt>
                <c:pt idx="383">
                  <c:v>51594</c:v>
                </c:pt>
                <c:pt idx="384">
                  <c:v>51597.5</c:v>
                </c:pt>
                <c:pt idx="385">
                  <c:v>51759.5</c:v>
                </c:pt>
                <c:pt idx="386">
                  <c:v>51769</c:v>
                </c:pt>
                <c:pt idx="387">
                  <c:v>51794</c:v>
                </c:pt>
                <c:pt idx="388">
                  <c:v>52403.5</c:v>
                </c:pt>
                <c:pt idx="389">
                  <c:v>52532</c:v>
                </c:pt>
                <c:pt idx="390">
                  <c:v>52540.5</c:v>
                </c:pt>
                <c:pt idx="391">
                  <c:v>52616.5</c:v>
                </c:pt>
                <c:pt idx="392">
                  <c:v>52616.5</c:v>
                </c:pt>
                <c:pt idx="393">
                  <c:v>52616.5</c:v>
                </c:pt>
                <c:pt idx="394">
                  <c:v>52657.5</c:v>
                </c:pt>
                <c:pt idx="395">
                  <c:v>52764</c:v>
                </c:pt>
                <c:pt idx="396">
                  <c:v>53517.5</c:v>
                </c:pt>
                <c:pt idx="397">
                  <c:v>53677.5</c:v>
                </c:pt>
                <c:pt idx="398">
                  <c:v>53680</c:v>
                </c:pt>
                <c:pt idx="399">
                  <c:v>53726</c:v>
                </c:pt>
                <c:pt idx="400">
                  <c:v>53726.5</c:v>
                </c:pt>
                <c:pt idx="401">
                  <c:v>53727</c:v>
                </c:pt>
                <c:pt idx="402">
                  <c:v>53738.5</c:v>
                </c:pt>
                <c:pt idx="403">
                  <c:v>53739</c:v>
                </c:pt>
                <c:pt idx="404">
                  <c:v>53739.5</c:v>
                </c:pt>
                <c:pt idx="405">
                  <c:v>53827.5</c:v>
                </c:pt>
                <c:pt idx="406">
                  <c:v>53999</c:v>
                </c:pt>
                <c:pt idx="407">
                  <c:v>54626.5</c:v>
                </c:pt>
                <c:pt idx="408">
                  <c:v>54679</c:v>
                </c:pt>
                <c:pt idx="409">
                  <c:v>54777.5</c:v>
                </c:pt>
                <c:pt idx="410">
                  <c:v>54943.5</c:v>
                </c:pt>
                <c:pt idx="411">
                  <c:v>54953</c:v>
                </c:pt>
                <c:pt idx="412">
                  <c:v>54953.5</c:v>
                </c:pt>
                <c:pt idx="413">
                  <c:v>55041</c:v>
                </c:pt>
                <c:pt idx="414">
                  <c:v>55165.5</c:v>
                </c:pt>
                <c:pt idx="415">
                  <c:v>55165.5</c:v>
                </c:pt>
                <c:pt idx="416">
                  <c:v>55771</c:v>
                </c:pt>
                <c:pt idx="417">
                  <c:v>55828.5</c:v>
                </c:pt>
                <c:pt idx="418">
                  <c:v>55909</c:v>
                </c:pt>
                <c:pt idx="419">
                  <c:v>55909.5</c:v>
                </c:pt>
                <c:pt idx="420">
                  <c:v>55963</c:v>
                </c:pt>
                <c:pt idx="421">
                  <c:v>56072.5</c:v>
                </c:pt>
                <c:pt idx="422">
                  <c:v>56073</c:v>
                </c:pt>
                <c:pt idx="423">
                  <c:v>56087.5</c:v>
                </c:pt>
                <c:pt idx="424">
                  <c:v>56153.5</c:v>
                </c:pt>
                <c:pt idx="425">
                  <c:v>57270</c:v>
                </c:pt>
                <c:pt idx="426">
                  <c:v>57092</c:v>
                </c:pt>
                <c:pt idx="427">
                  <c:v>57092.5</c:v>
                </c:pt>
                <c:pt idx="428">
                  <c:v>57243</c:v>
                </c:pt>
                <c:pt idx="429">
                  <c:v>57455.5</c:v>
                </c:pt>
                <c:pt idx="430">
                  <c:v>57508</c:v>
                </c:pt>
                <c:pt idx="431">
                  <c:v>57508.5</c:v>
                </c:pt>
                <c:pt idx="432">
                  <c:v>58126.5</c:v>
                </c:pt>
                <c:pt idx="433">
                  <c:v>58126.5</c:v>
                </c:pt>
                <c:pt idx="434">
                  <c:v>55009.5</c:v>
                </c:pt>
                <c:pt idx="435">
                  <c:v>55160</c:v>
                </c:pt>
                <c:pt idx="436">
                  <c:v>58199</c:v>
                </c:pt>
                <c:pt idx="437">
                  <c:v>58199.5</c:v>
                </c:pt>
                <c:pt idx="438">
                  <c:v>58262.5</c:v>
                </c:pt>
                <c:pt idx="439">
                  <c:v>58384</c:v>
                </c:pt>
                <c:pt idx="440">
                  <c:v>58462</c:v>
                </c:pt>
                <c:pt idx="441">
                  <c:v>58643.5</c:v>
                </c:pt>
              </c:numCache>
            </c:numRef>
          </c:xVal>
          <c:yVal>
            <c:numRef>
              <c:f>'Active 1'!$I$21:$I$819</c:f>
              <c:numCache>
                <c:formatCode>General</c:formatCode>
                <c:ptCount val="799"/>
                <c:pt idx="0">
                  <c:v>-0.16140969258412952</c:v>
                </c:pt>
                <c:pt idx="1">
                  <c:v>-0.1333387131926429</c:v>
                </c:pt>
                <c:pt idx="2">
                  <c:v>-0.11935016565985279</c:v>
                </c:pt>
                <c:pt idx="3">
                  <c:v>-0.23454050723739783</c:v>
                </c:pt>
                <c:pt idx="4">
                  <c:v>-0.12943684685524204</c:v>
                </c:pt>
                <c:pt idx="5">
                  <c:v>-0.10815476893913001</c:v>
                </c:pt>
                <c:pt idx="6">
                  <c:v>-9.1051253657497E-2</c:v>
                </c:pt>
                <c:pt idx="7">
                  <c:v>-0.11348455080587883</c:v>
                </c:pt>
                <c:pt idx="8">
                  <c:v>-9.695472386374604E-2</c:v>
                </c:pt>
                <c:pt idx="20">
                  <c:v>-7.3168097347661387E-2</c:v>
                </c:pt>
                <c:pt idx="30">
                  <c:v>-7.1656926003925037E-2</c:v>
                </c:pt>
                <c:pt idx="31">
                  <c:v>-6.188704288797453E-2</c:v>
                </c:pt>
                <c:pt idx="37">
                  <c:v>-7.265555793128442E-2</c:v>
                </c:pt>
                <c:pt idx="38">
                  <c:v>-2.2516625504067633E-2</c:v>
                </c:pt>
                <c:pt idx="40">
                  <c:v>-3.4316344630497042E-2</c:v>
                </c:pt>
                <c:pt idx="41">
                  <c:v>-3.4076288458891213E-2</c:v>
                </c:pt>
                <c:pt idx="42">
                  <c:v>-3.4836232283851132E-2</c:v>
                </c:pt>
                <c:pt idx="43">
                  <c:v>-3.7012421518738847E-2</c:v>
                </c:pt>
                <c:pt idx="44">
                  <c:v>-3.6594808036170434E-2</c:v>
                </c:pt>
                <c:pt idx="45">
                  <c:v>-3.5131747426930815E-2</c:v>
                </c:pt>
                <c:pt idx="46">
                  <c:v>-2.3069248563842848E-2</c:v>
                </c:pt>
                <c:pt idx="47">
                  <c:v>-1.5465669799596071E-2</c:v>
                </c:pt>
                <c:pt idx="48">
                  <c:v>-1.2984189364942722E-2</c:v>
                </c:pt>
                <c:pt idx="54">
                  <c:v>-2.6295732823200524E-4</c:v>
                </c:pt>
                <c:pt idx="64">
                  <c:v>1.3940237287897617E-2</c:v>
                </c:pt>
                <c:pt idx="65">
                  <c:v>5.7754642548388802E-3</c:v>
                </c:pt>
                <c:pt idx="66">
                  <c:v>2.9629608543473296E-3</c:v>
                </c:pt>
                <c:pt idx="67">
                  <c:v>1.9729835752514191E-2</c:v>
                </c:pt>
                <c:pt idx="68">
                  <c:v>1.9586363785492722E-2</c:v>
                </c:pt>
                <c:pt idx="69">
                  <c:v>1.9087777211098E-2</c:v>
                </c:pt>
                <c:pt idx="70">
                  <c:v>2.4246824010333512E-2</c:v>
                </c:pt>
                <c:pt idx="71">
                  <c:v>8.7184014118975028E-3</c:v>
                </c:pt>
                <c:pt idx="72">
                  <c:v>1.3123230630299076E-2</c:v>
                </c:pt>
                <c:pt idx="73">
                  <c:v>2.2368922356690746E-2</c:v>
                </c:pt>
                <c:pt idx="75">
                  <c:v>2.3008063362794928E-2</c:v>
                </c:pt>
                <c:pt idx="77">
                  <c:v>3.6888737449771725E-2</c:v>
                </c:pt>
                <c:pt idx="80">
                  <c:v>3.3755168500647414E-2</c:v>
                </c:pt>
                <c:pt idx="81">
                  <c:v>4.0550456928031053E-2</c:v>
                </c:pt>
                <c:pt idx="82">
                  <c:v>4.8351562269090209E-2</c:v>
                </c:pt>
                <c:pt idx="83">
                  <c:v>4.436281522794161E-2</c:v>
                </c:pt>
                <c:pt idx="84">
                  <c:v>5.8325812351540662E-2</c:v>
                </c:pt>
                <c:pt idx="85">
                  <c:v>5.2970697732234839E-2</c:v>
                </c:pt>
                <c:pt idx="86">
                  <c:v>6.0729182790964842E-2</c:v>
                </c:pt>
                <c:pt idx="87">
                  <c:v>5.7751906359044369E-2</c:v>
                </c:pt>
                <c:pt idx="88">
                  <c:v>6.1214966961415485E-2</c:v>
                </c:pt>
                <c:pt idx="89">
                  <c:v>3.9682295035163406E-2</c:v>
                </c:pt>
                <c:pt idx="90">
                  <c:v>4.5402463561913464E-2</c:v>
                </c:pt>
                <c:pt idx="91">
                  <c:v>5.9955014068691526E-2</c:v>
                </c:pt>
                <c:pt idx="92">
                  <c:v>4.0207854508480523E-2</c:v>
                </c:pt>
                <c:pt idx="93">
                  <c:v>5.8195070247165859E-2</c:v>
                </c:pt>
                <c:pt idx="94">
                  <c:v>6.0030297208868433E-2</c:v>
                </c:pt>
                <c:pt idx="96">
                  <c:v>5.3348445224401075E-2</c:v>
                </c:pt>
                <c:pt idx="97">
                  <c:v>6.2268894609587733E-2</c:v>
                </c:pt>
                <c:pt idx="98">
                  <c:v>5.1976278868096415E-2</c:v>
                </c:pt>
                <c:pt idx="99">
                  <c:v>2.658138894912554E-2</c:v>
                </c:pt>
                <c:pt idx="102">
                  <c:v>5.8837056240008678E-2</c:v>
                </c:pt>
                <c:pt idx="103">
                  <c:v>6.7254669716930948E-2</c:v>
                </c:pt>
                <c:pt idx="104">
                  <c:v>7.3207763824029826E-2</c:v>
                </c:pt>
                <c:pt idx="105">
                  <c:v>5.6865433478378691E-2</c:v>
                </c:pt>
                <c:pt idx="106">
                  <c:v>7.2052930074278265E-2</c:v>
                </c:pt>
                <c:pt idx="108">
                  <c:v>5.3177927817159798E-2</c:v>
                </c:pt>
                <c:pt idx="109">
                  <c:v>6.3253210952098016E-2</c:v>
                </c:pt>
                <c:pt idx="110">
                  <c:v>6.9555765992845409E-2</c:v>
                </c:pt>
                <c:pt idx="111">
                  <c:v>4.832564911339432E-2</c:v>
                </c:pt>
                <c:pt idx="116">
                  <c:v>4.8868260324525181E-2</c:v>
                </c:pt>
                <c:pt idx="117">
                  <c:v>7.343640380713623E-2</c:v>
                </c:pt>
                <c:pt idx="120">
                  <c:v>7.6717639632988721E-2</c:v>
                </c:pt>
                <c:pt idx="121">
                  <c:v>8.895769581431523E-2</c:v>
                </c:pt>
                <c:pt idx="122">
                  <c:v>7.4493176434771158E-2</c:v>
                </c:pt>
                <c:pt idx="125">
                  <c:v>7.3244567181973252E-2</c:v>
                </c:pt>
                <c:pt idx="126">
                  <c:v>6.9547122227959335E-2</c:v>
                </c:pt>
                <c:pt idx="127">
                  <c:v>8.754427724488778E-2</c:v>
                </c:pt>
                <c:pt idx="128">
                  <c:v>8.3363820544036571E-2</c:v>
                </c:pt>
                <c:pt idx="133">
                  <c:v>8.5868024529190734E-2</c:v>
                </c:pt>
                <c:pt idx="134">
                  <c:v>8.5402064534719102E-2</c:v>
                </c:pt>
                <c:pt idx="135">
                  <c:v>7.0247230782115366E-2</c:v>
                </c:pt>
                <c:pt idx="136">
                  <c:v>8.1967399310087785E-2</c:v>
                </c:pt>
                <c:pt idx="137">
                  <c:v>8.9015691417444032E-2</c:v>
                </c:pt>
                <c:pt idx="138">
                  <c:v>8.0812565567612182E-2</c:v>
                </c:pt>
                <c:pt idx="139">
                  <c:v>9.6620801501558162E-2</c:v>
                </c:pt>
                <c:pt idx="141">
                  <c:v>7.3994335929455701E-2</c:v>
                </c:pt>
                <c:pt idx="142">
                  <c:v>8.7551153905224055E-2</c:v>
                </c:pt>
                <c:pt idx="143">
                  <c:v>9.8132117935165297E-2</c:v>
                </c:pt>
                <c:pt idx="144">
                  <c:v>8.5417621230590157E-2</c:v>
                </c:pt>
                <c:pt idx="145">
                  <c:v>8.0544041455141269E-2</c:v>
                </c:pt>
                <c:pt idx="146">
                  <c:v>9.5450284083199222E-2</c:v>
                </c:pt>
                <c:pt idx="147">
                  <c:v>8.8575281821249519E-2</c:v>
                </c:pt>
                <c:pt idx="148">
                  <c:v>9.0848000843834598E-2</c:v>
                </c:pt>
                <c:pt idx="149">
                  <c:v>8.840481882361928E-2</c:v>
                </c:pt>
                <c:pt idx="150">
                  <c:v>7.7390612066665199E-2</c:v>
                </c:pt>
                <c:pt idx="151">
                  <c:v>8.5933223272149917E-2</c:v>
                </c:pt>
                <c:pt idx="152">
                  <c:v>8.3248544447997119E-2</c:v>
                </c:pt>
                <c:pt idx="153">
                  <c:v>6.7356490442762151E-2</c:v>
                </c:pt>
                <c:pt idx="154">
                  <c:v>8.531671514356276E-2</c:v>
                </c:pt>
                <c:pt idx="155">
                  <c:v>9.1944548788887914E-2</c:v>
                </c:pt>
                <c:pt idx="156">
                  <c:v>8.4811586923024151E-2</c:v>
                </c:pt>
                <c:pt idx="157">
                  <c:v>9.8697380162775517E-2</c:v>
                </c:pt>
                <c:pt idx="158">
                  <c:v>8.1545391396502964E-2</c:v>
                </c:pt>
                <c:pt idx="159">
                  <c:v>8.348998684232356E-2</c:v>
                </c:pt>
                <c:pt idx="160">
                  <c:v>9.2552485708438326E-2</c:v>
                </c:pt>
                <c:pt idx="161">
                  <c:v>9.1857849452935625E-2</c:v>
                </c:pt>
                <c:pt idx="162">
                  <c:v>9.3880573018395808E-2</c:v>
                </c:pt>
                <c:pt idx="163">
                  <c:v>9.3278289772570133E-2</c:v>
                </c:pt>
                <c:pt idx="202">
                  <c:v>8.8041413604514673E-2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A4-411E-90B0-72DA926DD794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1'!$F$21:$F$819</c:f>
              <c:numCache>
                <c:formatCode>General</c:formatCode>
                <c:ptCount val="799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24970.5</c:v>
                </c:pt>
                <c:pt idx="133">
                  <c:v>25106</c:v>
                </c:pt>
                <c:pt idx="134">
                  <c:v>26094</c:v>
                </c:pt>
                <c:pt idx="135">
                  <c:v>26175.5</c:v>
                </c:pt>
                <c:pt idx="136">
                  <c:v>26213</c:v>
                </c:pt>
                <c:pt idx="137">
                  <c:v>26278</c:v>
                </c:pt>
                <c:pt idx="138">
                  <c:v>26294.5</c:v>
                </c:pt>
                <c:pt idx="139">
                  <c:v>26347</c:v>
                </c:pt>
                <c:pt idx="140">
                  <c:v>26394</c:v>
                </c:pt>
                <c:pt idx="141">
                  <c:v>27222.5</c:v>
                </c:pt>
                <c:pt idx="142">
                  <c:v>27226.5</c:v>
                </c:pt>
                <c:pt idx="143">
                  <c:v>27263</c:v>
                </c:pt>
                <c:pt idx="144">
                  <c:v>27419.5</c:v>
                </c:pt>
                <c:pt idx="145">
                  <c:v>27424</c:v>
                </c:pt>
                <c:pt idx="146">
                  <c:v>27567</c:v>
                </c:pt>
                <c:pt idx="147">
                  <c:v>27611</c:v>
                </c:pt>
                <c:pt idx="148">
                  <c:v>27771</c:v>
                </c:pt>
                <c:pt idx="149">
                  <c:v>27775</c:v>
                </c:pt>
                <c:pt idx="150">
                  <c:v>27818</c:v>
                </c:pt>
                <c:pt idx="151">
                  <c:v>27865</c:v>
                </c:pt>
                <c:pt idx="152">
                  <c:v>28248</c:v>
                </c:pt>
                <c:pt idx="153">
                  <c:v>28414</c:v>
                </c:pt>
                <c:pt idx="154">
                  <c:v>28464</c:v>
                </c:pt>
                <c:pt idx="155">
                  <c:v>28605</c:v>
                </c:pt>
                <c:pt idx="156">
                  <c:v>28747</c:v>
                </c:pt>
                <c:pt idx="157">
                  <c:v>28790</c:v>
                </c:pt>
                <c:pt idx="158">
                  <c:v>28792.5</c:v>
                </c:pt>
                <c:pt idx="159">
                  <c:v>28925</c:v>
                </c:pt>
                <c:pt idx="160">
                  <c:v>28947</c:v>
                </c:pt>
                <c:pt idx="161">
                  <c:v>29606.5</c:v>
                </c:pt>
                <c:pt idx="162">
                  <c:v>29678.5</c:v>
                </c:pt>
                <c:pt idx="163">
                  <c:v>29882.5</c:v>
                </c:pt>
                <c:pt idx="164">
                  <c:v>30770</c:v>
                </c:pt>
                <c:pt idx="165">
                  <c:v>31092</c:v>
                </c:pt>
                <c:pt idx="166">
                  <c:v>31187</c:v>
                </c:pt>
                <c:pt idx="167">
                  <c:v>31252</c:v>
                </c:pt>
                <c:pt idx="168">
                  <c:v>31252.5</c:v>
                </c:pt>
                <c:pt idx="169">
                  <c:v>31256</c:v>
                </c:pt>
                <c:pt idx="170">
                  <c:v>31846.5</c:v>
                </c:pt>
                <c:pt idx="171">
                  <c:v>31908</c:v>
                </c:pt>
                <c:pt idx="172">
                  <c:v>31908</c:v>
                </c:pt>
                <c:pt idx="173">
                  <c:v>31908</c:v>
                </c:pt>
                <c:pt idx="174">
                  <c:v>31936.5</c:v>
                </c:pt>
                <c:pt idx="175">
                  <c:v>31936.5</c:v>
                </c:pt>
                <c:pt idx="176">
                  <c:v>31936.5</c:v>
                </c:pt>
                <c:pt idx="177">
                  <c:v>32033</c:v>
                </c:pt>
                <c:pt idx="178">
                  <c:v>32033</c:v>
                </c:pt>
                <c:pt idx="179">
                  <c:v>32109</c:v>
                </c:pt>
                <c:pt idx="180">
                  <c:v>32142.5</c:v>
                </c:pt>
                <c:pt idx="181">
                  <c:v>32142.5</c:v>
                </c:pt>
                <c:pt idx="182">
                  <c:v>32262.5</c:v>
                </c:pt>
                <c:pt idx="183">
                  <c:v>32306.5</c:v>
                </c:pt>
                <c:pt idx="184">
                  <c:v>32353.5</c:v>
                </c:pt>
                <c:pt idx="185">
                  <c:v>32597.5</c:v>
                </c:pt>
                <c:pt idx="186">
                  <c:v>32720</c:v>
                </c:pt>
                <c:pt idx="187">
                  <c:v>32720.5</c:v>
                </c:pt>
                <c:pt idx="188">
                  <c:v>32909.5</c:v>
                </c:pt>
                <c:pt idx="189">
                  <c:v>33097.5</c:v>
                </c:pt>
                <c:pt idx="190">
                  <c:v>33103</c:v>
                </c:pt>
                <c:pt idx="191">
                  <c:v>33143</c:v>
                </c:pt>
                <c:pt idx="192">
                  <c:v>33191</c:v>
                </c:pt>
                <c:pt idx="193">
                  <c:v>33238</c:v>
                </c:pt>
                <c:pt idx="194">
                  <c:v>33322.5</c:v>
                </c:pt>
                <c:pt idx="195">
                  <c:v>33491</c:v>
                </c:pt>
                <c:pt idx="196">
                  <c:v>34051</c:v>
                </c:pt>
                <c:pt idx="197">
                  <c:v>34073</c:v>
                </c:pt>
                <c:pt idx="198">
                  <c:v>34100</c:v>
                </c:pt>
                <c:pt idx="199">
                  <c:v>34141.5</c:v>
                </c:pt>
                <c:pt idx="200">
                  <c:v>34169</c:v>
                </c:pt>
                <c:pt idx="201">
                  <c:v>34170.5</c:v>
                </c:pt>
                <c:pt idx="202">
                  <c:v>34316</c:v>
                </c:pt>
                <c:pt idx="203">
                  <c:v>34520.5</c:v>
                </c:pt>
                <c:pt idx="204">
                  <c:v>34580.5</c:v>
                </c:pt>
                <c:pt idx="205">
                  <c:v>34596</c:v>
                </c:pt>
                <c:pt idx="206">
                  <c:v>34643</c:v>
                </c:pt>
                <c:pt idx="207">
                  <c:v>34705</c:v>
                </c:pt>
                <c:pt idx="208">
                  <c:v>34705.5</c:v>
                </c:pt>
                <c:pt idx="209">
                  <c:v>35286.5</c:v>
                </c:pt>
                <c:pt idx="210">
                  <c:v>35288.5</c:v>
                </c:pt>
                <c:pt idx="211">
                  <c:v>35426.5</c:v>
                </c:pt>
                <c:pt idx="212">
                  <c:v>35433.5</c:v>
                </c:pt>
                <c:pt idx="213">
                  <c:v>35436</c:v>
                </c:pt>
                <c:pt idx="214">
                  <c:v>35436.5</c:v>
                </c:pt>
                <c:pt idx="215">
                  <c:v>35460.5</c:v>
                </c:pt>
                <c:pt idx="216">
                  <c:v>35460.5</c:v>
                </c:pt>
                <c:pt idx="217">
                  <c:v>35502.5</c:v>
                </c:pt>
                <c:pt idx="218">
                  <c:v>35514</c:v>
                </c:pt>
                <c:pt idx="219">
                  <c:v>35539</c:v>
                </c:pt>
                <c:pt idx="220">
                  <c:v>35574.5</c:v>
                </c:pt>
                <c:pt idx="221">
                  <c:v>35574.5</c:v>
                </c:pt>
                <c:pt idx="222">
                  <c:v>35592.5</c:v>
                </c:pt>
                <c:pt idx="223">
                  <c:v>36352.5</c:v>
                </c:pt>
                <c:pt idx="224">
                  <c:v>36496.5</c:v>
                </c:pt>
                <c:pt idx="225">
                  <c:v>36496.5</c:v>
                </c:pt>
                <c:pt idx="226">
                  <c:v>36512.5</c:v>
                </c:pt>
                <c:pt idx="227">
                  <c:v>36603</c:v>
                </c:pt>
                <c:pt idx="228">
                  <c:v>36641</c:v>
                </c:pt>
                <c:pt idx="229">
                  <c:v>36649</c:v>
                </c:pt>
                <c:pt idx="230">
                  <c:v>36684.5</c:v>
                </c:pt>
                <c:pt idx="231">
                  <c:v>36694.5</c:v>
                </c:pt>
                <c:pt idx="232">
                  <c:v>36735</c:v>
                </c:pt>
                <c:pt idx="233">
                  <c:v>36759</c:v>
                </c:pt>
                <c:pt idx="234">
                  <c:v>36766.5</c:v>
                </c:pt>
                <c:pt idx="235">
                  <c:v>36772.5</c:v>
                </c:pt>
                <c:pt idx="236">
                  <c:v>36784</c:v>
                </c:pt>
                <c:pt idx="237">
                  <c:v>36784.5</c:v>
                </c:pt>
                <c:pt idx="238">
                  <c:v>36823</c:v>
                </c:pt>
                <c:pt idx="239">
                  <c:v>37572</c:v>
                </c:pt>
                <c:pt idx="240">
                  <c:v>37587</c:v>
                </c:pt>
                <c:pt idx="241">
                  <c:v>37697</c:v>
                </c:pt>
                <c:pt idx="242">
                  <c:v>37700</c:v>
                </c:pt>
                <c:pt idx="243">
                  <c:v>37722</c:v>
                </c:pt>
                <c:pt idx="244">
                  <c:v>37722.5</c:v>
                </c:pt>
                <c:pt idx="245">
                  <c:v>37723</c:v>
                </c:pt>
                <c:pt idx="246">
                  <c:v>37758</c:v>
                </c:pt>
                <c:pt idx="247">
                  <c:v>37769</c:v>
                </c:pt>
                <c:pt idx="248">
                  <c:v>37770</c:v>
                </c:pt>
                <c:pt idx="249">
                  <c:v>37770</c:v>
                </c:pt>
                <c:pt idx="250">
                  <c:v>37770</c:v>
                </c:pt>
                <c:pt idx="251">
                  <c:v>37814</c:v>
                </c:pt>
                <c:pt idx="252">
                  <c:v>38048</c:v>
                </c:pt>
                <c:pt idx="253">
                  <c:v>38331</c:v>
                </c:pt>
                <c:pt idx="254">
                  <c:v>38541</c:v>
                </c:pt>
                <c:pt idx="255">
                  <c:v>38556.5</c:v>
                </c:pt>
                <c:pt idx="256">
                  <c:v>38569</c:v>
                </c:pt>
                <c:pt idx="257">
                  <c:v>38606.5</c:v>
                </c:pt>
                <c:pt idx="258">
                  <c:v>38607</c:v>
                </c:pt>
                <c:pt idx="259">
                  <c:v>38613</c:v>
                </c:pt>
                <c:pt idx="260">
                  <c:v>38754</c:v>
                </c:pt>
                <c:pt idx="261">
                  <c:v>38782</c:v>
                </c:pt>
                <c:pt idx="262">
                  <c:v>38842</c:v>
                </c:pt>
                <c:pt idx="263">
                  <c:v>38867</c:v>
                </c:pt>
                <c:pt idx="264">
                  <c:v>38873</c:v>
                </c:pt>
                <c:pt idx="265">
                  <c:v>38895</c:v>
                </c:pt>
                <c:pt idx="266">
                  <c:v>38939.5</c:v>
                </c:pt>
                <c:pt idx="267">
                  <c:v>38971</c:v>
                </c:pt>
                <c:pt idx="268">
                  <c:v>38974</c:v>
                </c:pt>
                <c:pt idx="269">
                  <c:v>38983.5</c:v>
                </c:pt>
                <c:pt idx="270">
                  <c:v>39456.5</c:v>
                </c:pt>
                <c:pt idx="271">
                  <c:v>39613</c:v>
                </c:pt>
                <c:pt idx="272">
                  <c:v>39616.5</c:v>
                </c:pt>
                <c:pt idx="273">
                  <c:v>39638.5</c:v>
                </c:pt>
                <c:pt idx="274">
                  <c:v>39663.5</c:v>
                </c:pt>
                <c:pt idx="275">
                  <c:v>39718</c:v>
                </c:pt>
                <c:pt idx="276">
                  <c:v>39776.5</c:v>
                </c:pt>
                <c:pt idx="277">
                  <c:v>39878</c:v>
                </c:pt>
                <c:pt idx="278">
                  <c:v>39878.5</c:v>
                </c:pt>
                <c:pt idx="279">
                  <c:v>39885.5</c:v>
                </c:pt>
                <c:pt idx="280">
                  <c:v>39937.5</c:v>
                </c:pt>
                <c:pt idx="281">
                  <c:v>39980</c:v>
                </c:pt>
                <c:pt idx="282">
                  <c:v>40067</c:v>
                </c:pt>
                <c:pt idx="283">
                  <c:v>40859.5</c:v>
                </c:pt>
                <c:pt idx="284">
                  <c:v>40925.5</c:v>
                </c:pt>
                <c:pt idx="285">
                  <c:v>40956</c:v>
                </c:pt>
                <c:pt idx="286">
                  <c:v>41000.5</c:v>
                </c:pt>
                <c:pt idx="287">
                  <c:v>41063.5</c:v>
                </c:pt>
                <c:pt idx="288">
                  <c:v>41121</c:v>
                </c:pt>
                <c:pt idx="289">
                  <c:v>41160.5</c:v>
                </c:pt>
                <c:pt idx="290">
                  <c:v>41295</c:v>
                </c:pt>
                <c:pt idx="291">
                  <c:v>41444.5</c:v>
                </c:pt>
                <c:pt idx="292">
                  <c:v>41445</c:v>
                </c:pt>
                <c:pt idx="293">
                  <c:v>41477</c:v>
                </c:pt>
                <c:pt idx="294">
                  <c:v>41495.5</c:v>
                </c:pt>
                <c:pt idx="295">
                  <c:v>41997</c:v>
                </c:pt>
                <c:pt idx="296">
                  <c:v>42016</c:v>
                </c:pt>
                <c:pt idx="297">
                  <c:v>42085</c:v>
                </c:pt>
                <c:pt idx="298">
                  <c:v>42101</c:v>
                </c:pt>
                <c:pt idx="299">
                  <c:v>42132.5</c:v>
                </c:pt>
                <c:pt idx="300">
                  <c:v>42195</c:v>
                </c:pt>
                <c:pt idx="301">
                  <c:v>42219.5</c:v>
                </c:pt>
                <c:pt idx="302">
                  <c:v>42238</c:v>
                </c:pt>
                <c:pt idx="303">
                  <c:v>42265</c:v>
                </c:pt>
                <c:pt idx="304">
                  <c:v>42278</c:v>
                </c:pt>
                <c:pt idx="305">
                  <c:v>42421</c:v>
                </c:pt>
                <c:pt idx="306">
                  <c:v>42439</c:v>
                </c:pt>
                <c:pt idx="307">
                  <c:v>42489</c:v>
                </c:pt>
                <c:pt idx="308">
                  <c:v>42649.5</c:v>
                </c:pt>
                <c:pt idx="309">
                  <c:v>42681</c:v>
                </c:pt>
                <c:pt idx="310">
                  <c:v>43114.5</c:v>
                </c:pt>
                <c:pt idx="311">
                  <c:v>43338.5</c:v>
                </c:pt>
                <c:pt idx="312">
                  <c:v>43357.5</c:v>
                </c:pt>
                <c:pt idx="313">
                  <c:v>43427</c:v>
                </c:pt>
                <c:pt idx="314">
                  <c:v>43427.5</c:v>
                </c:pt>
                <c:pt idx="315">
                  <c:v>43436.5</c:v>
                </c:pt>
                <c:pt idx="316">
                  <c:v>43468.5</c:v>
                </c:pt>
                <c:pt idx="317">
                  <c:v>43483</c:v>
                </c:pt>
                <c:pt idx="318">
                  <c:v>43503</c:v>
                </c:pt>
                <c:pt idx="319">
                  <c:v>43550</c:v>
                </c:pt>
                <c:pt idx="320">
                  <c:v>44324</c:v>
                </c:pt>
                <c:pt idx="321">
                  <c:v>44358.5</c:v>
                </c:pt>
                <c:pt idx="322">
                  <c:v>44431</c:v>
                </c:pt>
                <c:pt idx="323">
                  <c:v>44481</c:v>
                </c:pt>
                <c:pt idx="324">
                  <c:v>44481</c:v>
                </c:pt>
                <c:pt idx="325">
                  <c:v>44481</c:v>
                </c:pt>
                <c:pt idx="326">
                  <c:v>44481</c:v>
                </c:pt>
                <c:pt idx="327">
                  <c:v>44546.5</c:v>
                </c:pt>
                <c:pt idx="328">
                  <c:v>44560</c:v>
                </c:pt>
                <c:pt idx="329">
                  <c:v>44696.5</c:v>
                </c:pt>
                <c:pt idx="330">
                  <c:v>44697</c:v>
                </c:pt>
                <c:pt idx="331">
                  <c:v>44791.5</c:v>
                </c:pt>
                <c:pt idx="332">
                  <c:v>44860.5</c:v>
                </c:pt>
                <c:pt idx="333">
                  <c:v>45600</c:v>
                </c:pt>
                <c:pt idx="334">
                  <c:v>45629</c:v>
                </c:pt>
                <c:pt idx="335">
                  <c:v>45631.5</c:v>
                </c:pt>
                <c:pt idx="336">
                  <c:v>45669</c:v>
                </c:pt>
                <c:pt idx="337">
                  <c:v>45669.5</c:v>
                </c:pt>
                <c:pt idx="338">
                  <c:v>45740.5</c:v>
                </c:pt>
                <c:pt idx="339">
                  <c:v>45874</c:v>
                </c:pt>
                <c:pt idx="340">
                  <c:v>45880</c:v>
                </c:pt>
                <c:pt idx="341">
                  <c:v>45939</c:v>
                </c:pt>
                <c:pt idx="342">
                  <c:v>46717.5</c:v>
                </c:pt>
                <c:pt idx="343">
                  <c:v>46718</c:v>
                </c:pt>
                <c:pt idx="344">
                  <c:v>46749</c:v>
                </c:pt>
                <c:pt idx="345">
                  <c:v>46768</c:v>
                </c:pt>
                <c:pt idx="346">
                  <c:v>46808.5</c:v>
                </c:pt>
                <c:pt idx="347">
                  <c:v>46811.5</c:v>
                </c:pt>
                <c:pt idx="348">
                  <c:v>46812</c:v>
                </c:pt>
                <c:pt idx="349">
                  <c:v>46974.5</c:v>
                </c:pt>
                <c:pt idx="350">
                  <c:v>47706</c:v>
                </c:pt>
                <c:pt idx="351">
                  <c:v>47739.5</c:v>
                </c:pt>
                <c:pt idx="352">
                  <c:v>47822</c:v>
                </c:pt>
                <c:pt idx="353">
                  <c:v>47974</c:v>
                </c:pt>
                <c:pt idx="354">
                  <c:v>48207</c:v>
                </c:pt>
                <c:pt idx="355">
                  <c:v>48868.5</c:v>
                </c:pt>
                <c:pt idx="356">
                  <c:v>48935.5</c:v>
                </c:pt>
                <c:pt idx="357">
                  <c:v>48969</c:v>
                </c:pt>
                <c:pt idx="358">
                  <c:v>49025</c:v>
                </c:pt>
                <c:pt idx="359">
                  <c:v>49025</c:v>
                </c:pt>
                <c:pt idx="360">
                  <c:v>49025</c:v>
                </c:pt>
                <c:pt idx="361">
                  <c:v>49025</c:v>
                </c:pt>
                <c:pt idx="362">
                  <c:v>49170</c:v>
                </c:pt>
                <c:pt idx="363">
                  <c:v>49179.5</c:v>
                </c:pt>
                <c:pt idx="364">
                  <c:v>49182.5</c:v>
                </c:pt>
                <c:pt idx="365">
                  <c:v>49183</c:v>
                </c:pt>
                <c:pt idx="366">
                  <c:v>49232</c:v>
                </c:pt>
                <c:pt idx="367">
                  <c:v>49248.5</c:v>
                </c:pt>
                <c:pt idx="368">
                  <c:v>49298.5</c:v>
                </c:pt>
                <c:pt idx="369">
                  <c:v>50067</c:v>
                </c:pt>
                <c:pt idx="370">
                  <c:v>50067.5</c:v>
                </c:pt>
                <c:pt idx="371">
                  <c:v>50101.5</c:v>
                </c:pt>
                <c:pt idx="372">
                  <c:v>50119.5</c:v>
                </c:pt>
                <c:pt idx="373">
                  <c:v>50119.5</c:v>
                </c:pt>
                <c:pt idx="374">
                  <c:v>50119.5</c:v>
                </c:pt>
                <c:pt idx="375">
                  <c:v>50211.5</c:v>
                </c:pt>
                <c:pt idx="376">
                  <c:v>51249.5</c:v>
                </c:pt>
                <c:pt idx="377">
                  <c:v>51250</c:v>
                </c:pt>
                <c:pt idx="378">
                  <c:v>51356.5</c:v>
                </c:pt>
                <c:pt idx="379">
                  <c:v>51422.5</c:v>
                </c:pt>
                <c:pt idx="380">
                  <c:v>51494</c:v>
                </c:pt>
                <c:pt idx="381">
                  <c:v>51503</c:v>
                </c:pt>
                <c:pt idx="382">
                  <c:v>51585</c:v>
                </c:pt>
                <c:pt idx="383">
                  <c:v>51594</c:v>
                </c:pt>
                <c:pt idx="384">
                  <c:v>51597.5</c:v>
                </c:pt>
                <c:pt idx="385">
                  <c:v>51759.5</c:v>
                </c:pt>
                <c:pt idx="386">
                  <c:v>51769</c:v>
                </c:pt>
                <c:pt idx="387">
                  <c:v>51794</c:v>
                </c:pt>
                <c:pt idx="388">
                  <c:v>52403.5</c:v>
                </c:pt>
                <c:pt idx="389">
                  <c:v>52532</c:v>
                </c:pt>
                <c:pt idx="390">
                  <c:v>52540.5</c:v>
                </c:pt>
                <c:pt idx="391">
                  <c:v>52616.5</c:v>
                </c:pt>
                <c:pt idx="392">
                  <c:v>52616.5</c:v>
                </c:pt>
                <c:pt idx="393">
                  <c:v>52616.5</c:v>
                </c:pt>
                <c:pt idx="394">
                  <c:v>52657.5</c:v>
                </c:pt>
                <c:pt idx="395">
                  <c:v>52764</c:v>
                </c:pt>
                <c:pt idx="396">
                  <c:v>53517.5</c:v>
                </c:pt>
                <c:pt idx="397">
                  <c:v>53677.5</c:v>
                </c:pt>
                <c:pt idx="398">
                  <c:v>53680</c:v>
                </c:pt>
                <c:pt idx="399">
                  <c:v>53726</c:v>
                </c:pt>
                <c:pt idx="400">
                  <c:v>53726.5</c:v>
                </c:pt>
                <c:pt idx="401">
                  <c:v>53727</c:v>
                </c:pt>
                <c:pt idx="402">
                  <c:v>53738.5</c:v>
                </c:pt>
                <c:pt idx="403">
                  <c:v>53739</c:v>
                </c:pt>
                <c:pt idx="404">
                  <c:v>53739.5</c:v>
                </c:pt>
                <c:pt idx="405">
                  <c:v>53827.5</c:v>
                </c:pt>
                <c:pt idx="406">
                  <c:v>53999</c:v>
                </c:pt>
                <c:pt idx="407">
                  <c:v>54626.5</c:v>
                </c:pt>
                <c:pt idx="408">
                  <c:v>54679</c:v>
                </c:pt>
                <c:pt idx="409">
                  <c:v>54777.5</c:v>
                </c:pt>
                <c:pt idx="410">
                  <c:v>54943.5</c:v>
                </c:pt>
                <c:pt idx="411">
                  <c:v>54953</c:v>
                </c:pt>
                <c:pt idx="412">
                  <c:v>54953.5</c:v>
                </c:pt>
                <c:pt idx="413">
                  <c:v>55041</c:v>
                </c:pt>
                <c:pt idx="414">
                  <c:v>55165.5</c:v>
                </c:pt>
                <c:pt idx="415">
                  <c:v>55165.5</c:v>
                </c:pt>
                <c:pt idx="416">
                  <c:v>55771</c:v>
                </c:pt>
                <c:pt idx="417">
                  <c:v>55828.5</c:v>
                </c:pt>
                <c:pt idx="418">
                  <c:v>55909</c:v>
                </c:pt>
                <c:pt idx="419">
                  <c:v>55909.5</c:v>
                </c:pt>
                <c:pt idx="420">
                  <c:v>55963</c:v>
                </c:pt>
                <c:pt idx="421">
                  <c:v>56072.5</c:v>
                </c:pt>
                <c:pt idx="422">
                  <c:v>56073</c:v>
                </c:pt>
                <c:pt idx="423">
                  <c:v>56087.5</c:v>
                </c:pt>
                <c:pt idx="424">
                  <c:v>56153.5</c:v>
                </c:pt>
                <c:pt idx="425">
                  <c:v>57270</c:v>
                </c:pt>
                <c:pt idx="426">
                  <c:v>57092</c:v>
                </c:pt>
                <c:pt idx="427">
                  <c:v>57092.5</c:v>
                </c:pt>
                <c:pt idx="428">
                  <c:v>57243</c:v>
                </c:pt>
                <c:pt idx="429">
                  <c:v>57455.5</c:v>
                </c:pt>
                <c:pt idx="430">
                  <c:v>57508</c:v>
                </c:pt>
                <c:pt idx="431">
                  <c:v>57508.5</c:v>
                </c:pt>
                <c:pt idx="432">
                  <c:v>58126.5</c:v>
                </c:pt>
                <c:pt idx="433">
                  <c:v>58126.5</c:v>
                </c:pt>
                <c:pt idx="434">
                  <c:v>55009.5</c:v>
                </c:pt>
                <c:pt idx="435">
                  <c:v>55160</c:v>
                </c:pt>
                <c:pt idx="436">
                  <c:v>58199</c:v>
                </c:pt>
                <c:pt idx="437">
                  <c:v>58199.5</c:v>
                </c:pt>
                <c:pt idx="438">
                  <c:v>58262.5</c:v>
                </c:pt>
                <c:pt idx="439">
                  <c:v>58384</c:v>
                </c:pt>
                <c:pt idx="440">
                  <c:v>58462</c:v>
                </c:pt>
                <c:pt idx="441">
                  <c:v>58643.5</c:v>
                </c:pt>
              </c:numCache>
            </c:numRef>
          </c:xVal>
          <c:yVal>
            <c:numRef>
              <c:f>'Active 1'!$J$21:$J$819</c:f>
              <c:numCache>
                <c:formatCode>General</c:formatCode>
                <c:ptCount val="799"/>
                <c:pt idx="9">
                  <c:v>-7.9723764625668991E-2</c:v>
                </c:pt>
                <c:pt idx="11">
                  <c:v>-8.0254162385244854E-2</c:v>
                </c:pt>
                <c:pt idx="12">
                  <c:v>-7.8488537670637015E-2</c:v>
                </c:pt>
                <c:pt idx="13">
                  <c:v>-8.1018935423344374E-2</c:v>
                </c:pt>
                <c:pt idx="14">
                  <c:v>-8.1038823074777611E-2</c:v>
                </c:pt>
                <c:pt idx="15">
                  <c:v>-7.9103596115601249E-2</c:v>
                </c:pt>
                <c:pt idx="16">
                  <c:v>-7.9533993855875451E-2</c:v>
                </c:pt>
                <c:pt idx="17">
                  <c:v>-7.6760423151426949E-2</c:v>
                </c:pt>
                <c:pt idx="18">
                  <c:v>-7.7785991699784063E-2</c:v>
                </c:pt>
                <c:pt idx="19">
                  <c:v>-7.5737699589808472E-2</c:v>
                </c:pt>
                <c:pt idx="21">
                  <c:v>-7.5607066311931703E-2</c:v>
                </c:pt>
                <c:pt idx="22">
                  <c:v>-7.4189452832797542E-2</c:v>
                </c:pt>
                <c:pt idx="23">
                  <c:v>-7.4541441594192293E-2</c:v>
                </c:pt>
                <c:pt idx="24">
                  <c:v>-6.8146905090543441E-2</c:v>
                </c:pt>
                <c:pt idx="25">
                  <c:v>-6.8666792751173489E-2</c:v>
                </c:pt>
                <c:pt idx="26">
                  <c:v>-6.8397190501855221E-2</c:v>
                </c:pt>
                <c:pt idx="27">
                  <c:v>-6.8379296149942093E-2</c:v>
                </c:pt>
                <c:pt idx="28">
                  <c:v>-6.8161682669597212E-2</c:v>
                </c:pt>
                <c:pt idx="29">
                  <c:v>-6.6921626494149677E-2</c:v>
                </c:pt>
                <c:pt idx="32">
                  <c:v>-6.0480827458377462E-2</c:v>
                </c:pt>
                <c:pt idx="33">
                  <c:v>-5.9110382608196232E-2</c:v>
                </c:pt>
                <c:pt idx="34">
                  <c:v>-5.9272600599797443E-2</c:v>
                </c:pt>
                <c:pt idx="35">
                  <c:v>-5.9870045559364371E-2</c:v>
                </c:pt>
                <c:pt idx="36">
                  <c:v>-5.9870045559364371E-2</c:v>
                </c:pt>
                <c:pt idx="49">
                  <c:v>5.6960224901558831E-4</c:v>
                </c:pt>
                <c:pt idx="50">
                  <c:v>5.6960224901558831E-4</c:v>
                </c:pt>
                <c:pt idx="51">
                  <c:v>-2.3255685373442248E-3</c:v>
                </c:pt>
                <c:pt idx="52">
                  <c:v>5.7443146215518937E-4</c:v>
                </c:pt>
                <c:pt idx="53">
                  <c:v>6.1443146114470437E-4</c:v>
                </c:pt>
                <c:pt idx="55">
                  <c:v>-8.2957325503230095E-5</c:v>
                </c:pt>
                <c:pt idx="56">
                  <c:v>-5.6534384202677757E-4</c:v>
                </c:pt>
                <c:pt idx="57">
                  <c:v>-5.2534384303726256E-4</c:v>
                </c:pt>
                <c:pt idx="58">
                  <c:v>-6.0574159579118714E-4</c:v>
                </c:pt>
                <c:pt idx="59">
                  <c:v>-5.9574159240582958E-4</c:v>
                </c:pt>
                <c:pt idx="60">
                  <c:v>-7.8523149568354711E-4</c:v>
                </c:pt>
                <c:pt idx="61">
                  <c:v>-7.5523150007938966E-4</c:v>
                </c:pt>
                <c:pt idx="62">
                  <c:v>-4.2562924500089139E-4</c:v>
                </c:pt>
                <c:pt idx="63">
                  <c:v>-4.1562924889149144E-4</c:v>
                </c:pt>
                <c:pt idx="95">
                  <c:v>6.9330007267126348E-2</c:v>
                </c:pt>
                <c:pt idx="112">
                  <c:v>6.3463431113632396E-2</c:v>
                </c:pt>
                <c:pt idx="113">
                  <c:v>6.4863431114645209E-2</c:v>
                </c:pt>
                <c:pt idx="114">
                  <c:v>6.0933033360925037E-2</c:v>
                </c:pt>
                <c:pt idx="115">
                  <c:v>6.5333033358911052E-2</c:v>
                </c:pt>
                <c:pt idx="129">
                  <c:v>7.7305815611907747E-2</c:v>
                </c:pt>
                <c:pt idx="131">
                  <c:v>7.7805815613828599E-2</c:v>
                </c:pt>
                <c:pt idx="132">
                  <c:v>7.7905815611302387E-2</c:v>
                </c:pt>
                <c:pt idx="140">
                  <c:v>8.246341271296842E-2</c:v>
                </c:pt>
                <c:pt idx="165">
                  <c:v>8.7046125176129863E-2</c:v>
                </c:pt>
                <c:pt idx="191">
                  <c:v>8.9354542222281452E-2</c:v>
                </c:pt>
                <c:pt idx="195">
                  <c:v>8.9897706115152687E-2</c:v>
                </c:pt>
                <c:pt idx="198">
                  <c:v>9.0473242911684792E-2</c:v>
                </c:pt>
                <c:pt idx="200">
                  <c:v>9.0378352993866429E-2</c:v>
                </c:pt>
                <c:pt idx="207">
                  <c:v>9.0391961741261184E-2</c:v>
                </c:pt>
                <c:pt idx="208">
                  <c:v>9.1161563985224348E-2</c:v>
                </c:pt>
                <c:pt idx="241">
                  <c:v>9.069180756341666E-2</c:v>
                </c:pt>
                <c:pt idx="243">
                  <c:v>9.1571919918351341E-2</c:v>
                </c:pt>
                <c:pt idx="244">
                  <c:v>9.1441522163222544E-2</c:v>
                </c:pt>
                <c:pt idx="245">
                  <c:v>9.1211124410619959E-2</c:v>
                </c:pt>
                <c:pt idx="247">
                  <c:v>9.0814531133219134E-2</c:v>
                </c:pt>
                <c:pt idx="258">
                  <c:v>9.1267897048965096E-2</c:v>
                </c:pt>
                <c:pt idx="291">
                  <c:v>8.9160648560209665E-2</c:v>
                </c:pt>
                <c:pt idx="292">
                  <c:v>9.0130250806396361E-2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A4-411E-90B0-72DA926DD794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1'!$D$21:$D$173</c:f>
                <c:numCache>
                  <c:formatCode>General</c:formatCode>
                  <c:ptCount val="153"/>
                  <c:pt idx="9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20">
                    <c:v>0</c:v>
                  </c:pt>
                  <c:pt idx="26">
                    <c:v>0</c:v>
                  </c:pt>
                  <c:pt idx="49">
                    <c:v>4.8999999999999998E-4</c:v>
                  </c:pt>
                  <c:pt idx="50">
                    <c:v>4.8999999999999998E-4</c:v>
                  </c:pt>
                  <c:pt idx="52">
                    <c:v>0</c:v>
                  </c:pt>
                  <c:pt idx="53">
                    <c:v>1.1E-4</c:v>
                  </c:pt>
                  <c:pt idx="54">
                    <c:v>8.0000000000000007E-5</c:v>
                  </c:pt>
                  <c:pt idx="55">
                    <c:v>0</c:v>
                  </c:pt>
                  <c:pt idx="57">
                    <c:v>2.7E-4</c:v>
                  </c:pt>
                  <c:pt idx="58">
                    <c:v>1.4999999999999999E-4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8.0000000000000007E-5</c:v>
                  </c:pt>
                  <c:pt idx="62">
                    <c:v>2.5999999999999998E-4</c:v>
                  </c:pt>
                  <c:pt idx="63">
                    <c:v>0</c:v>
                  </c:pt>
                  <c:pt idx="68">
                    <c:v>0</c:v>
                  </c:pt>
                  <c:pt idx="95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7.0000000000000001E-3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6.0000000000000001E-3</c:v>
                  </c:pt>
                  <c:pt idx="123">
                    <c:v>5.0000000000000001E-3</c:v>
                  </c:pt>
                  <c:pt idx="124">
                    <c:v>5.0000000000000001E-3</c:v>
                  </c:pt>
                  <c:pt idx="125">
                    <c:v>6.0000000000000001E-3</c:v>
                  </c:pt>
                  <c:pt idx="126">
                    <c:v>5.0000000000000001E-3</c:v>
                  </c:pt>
                  <c:pt idx="129">
                    <c:v>0</c:v>
                  </c:pt>
                  <c:pt idx="131">
                    <c:v>8.0000000000000004E-4</c:v>
                  </c:pt>
                  <c:pt idx="132">
                    <c:v>0</c:v>
                  </c:pt>
                  <c:pt idx="136">
                    <c:v>7.0000000000000001E-3</c:v>
                  </c:pt>
                  <c:pt idx="137">
                    <c:v>4.0000000000000001E-3</c:v>
                  </c:pt>
                  <c:pt idx="139">
                    <c:v>5.0000000000000001E-3</c:v>
                  </c:pt>
                  <c:pt idx="140">
                    <c:v>5.9999999999999995E-4</c:v>
                  </c:pt>
                  <c:pt idx="141">
                    <c:v>5.0000000000000001E-3</c:v>
                  </c:pt>
                  <c:pt idx="143">
                    <c:v>5.0000000000000001E-3</c:v>
                  </c:pt>
                  <c:pt idx="144">
                    <c:v>5.0000000000000001E-3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48">
                    <c:v>5.0000000000000001E-3</c:v>
                  </c:pt>
                  <c:pt idx="150">
                    <c:v>4.0000000000000001E-3</c:v>
                  </c:pt>
                  <c:pt idx="151">
                    <c:v>4.0000000000000001E-3</c:v>
                  </c:pt>
                  <c:pt idx="152">
                    <c:v>5.0000000000000001E-3</c:v>
                  </c:pt>
                </c:numCache>
              </c:numRef>
            </c:plus>
            <c:minus>
              <c:numRef>
                <c:f>'Active 1'!$D$21:$D$173</c:f>
                <c:numCache>
                  <c:formatCode>General</c:formatCode>
                  <c:ptCount val="153"/>
                  <c:pt idx="9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20">
                    <c:v>0</c:v>
                  </c:pt>
                  <c:pt idx="26">
                    <c:v>0</c:v>
                  </c:pt>
                  <c:pt idx="49">
                    <c:v>4.8999999999999998E-4</c:v>
                  </c:pt>
                  <c:pt idx="50">
                    <c:v>4.8999999999999998E-4</c:v>
                  </c:pt>
                  <c:pt idx="52">
                    <c:v>0</c:v>
                  </c:pt>
                  <c:pt idx="53">
                    <c:v>1.1E-4</c:v>
                  </c:pt>
                  <c:pt idx="54">
                    <c:v>8.0000000000000007E-5</c:v>
                  </c:pt>
                  <c:pt idx="55">
                    <c:v>0</c:v>
                  </c:pt>
                  <c:pt idx="57">
                    <c:v>2.7E-4</c:v>
                  </c:pt>
                  <c:pt idx="58">
                    <c:v>1.4999999999999999E-4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8.0000000000000007E-5</c:v>
                  </c:pt>
                  <c:pt idx="62">
                    <c:v>2.5999999999999998E-4</c:v>
                  </c:pt>
                  <c:pt idx="63">
                    <c:v>0</c:v>
                  </c:pt>
                  <c:pt idx="68">
                    <c:v>0</c:v>
                  </c:pt>
                  <c:pt idx="95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7.0000000000000001E-3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6.0000000000000001E-3</c:v>
                  </c:pt>
                  <c:pt idx="123">
                    <c:v>5.0000000000000001E-3</c:v>
                  </c:pt>
                  <c:pt idx="124">
                    <c:v>5.0000000000000001E-3</c:v>
                  </c:pt>
                  <c:pt idx="125">
                    <c:v>6.0000000000000001E-3</c:v>
                  </c:pt>
                  <c:pt idx="126">
                    <c:v>5.0000000000000001E-3</c:v>
                  </c:pt>
                  <c:pt idx="129">
                    <c:v>0</c:v>
                  </c:pt>
                  <c:pt idx="131">
                    <c:v>8.0000000000000004E-4</c:v>
                  </c:pt>
                  <c:pt idx="132">
                    <c:v>0</c:v>
                  </c:pt>
                  <c:pt idx="136">
                    <c:v>7.0000000000000001E-3</c:v>
                  </c:pt>
                  <c:pt idx="137">
                    <c:v>4.0000000000000001E-3</c:v>
                  </c:pt>
                  <c:pt idx="139">
                    <c:v>5.0000000000000001E-3</c:v>
                  </c:pt>
                  <c:pt idx="140">
                    <c:v>5.9999999999999995E-4</c:v>
                  </c:pt>
                  <c:pt idx="141">
                    <c:v>5.0000000000000001E-3</c:v>
                  </c:pt>
                  <c:pt idx="143">
                    <c:v>5.0000000000000001E-3</c:v>
                  </c:pt>
                  <c:pt idx="144">
                    <c:v>5.0000000000000001E-3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48">
                    <c:v>5.0000000000000001E-3</c:v>
                  </c:pt>
                  <c:pt idx="150">
                    <c:v>4.0000000000000001E-3</c:v>
                  </c:pt>
                  <c:pt idx="151">
                    <c:v>4.0000000000000001E-3</c:v>
                  </c:pt>
                  <c:pt idx="15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1'!$F$21:$F$819</c:f>
              <c:numCache>
                <c:formatCode>General</c:formatCode>
                <c:ptCount val="799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24970.5</c:v>
                </c:pt>
                <c:pt idx="133">
                  <c:v>25106</c:v>
                </c:pt>
                <c:pt idx="134">
                  <c:v>26094</c:v>
                </c:pt>
                <c:pt idx="135">
                  <c:v>26175.5</c:v>
                </c:pt>
                <c:pt idx="136">
                  <c:v>26213</c:v>
                </c:pt>
                <c:pt idx="137">
                  <c:v>26278</c:v>
                </c:pt>
                <c:pt idx="138">
                  <c:v>26294.5</c:v>
                </c:pt>
                <c:pt idx="139">
                  <c:v>26347</c:v>
                </c:pt>
                <c:pt idx="140">
                  <c:v>26394</c:v>
                </c:pt>
                <c:pt idx="141">
                  <c:v>27222.5</c:v>
                </c:pt>
                <c:pt idx="142">
                  <c:v>27226.5</c:v>
                </c:pt>
                <c:pt idx="143">
                  <c:v>27263</c:v>
                </c:pt>
                <c:pt idx="144">
                  <c:v>27419.5</c:v>
                </c:pt>
                <c:pt idx="145">
                  <c:v>27424</c:v>
                </c:pt>
                <c:pt idx="146">
                  <c:v>27567</c:v>
                </c:pt>
                <c:pt idx="147">
                  <c:v>27611</c:v>
                </c:pt>
                <c:pt idx="148">
                  <c:v>27771</c:v>
                </c:pt>
                <c:pt idx="149">
                  <c:v>27775</c:v>
                </c:pt>
                <c:pt idx="150">
                  <c:v>27818</c:v>
                </c:pt>
                <c:pt idx="151">
                  <c:v>27865</c:v>
                </c:pt>
                <c:pt idx="152">
                  <c:v>28248</c:v>
                </c:pt>
                <c:pt idx="153">
                  <c:v>28414</c:v>
                </c:pt>
                <c:pt idx="154">
                  <c:v>28464</c:v>
                </c:pt>
                <c:pt idx="155">
                  <c:v>28605</c:v>
                </c:pt>
                <c:pt idx="156">
                  <c:v>28747</c:v>
                </c:pt>
                <c:pt idx="157">
                  <c:v>28790</c:v>
                </c:pt>
                <c:pt idx="158">
                  <c:v>28792.5</c:v>
                </c:pt>
                <c:pt idx="159">
                  <c:v>28925</c:v>
                </c:pt>
                <c:pt idx="160">
                  <c:v>28947</c:v>
                </c:pt>
                <c:pt idx="161">
                  <c:v>29606.5</c:v>
                </c:pt>
                <c:pt idx="162">
                  <c:v>29678.5</c:v>
                </c:pt>
                <c:pt idx="163">
                  <c:v>29882.5</c:v>
                </c:pt>
                <c:pt idx="164">
                  <c:v>30770</c:v>
                </c:pt>
                <c:pt idx="165">
                  <c:v>31092</c:v>
                </c:pt>
                <c:pt idx="166">
                  <c:v>31187</c:v>
                </c:pt>
                <c:pt idx="167">
                  <c:v>31252</c:v>
                </c:pt>
                <c:pt idx="168">
                  <c:v>31252.5</c:v>
                </c:pt>
                <c:pt idx="169">
                  <c:v>31256</c:v>
                </c:pt>
                <c:pt idx="170">
                  <c:v>31846.5</c:v>
                </c:pt>
                <c:pt idx="171">
                  <c:v>31908</c:v>
                </c:pt>
                <c:pt idx="172">
                  <c:v>31908</c:v>
                </c:pt>
                <c:pt idx="173">
                  <c:v>31908</c:v>
                </c:pt>
                <c:pt idx="174">
                  <c:v>31936.5</c:v>
                </c:pt>
                <c:pt idx="175">
                  <c:v>31936.5</c:v>
                </c:pt>
                <c:pt idx="176">
                  <c:v>31936.5</c:v>
                </c:pt>
                <c:pt idx="177">
                  <c:v>32033</c:v>
                </c:pt>
                <c:pt idx="178">
                  <c:v>32033</c:v>
                </c:pt>
                <c:pt idx="179">
                  <c:v>32109</c:v>
                </c:pt>
                <c:pt idx="180">
                  <c:v>32142.5</c:v>
                </c:pt>
                <c:pt idx="181">
                  <c:v>32142.5</c:v>
                </c:pt>
                <c:pt idx="182">
                  <c:v>32262.5</c:v>
                </c:pt>
                <c:pt idx="183">
                  <c:v>32306.5</c:v>
                </c:pt>
                <c:pt idx="184">
                  <c:v>32353.5</c:v>
                </c:pt>
                <c:pt idx="185">
                  <c:v>32597.5</c:v>
                </c:pt>
                <c:pt idx="186">
                  <c:v>32720</c:v>
                </c:pt>
                <c:pt idx="187">
                  <c:v>32720.5</c:v>
                </c:pt>
                <c:pt idx="188">
                  <c:v>32909.5</c:v>
                </c:pt>
                <c:pt idx="189">
                  <c:v>33097.5</c:v>
                </c:pt>
                <c:pt idx="190">
                  <c:v>33103</c:v>
                </c:pt>
                <c:pt idx="191">
                  <c:v>33143</c:v>
                </c:pt>
                <c:pt idx="192">
                  <c:v>33191</c:v>
                </c:pt>
                <c:pt idx="193">
                  <c:v>33238</c:v>
                </c:pt>
                <c:pt idx="194">
                  <c:v>33322.5</c:v>
                </c:pt>
                <c:pt idx="195">
                  <c:v>33491</c:v>
                </c:pt>
                <c:pt idx="196">
                  <c:v>34051</c:v>
                </c:pt>
                <c:pt idx="197">
                  <c:v>34073</c:v>
                </c:pt>
                <c:pt idx="198">
                  <c:v>34100</c:v>
                </c:pt>
                <c:pt idx="199">
                  <c:v>34141.5</c:v>
                </c:pt>
                <c:pt idx="200">
                  <c:v>34169</c:v>
                </c:pt>
                <c:pt idx="201">
                  <c:v>34170.5</c:v>
                </c:pt>
                <c:pt idx="202">
                  <c:v>34316</c:v>
                </c:pt>
                <c:pt idx="203">
                  <c:v>34520.5</c:v>
                </c:pt>
                <c:pt idx="204">
                  <c:v>34580.5</c:v>
                </c:pt>
                <c:pt idx="205">
                  <c:v>34596</c:v>
                </c:pt>
                <c:pt idx="206">
                  <c:v>34643</c:v>
                </c:pt>
                <c:pt idx="207">
                  <c:v>34705</c:v>
                </c:pt>
                <c:pt idx="208">
                  <c:v>34705.5</c:v>
                </c:pt>
                <c:pt idx="209">
                  <c:v>35286.5</c:v>
                </c:pt>
                <c:pt idx="210">
                  <c:v>35288.5</c:v>
                </c:pt>
                <c:pt idx="211">
                  <c:v>35426.5</c:v>
                </c:pt>
                <c:pt idx="212">
                  <c:v>35433.5</c:v>
                </c:pt>
                <c:pt idx="213">
                  <c:v>35436</c:v>
                </c:pt>
                <c:pt idx="214">
                  <c:v>35436.5</c:v>
                </c:pt>
                <c:pt idx="215">
                  <c:v>35460.5</c:v>
                </c:pt>
                <c:pt idx="216">
                  <c:v>35460.5</c:v>
                </c:pt>
                <c:pt idx="217">
                  <c:v>35502.5</c:v>
                </c:pt>
                <c:pt idx="218">
                  <c:v>35514</c:v>
                </c:pt>
                <c:pt idx="219">
                  <c:v>35539</c:v>
                </c:pt>
                <c:pt idx="220">
                  <c:v>35574.5</c:v>
                </c:pt>
                <c:pt idx="221">
                  <c:v>35574.5</c:v>
                </c:pt>
                <c:pt idx="222">
                  <c:v>35592.5</c:v>
                </c:pt>
                <c:pt idx="223">
                  <c:v>36352.5</c:v>
                </c:pt>
                <c:pt idx="224">
                  <c:v>36496.5</c:v>
                </c:pt>
                <c:pt idx="225">
                  <c:v>36496.5</c:v>
                </c:pt>
                <c:pt idx="226">
                  <c:v>36512.5</c:v>
                </c:pt>
                <c:pt idx="227">
                  <c:v>36603</c:v>
                </c:pt>
                <c:pt idx="228">
                  <c:v>36641</c:v>
                </c:pt>
                <c:pt idx="229">
                  <c:v>36649</c:v>
                </c:pt>
                <c:pt idx="230">
                  <c:v>36684.5</c:v>
                </c:pt>
                <c:pt idx="231">
                  <c:v>36694.5</c:v>
                </c:pt>
                <c:pt idx="232">
                  <c:v>36735</c:v>
                </c:pt>
                <c:pt idx="233">
                  <c:v>36759</c:v>
                </c:pt>
                <c:pt idx="234">
                  <c:v>36766.5</c:v>
                </c:pt>
                <c:pt idx="235">
                  <c:v>36772.5</c:v>
                </c:pt>
                <c:pt idx="236">
                  <c:v>36784</c:v>
                </c:pt>
                <c:pt idx="237">
                  <c:v>36784.5</c:v>
                </c:pt>
                <c:pt idx="238">
                  <c:v>36823</c:v>
                </c:pt>
                <c:pt idx="239">
                  <c:v>37572</c:v>
                </c:pt>
                <c:pt idx="240">
                  <c:v>37587</c:v>
                </c:pt>
                <c:pt idx="241">
                  <c:v>37697</c:v>
                </c:pt>
                <c:pt idx="242">
                  <c:v>37700</c:v>
                </c:pt>
                <c:pt idx="243">
                  <c:v>37722</c:v>
                </c:pt>
                <c:pt idx="244">
                  <c:v>37722.5</c:v>
                </c:pt>
                <c:pt idx="245">
                  <c:v>37723</c:v>
                </c:pt>
                <c:pt idx="246">
                  <c:v>37758</c:v>
                </c:pt>
                <c:pt idx="247">
                  <c:v>37769</c:v>
                </c:pt>
                <c:pt idx="248">
                  <c:v>37770</c:v>
                </c:pt>
                <c:pt idx="249">
                  <c:v>37770</c:v>
                </c:pt>
                <c:pt idx="250">
                  <c:v>37770</c:v>
                </c:pt>
                <c:pt idx="251">
                  <c:v>37814</c:v>
                </c:pt>
                <c:pt idx="252">
                  <c:v>38048</c:v>
                </c:pt>
                <c:pt idx="253">
                  <c:v>38331</c:v>
                </c:pt>
                <c:pt idx="254">
                  <c:v>38541</c:v>
                </c:pt>
                <c:pt idx="255">
                  <c:v>38556.5</c:v>
                </c:pt>
                <c:pt idx="256">
                  <c:v>38569</c:v>
                </c:pt>
                <c:pt idx="257">
                  <c:v>38606.5</c:v>
                </c:pt>
                <c:pt idx="258">
                  <c:v>38607</c:v>
                </c:pt>
                <c:pt idx="259">
                  <c:v>38613</c:v>
                </c:pt>
                <c:pt idx="260">
                  <c:v>38754</c:v>
                </c:pt>
                <c:pt idx="261">
                  <c:v>38782</c:v>
                </c:pt>
                <c:pt idx="262">
                  <c:v>38842</c:v>
                </c:pt>
                <c:pt idx="263">
                  <c:v>38867</c:v>
                </c:pt>
                <c:pt idx="264">
                  <c:v>38873</c:v>
                </c:pt>
                <c:pt idx="265">
                  <c:v>38895</c:v>
                </c:pt>
                <c:pt idx="266">
                  <c:v>38939.5</c:v>
                </c:pt>
                <c:pt idx="267">
                  <c:v>38971</c:v>
                </c:pt>
                <c:pt idx="268">
                  <c:v>38974</c:v>
                </c:pt>
                <c:pt idx="269">
                  <c:v>38983.5</c:v>
                </c:pt>
                <c:pt idx="270">
                  <c:v>39456.5</c:v>
                </c:pt>
                <c:pt idx="271">
                  <c:v>39613</c:v>
                </c:pt>
                <c:pt idx="272">
                  <c:v>39616.5</c:v>
                </c:pt>
                <c:pt idx="273">
                  <c:v>39638.5</c:v>
                </c:pt>
                <c:pt idx="274">
                  <c:v>39663.5</c:v>
                </c:pt>
                <c:pt idx="275">
                  <c:v>39718</c:v>
                </c:pt>
                <c:pt idx="276">
                  <c:v>39776.5</c:v>
                </c:pt>
                <c:pt idx="277">
                  <c:v>39878</c:v>
                </c:pt>
                <c:pt idx="278">
                  <c:v>39878.5</c:v>
                </c:pt>
                <c:pt idx="279">
                  <c:v>39885.5</c:v>
                </c:pt>
                <c:pt idx="280">
                  <c:v>39937.5</c:v>
                </c:pt>
                <c:pt idx="281">
                  <c:v>39980</c:v>
                </c:pt>
                <c:pt idx="282">
                  <c:v>40067</c:v>
                </c:pt>
                <c:pt idx="283">
                  <c:v>40859.5</c:v>
                </c:pt>
                <c:pt idx="284">
                  <c:v>40925.5</c:v>
                </c:pt>
                <c:pt idx="285">
                  <c:v>40956</c:v>
                </c:pt>
                <c:pt idx="286">
                  <c:v>41000.5</c:v>
                </c:pt>
                <c:pt idx="287">
                  <c:v>41063.5</c:v>
                </c:pt>
                <c:pt idx="288">
                  <c:v>41121</c:v>
                </c:pt>
                <c:pt idx="289">
                  <c:v>41160.5</c:v>
                </c:pt>
                <c:pt idx="290">
                  <c:v>41295</c:v>
                </c:pt>
                <c:pt idx="291">
                  <c:v>41444.5</c:v>
                </c:pt>
                <c:pt idx="292">
                  <c:v>41445</c:v>
                </c:pt>
                <c:pt idx="293">
                  <c:v>41477</c:v>
                </c:pt>
                <c:pt idx="294">
                  <c:v>41495.5</c:v>
                </c:pt>
                <c:pt idx="295">
                  <c:v>41997</c:v>
                </c:pt>
                <c:pt idx="296">
                  <c:v>42016</c:v>
                </c:pt>
                <c:pt idx="297">
                  <c:v>42085</c:v>
                </c:pt>
                <c:pt idx="298">
                  <c:v>42101</c:v>
                </c:pt>
                <c:pt idx="299">
                  <c:v>42132.5</c:v>
                </c:pt>
                <c:pt idx="300">
                  <c:v>42195</c:v>
                </c:pt>
                <c:pt idx="301">
                  <c:v>42219.5</c:v>
                </c:pt>
                <c:pt idx="302">
                  <c:v>42238</c:v>
                </c:pt>
                <c:pt idx="303">
                  <c:v>42265</c:v>
                </c:pt>
                <c:pt idx="304">
                  <c:v>42278</c:v>
                </c:pt>
                <c:pt idx="305">
                  <c:v>42421</c:v>
                </c:pt>
                <c:pt idx="306">
                  <c:v>42439</c:v>
                </c:pt>
                <c:pt idx="307">
                  <c:v>42489</c:v>
                </c:pt>
                <c:pt idx="308">
                  <c:v>42649.5</c:v>
                </c:pt>
                <c:pt idx="309">
                  <c:v>42681</c:v>
                </c:pt>
                <c:pt idx="310">
                  <c:v>43114.5</c:v>
                </c:pt>
                <c:pt idx="311">
                  <c:v>43338.5</c:v>
                </c:pt>
                <c:pt idx="312">
                  <c:v>43357.5</c:v>
                </c:pt>
                <c:pt idx="313">
                  <c:v>43427</c:v>
                </c:pt>
                <c:pt idx="314">
                  <c:v>43427.5</c:v>
                </c:pt>
                <c:pt idx="315">
                  <c:v>43436.5</c:v>
                </c:pt>
                <c:pt idx="316">
                  <c:v>43468.5</c:v>
                </c:pt>
                <c:pt idx="317">
                  <c:v>43483</c:v>
                </c:pt>
                <c:pt idx="318">
                  <c:v>43503</c:v>
                </c:pt>
                <c:pt idx="319">
                  <c:v>43550</c:v>
                </c:pt>
                <c:pt idx="320">
                  <c:v>44324</c:v>
                </c:pt>
                <c:pt idx="321">
                  <c:v>44358.5</c:v>
                </c:pt>
                <c:pt idx="322">
                  <c:v>44431</c:v>
                </c:pt>
                <c:pt idx="323">
                  <c:v>44481</c:v>
                </c:pt>
                <c:pt idx="324">
                  <c:v>44481</c:v>
                </c:pt>
                <c:pt idx="325">
                  <c:v>44481</c:v>
                </c:pt>
                <c:pt idx="326">
                  <c:v>44481</c:v>
                </c:pt>
                <c:pt idx="327">
                  <c:v>44546.5</c:v>
                </c:pt>
                <c:pt idx="328">
                  <c:v>44560</c:v>
                </c:pt>
                <c:pt idx="329">
                  <c:v>44696.5</c:v>
                </c:pt>
                <c:pt idx="330">
                  <c:v>44697</c:v>
                </c:pt>
                <c:pt idx="331">
                  <c:v>44791.5</c:v>
                </c:pt>
                <c:pt idx="332">
                  <c:v>44860.5</c:v>
                </c:pt>
                <c:pt idx="333">
                  <c:v>45600</c:v>
                </c:pt>
                <c:pt idx="334">
                  <c:v>45629</c:v>
                </c:pt>
                <c:pt idx="335">
                  <c:v>45631.5</c:v>
                </c:pt>
                <c:pt idx="336">
                  <c:v>45669</c:v>
                </c:pt>
                <c:pt idx="337">
                  <c:v>45669.5</c:v>
                </c:pt>
                <c:pt idx="338">
                  <c:v>45740.5</c:v>
                </c:pt>
                <c:pt idx="339">
                  <c:v>45874</c:v>
                </c:pt>
                <c:pt idx="340">
                  <c:v>45880</c:v>
                </c:pt>
                <c:pt idx="341">
                  <c:v>45939</c:v>
                </c:pt>
                <c:pt idx="342">
                  <c:v>46717.5</c:v>
                </c:pt>
                <c:pt idx="343">
                  <c:v>46718</c:v>
                </c:pt>
                <c:pt idx="344">
                  <c:v>46749</c:v>
                </c:pt>
                <c:pt idx="345">
                  <c:v>46768</c:v>
                </c:pt>
                <c:pt idx="346">
                  <c:v>46808.5</c:v>
                </c:pt>
                <c:pt idx="347">
                  <c:v>46811.5</c:v>
                </c:pt>
                <c:pt idx="348">
                  <c:v>46812</c:v>
                </c:pt>
                <c:pt idx="349">
                  <c:v>46974.5</c:v>
                </c:pt>
                <c:pt idx="350">
                  <c:v>47706</c:v>
                </c:pt>
                <c:pt idx="351">
                  <c:v>47739.5</c:v>
                </c:pt>
                <c:pt idx="352">
                  <c:v>47822</c:v>
                </c:pt>
                <c:pt idx="353">
                  <c:v>47974</c:v>
                </c:pt>
                <c:pt idx="354">
                  <c:v>48207</c:v>
                </c:pt>
                <c:pt idx="355">
                  <c:v>48868.5</c:v>
                </c:pt>
                <c:pt idx="356">
                  <c:v>48935.5</c:v>
                </c:pt>
                <c:pt idx="357">
                  <c:v>48969</c:v>
                </c:pt>
                <c:pt idx="358">
                  <c:v>49025</c:v>
                </c:pt>
                <c:pt idx="359">
                  <c:v>49025</c:v>
                </c:pt>
                <c:pt idx="360">
                  <c:v>49025</c:v>
                </c:pt>
                <c:pt idx="361">
                  <c:v>49025</c:v>
                </c:pt>
                <c:pt idx="362">
                  <c:v>49170</c:v>
                </c:pt>
                <c:pt idx="363">
                  <c:v>49179.5</c:v>
                </c:pt>
                <c:pt idx="364">
                  <c:v>49182.5</c:v>
                </c:pt>
                <c:pt idx="365">
                  <c:v>49183</c:v>
                </c:pt>
                <c:pt idx="366">
                  <c:v>49232</c:v>
                </c:pt>
                <c:pt idx="367">
                  <c:v>49248.5</c:v>
                </c:pt>
                <c:pt idx="368">
                  <c:v>49298.5</c:v>
                </c:pt>
                <c:pt idx="369">
                  <c:v>50067</c:v>
                </c:pt>
                <c:pt idx="370">
                  <c:v>50067.5</c:v>
                </c:pt>
                <c:pt idx="371">
                  <c:v>50101.5</c:v>
                </c:pt>
                <c:pt idx="372">
                  <c:v>50119.5</c:v>
                </c:pt>
                <c:pt idx="373">
                  <c:v>50119.5</c:v>
                </c:pt>
                <c:pt idx="374">
                  <c:v>50119.5</c:v>
                </c:pt>
                <c:pt idx="375">
                  <c:v>50211.5</c:v>
                </c:pt>
                <c:pt idx="376">
                  <c:v>51249.5</c:v>
                </c:pt>
                <c:pt idx="377">
                  <c:v>51250</c:v>
                </c:pt>
                <c:pt idx="378">
                  <c:v>51356.5</c:v>
                </c:pt>
                <c:pt idx="379">
                  <c:v>51422.5</c:v>
                </c:pt>
                <c:pt idx="380">
                  <c:v>51494</c:v>
                </c:pt>
                <c:pt idx="381">
                  <c:v>51503</c:v>
                </c:pt>
                <c:pt idx="382">
                  <c:v>51585</c:v>
                </c:pt>
                <c:pt idx="383">
                  <c:v>51594</c:v>
                </c:pt>
                <c:pt idx="384">
                  <c:v>51597.5</c:v>
                </c:pt>
                <c:pt idx="385">
                  <c:v>51759.5</c:v>
                </c:pt>
                <c:pt idx="386">
                  <c:v>51769</c:v>
                </c:pt>
                <c:pt idx="387">
                  <c:v>51794</c:v>
                </c:pt>
                <c:pt idx="388">
                  <c:v>52403.5</c:v>
                </c:pt>
                <c:pt idx="389">
                  <c:v>52532</c:v>
                </c:pt>
                <c:pt idx="390">
                  <c:v>52540.5</c:v>
                </c:pt>
                <c:pt idx="391">
                  <c:v>52616.5</c:v>
                </c:pt>
                <c:pt idx="392">
                  <c:v>52616.5</c:v>
                </c:pt>
                <c:pt idx="393">
                  <c:v>52616.5</c:v>
                </c:pt>
                <c:pt idx="394">
                  <c:v>52657.5</c:v>
                </c:pt>
                <c:pt idx="395">
                  <c:v>52764</c:v>
                </c:pt>
                <c:pt idx="396">
                  <c:v>53517.5</c:v>
                </c:pt>
                <c:pt idx="397">
                  <c:v>53677.5</c:v>
                </c:pt>
                <c:pt idx="398">
                  <c:v>53680</c:v>
                </c:pt>
                <c:pt idx="399">
                  <c:v>53726</c:v>
                </c:pt>
                <c:pt idx="400">
                  <c:v>53726.5</c:v>
                </c:pt>
                <c:pt idx="401">
                  <c:v>53727</c:v>
                </c:pt>
                <c:pt idx="402">
                  <c:v>53738.5</c:v>
                </c:pt>
                <c:pt idx="403">
                  <c:v>53739</c:v>
                </c:pt>
                <c:pt idx="404">
                  <c:v>53739.5</c:v>
                </c:pt>
                <c:pt idx="405">
                  <c:v>53827.5</c:v>
                </c:pt>
                <c:pt idx="406">
                  <c:v>53999</c:v>
                </c:pt>
                <c:pt idx="407">
                  <c:v>54626.5</c:v>
                </c:pt>
                <c:pt idx="408">
                  <c:v>54679</c:v>
                </c:pt>
                <c:pt idx="409">
                  <c:v>54777.5</c:v>
                </c:pt>
                <c:pt idx="410">
                  <c:v>54943.5</c:v>
                </c:pt>
                <c:pt idx="411">
                  <c:v>54953</c:v>
                </c:pt>
                <c:pt idx="412">
                  <c:v>54953.5</c:v>
                </c:pt>
                <c:pt idx="413">
                  <c:v>55041</c:v>
                </c:pt>
                <c:pt idx="414">
                  <c:v>55165.5</c:v>
                </c:pt>
                <c:pt idx="415">
                  <c:v>55165.5</c:v>
                </c:pt>
                <c:pt idx="416">
                  <c:v>55771</c:v>
                </c:pt>
                <c:pt idx="417">
                  <c:v>55828.5</c:v>
                </c:pt>
                <c:pt idx="418">
                  <c:v>55909</c:v>
                </c:pt>
                <c:pt idx="419">
                  <c:v>55909.5</c:v>
                </c:pt>
                <c:pt idx="420">
                  <c:v>55963</c:v>
                </c:pt>
                <c:pt idx="421">
                  <c:v>56072.5</c:v>
                </c:pt>
                <c:pt idx="422">
                  <c:v>56073</c:v>
                </c:pt>
                <c:pt idx="423">
                  <c:v>56087.5</c:v>
                </c:pt>
                <c:pt idx="424">
                  <c:v>56153.5</c:v>
                </c:pt>
                <c:pt idx="425">
                  <c:v>57270</c:v>
                </c:pt>
                <c:pt idx="426">
                  <c:v>57092</c:v>
                </c:pt>
                <c:pt idx="427">
                  <c:v>57092.5</c:v>
                </c:pt>
                <c:pt idx="428">
                  <c:v>57243</c:v>
                </c:pt>
                <c:pt idx="429">
                  <c:v>57455.5</c:v>
                </c:pt>
                <c:pt idx="430">
                  <c:v>57508</c:v>
                </c:pt>
                <c:pt idx="431">
                  <c:v>57508.5</c:v>
                </c:pt>
                <c:pt idx="432">
                  <c:v>58126.5</c:v>
                </c:pt>
                <c:pt idx="433">
                  <c:v>58126.5</c:v>
                </c:pt>
                <c:pt idx="434">
                  <c:v>55009.5</c:v>
                </c:pt>
                <c:pt idx="435">
                  <c:v>55160</c:v>
                </c:pt>
                <c:pt idx="436">
                  <c:v>58199</c:v>
                </c:pt>
                <c:pt idx="437">
                  <c:v>58199.5</c:v>
                </c:pt>
                <c:pt idx="438">
                  <c:v>58262.5</c:v>
                </c:pt>
                <c:pt idx="439">
                  <c:v>58384</c:v>
                </c:pt>
                <c:pt idx="440">
                  <c:v>58462</c:v>
                </c:pt>
                <c:pt idx="441">
                  <c:v>58643.5</c:v>
                </c:pt>
              </c:numCache>
            </c:numRef>
          </c:xVal>
          <c:yVal>
            <c:numRef>
              <c:f>'Active 1'!$K$21:$K$819</c:f>
              <c:numCache>
                <c:formatCode>General</c:formatCode>
                <c:ptCount val="799"/>
                <c:pt idx="10">
                  <c:v>-7.9423764625971671E-2</c:v>
                </c:pt>
                <c:pt idx="130">
                  <c:v>7.7605815611605067E-2</c:v>
                </c:pt>
                <c:pt idx="164">
                  <c:v>8.6922278140264098E-2</c:v>
                </c:pt>
                <c:pt idx="166">
                  <c:v>8.8670552104304079E-2</c:v>
                </c:pt>
                <c:pt idx="167">
                  <c:v>8.7518844215082936E-2</c:v>
                </c:pt>
                <c:pt idx="168">
                  <c:v>8.8588446458743419E-2</c:v>
                </c:pt>
                <c:pt idx="169">
                  <c:v>8.757566218264401E-2</c:v>
                </c:pt>
                <c:pt idx="170">
                  <c:v>8.930391584726749E-2</c:v>
                </c:pt>
                <c:pt idx="171">
                  <c:v>8.873699222021969E-2</c:v>
                </c:pt>
                <c:pt idx="172">
                  <c:v>8.9236992222140543E-2</c:v>
                </c:pt>
                <c:pt idx="173">
                  <c:v>9.0236992225982249E-2</c:v>
                </c:pt>
                <c:pt idx="174">
                  <c:v>8.9404320307949092E-2</c:v>
                </c:pt>
                <c:pt idx="175">
                  <c:v>9.0004320307343733E-2</c:v>
                </c:pt>
                <c:pt idx="176">
                  <c:v>9.0204320302291308E-2</c:v>
                </c:pt>
                <c:pt idx="177">
                  <c:v>8.8737553967803251E-2</c:v>
                </c:pt>
                <c:pt idx="178">
                  <c:v>8.9937553966592532E-2</c:v>
                </c:pt>
                <c:pt idx="179">
                  <c:v>8.8617095505469479E-2</c:v>
                </c:pt>
                <c:pt idx="180">
                  <c:v>8.9280446052725893E-2</c:v>
                </c:pt>
                <c:pt idx="181">
                  <c:v>9.0680446053738706E-2</c:v>
                </c:pt>
                <c:pt idx="182">
                  <c:v>8.9384985316428356E-2</c:v>
                </c:pt>
                <c:pt idx="183">
                  <c:v>8.8309983053477481E-2</c:v>
                </c:pt>
                <c:pt idx="184">
                  <c:v>8.9052594274107832E-2</c:v>
                </c:pt>
                <c:pt idx="185">
                  <c:v>8.8718490784231108E-2</c:v>
                </c:pt>
                <c:pt idx="186">
                  <c:v>8.8771041293512098E-2</c:v>
                </c:pt>
                <c:pt idx="187">
                  <c:v>8.9640643542225007E-2</c:v>
                </c:pt>
                <c:pt idx="188">
                  <c:v>9.0950292891648132E-2</c:v>
                </c:pt>
                <c:pt idx="189">
                  <c:v>9.1120737750316039E-2</c:v>
                </c:pt>
                <c:pt idx="190">
                  <c:v>8.9686362465727143E-2</c:v>
                </c:pt>
                <c:pt idx="192">
                  <c:v>8.7936357929720543E-2</c:v>
                </c:pt>
                <c:pt idx="193">
                  <c:v>8.9678969146916643E-2</c:v>
                </c:pt>
                <c:pt idx="194">
                  <c:v>9.1541748879535589E-2</c:v>
                </c:pt>
                <c:pt idx="196">
                  <c:v>9.145222271035891E-2</c:v>
                </c:pt>
                <c:pt idx="197">
                  <c:v>9.0514721574436408E-2</c:v>
                </c:pt>
                <c:pt idx="199">
                  <c:v>8.9650229405378923E-2</c:v>
                </c:pt>
                <c:pt idx="201">
                  <c:v>9.0387159732927103E-2</c:v>
                </c:pt>
                <c:pt idx="203">
                  <c:v>9.1608732604072429E-2</c:v>
                </c:pt>
                <c:pt idx="204">
                  <c:v>9.0973924707213882E-2</c:v>
                </c:pt>
                <c:pt idx="205">
                  <c:v>9.0318671907880343E-2</c:v>
                </c:pt>
                <c:pt idx="206">
                  <c:v>9.0261283112340607E-2</c:v>
                </c:pt>
                <c:pt idx="209">
                  <c:v>9.0839374955976382E-2</c:v>
                </c:pt>
                <c:pt idx="210">
                  <c:v>9.0817783944658004E-2</c:v>
                </c:pt>
                <c:pt idx="211">
                  <c:v>9.0328004102047998E-2</c:v>
                </c:pt>
                <c:pt idx="212">
                  <c:v>9.2302435565216001E-2</c:v>
                </c:pt>
                <c:pt idx="213">
                  <c:v>9.0650446800282225E-2</c:v>
                </c:pt>
                <c:pt idx="214">
                  <c:v>9.0720049047376961E-2</c:v>
                </c:pt>
                <c:pt idx="215">
                  <c:v>9.066095689922804E-2</c:v>
                </c:pt>
                <c:pt idx="216">
                  <c:v>9.066095689922804E-2</c:v>
                </c:pt>
                <c:pt idx="217">
                  <c:v>9.0567545652447734E-2</c:v>
                </c:pt>
                <c:pt idx="218">
                  <c:v>9.0708397328853607E-2</c:v>
                </c:pt>
                <c:pt idx="219">
                  <c:v>9.0288509672973305E-2</c:v>
                </c:pt>
                <c:pt idx="220">
                  <c:v>9.0830269211437553E-2</c:v>
                </c:pt>
                <c:pt idx="221">
                  <c:v>9.084270733728772E-2</c:v>
                </c:pt>
                <c:pt idx="222">
                  <c:v>8.9835950100678019E-2</c:v>
                </c:pt>
                <c:pt idx="223">
                  <c:v>9.143136548664188E-2</c:v>
                </c:pt>
                <c:pt idx="224">
                  <c:v>9.0676812607853208E-2</c:v>
                </c:pt>
                <c:pt idx="225">
                  <c:v>9.0776812612602953E-2</c:v>
                </c:pt>
                <c:pt idx="226">
                  <c:v>9.0904084507201333E-2</c:v>
                </c:pt>
                <c:pt idx="227">
                  <c:v>9.1702091209299397E-2</c:v>
                </c:pt>
                <c:pt idx="228">
                  <c:v>9.5391861977986991E-2</c:v>
                </c:pt>
                <c:pt idx="229">
                  <c:v>9.1605497931595892E-2</c:v>
                </c:pt>
                <c:pt idx="230">
                  <c:v>9.5547257471480407E-2</c:v>
                </c:pt>
                <c:pt idx="231">
                  <c:v>9.5239302405389026E-2</c:v>
                </c:pt>
                <c:pt idx="232">
                  <c:v>9.2577084411459509E-2</c:v>
                </c:pt>
                <c:pt idx="233">
                  <c:v>9.1017992264823988E-2</c:v>
                </c:pt>
                <c:pt idx="234">
                  <c:v>9.3162025972560514E-2</c:v>
                </c:pt>
                <c:pt idx="235">
                  <c:v>9.2597252929408569E-2</c:v>
                </c:pt>
                <c:pt idx="236">
                  <c:v>9.0298104616522323E-2</c:v>
                </c:pt>
                <c:pt idx="237">
                  <c:v>9.1567706862406339E-2</c:v>
                </c:pt>
                <c:pt idx="238">
                  <c:v>9.1927079876768403E-2</c:v>
                </c:pt>
                <c:pt idx="239">
                  <c:v>9.1491245832003187E-2</c:v>
                </c:pt>
                <c:pt idx="240">
                  <c:v>9.1179313239990734E-2</c:v>
                </c:pt>
                <c:pt idx="242">
                  <c:v>9.1139421048865188E-2</c:v>
                </c:pt>
                <c:pt idx="246">
                  <c:v>9.1092985145223793E-2</c:v>
                </c:pt>
                <c:pt idx="248">
                  <c:v>9.1463735625438858E-2</c:v>
                </c:pt>
                <c:pt idx="249">
                  <c:v>9.1463735625438858E-2</c:v>
                </c:pt>
                <c:pt idx="250">
                  <c:v>9.1463735625438858E-2</c:v>
                </c:pt>
                <c:pt idx="251">
                  <c:v>9.1478733360418119E-2</c:v>
                </c:pt>
                <c:pt idx="252">
                  <c:v>9.0862584933347534E-2</c:v>
                </c:pt>
                <c:pt idx="253">
                  <c:v>9.0247456719225738E-2</c:v>
                </c:pt>
                <c:pt idx="254">
                  <c:v>9.128040044743102E-2</c:v>
                </c:pt>
                <c:pt idx="255">
                  <c:v>9.1438070092408452E-2</c:v>
                </c:pt>
                <c:pt idx="256">
                  <c:v>9.1278126266843174E-2</c:v>
                </c:pt>
                <c:pt idx="259">
                  <c:v>9.0803124003286939E-2</c:v>
                </c:pt>
                <c:pt idx="260">
                  <c:v>8.8230957648192998E-2</c:v>
                </c:pt>
                <c:pt idx="261">
                  <c:v>9.0328683480038308E-2</c:v>
                </c:pt>
                <c:pt idx="262">
                  <c:v>9.0270953107392415E-2</c:v>
                </c:pt>
                <c:pt idx="263">
                  <c:v>9.1361065460660029E-2</c:v>
                </c:pt>
                <c:pt idx="264">
                  <c:v>9.1276292427210137E-2</c:v>
                </c:pt>
                <c:pt idx="265">
                  <c:v>9.035879129805835E-2</c:v>
                </c:pt>
                <c:pt idx="266">
                  <c:v>9.5053391269175336E-2</c:v>
                </c:pt>
                <c:pt idx="267">
                  <c:v>9.4938332833407912E-2</c:v>
                </c:pt>
                <c:pt idx="268">
                  <c:v>9.6355946312542073E-2</c:v>
                </c:pt>
                <c:pt idx="269">
                  <c:v>9.0878389011777472E-2</c:v>
                </c:pt>
                <c:pt idx="270">
                  <c:v>8.9122114637575578E-2</c:v>
                </c:pt>
                <c:pt idx="271">
                  <c:v>8.7107617931906134E-2</c:v>
                </c:pt>
                <c:pt idx="272">
                  <c:v>8.8194833660963923E-2</c:v>
                </c:pt>
                <c:pt idx="273">
                  <c:v>8.9457332527672406E-2</c:v>
                </c:pt>
                <c:pt idx="274">
                  <c:v>8.9637444878462702E-2</c:v>
                </c:pt>
                <c:pt idx="275">
                  <c:v>8.9624089800054207E-2</c:v>
                </c:pt>
                <c:pt idx="276">
                  <c:v>8.9567552691732999E-2</c:v>
                </c:pt>
                <c:pt idx="277">
                  <c:v>9.0396808824152686E-2</c:v>
                </c:pt>
                <c:pt idx="278">
                  <c:v>8.9766411067103036E-2</c:v>
                </c:pt>
                <c:pt idx="280">
                  <c:v>8.9379476208705455E-2</c:v>
                </c:pt>
                <c:pt idx="281">
                  <c:v>8.9995667200128082E-2</c:v>
                </c:pt>
                <c:pt idx="282">
                  <c:v>8.9506458178220782E-2</c:v>
                </c:pt>
                <c:pt idx="283">
                  <c:v>8.9826019611791708E-2</c:v>
                </c:pt>
                <c:pt idx="284">
                  <c:v>8.8913516206957866E-2</c:v>
                </c:pt>
                <c:pt idx="285">
                  <c:v>8.9659253280842677E-2</c:v>
                </c:pt>
                <c:pt idx="286">
                  <c:v>8.9653853254276328E-2</c:v>
                </c:pt>
                <c:pt idx="287">
                  <c:v>9.0223736369807739E-2</c:v>
                </c:pt>
                <c:pt idx="288">
                  <c:v>8.9827994772349484E-2</c:v>
                </c:pt>
                <c:pt idx="289">
                  <c:v>8.9226572286861483E-2</c:v>
                </c:pt>
                <c:pt idx="290">
                  <c:v>8.9449576720653567E-2</c:v>
                </c:pt>
                <c:pt idx="293">
                  <c:v>8.9184794611355755E-2</c:v>
                </c:pt>
                <c:pt idx="294">
                  <c:v>8.8960077751835342E-2</c:v>
                </c:pt>
                <c:pt idx="295">
                  <c:v>8.8071131453034468E-2</c:v>
                </c:pt>
                <c:pt idx="296">
                  <c:v>8.8916016837174539E-2</c:v>
                </c:pt>
                <c:pt idx="297">
                  <c:v>8.8221126912685577E-2</c:v>
                </c:pt>
                <c:pt idx="298">
                  <c:v>8.7948398824664764E-2</c:v>
                </c:pt>
                <c:pt idx="299">
                  <c:v>8.8033340376568958E-2</c:v>
                </c:pt>
                <c:pt idx="300">
                  <c:v>8.7833621248137206E-2</c:v>
                </c:pt>
                <c:pt idx="301">
                  <c:v>8.8144131354056299E-2</c:v>
                </c:pt>
                <c:pt idx="302">
                  <c:v>8.8219414486957248E-2</c:v>
                </c:pt>
                <c:pt idx="303">
                  <c:v>8.5477935826929752E-2</c:v>
                </c:pt>
                <c:pt idx="304">
                  <c:v>8.778759424603777E-2</c:v>
                </c:pt>
                <c:pt idx="305">
                  <c:v>9.0493836883979384E-2</c:v>
                </c:pt>
                <c:pt idx="306">
                  <c:v>8.7899517769983504E-2</c:v>
                </c:pt>
                <c:pt idx="307">
                  <c:v>8.8359742461761925E-2</c:v>
                </c:pt>
                <c:pt idx="308">
                  <c:v>8.5902063743560575E-2</c:v>
                </c:pt>
                <c:pt idx="309">
                  <c:v>8.6787005297082942E-2</c:v>
                </c:pt>
                <c:pt idx="310">
                  <c:v>8.5632153415645007E-2</c:v>
                </c:pt>
                <c:pt idx="311">
                  <c:v>8.6413960059871897E-2</c:v>
                </c:pt>
                <c:pt idx="312">
                  <c:v>8.4558845446736086E-2</c:v>
                </c:pt>
                <c:pt idx="313">
                  <c:v>8.5433557767828461E-2</c:v>
                </c:pt>
                <c:pt idx="314">
                  <c:v>8.5503160014923196E-2</c:v>
                </c:pt>
                <c:pt idx="315">
                  <c:v>8.4756000462220982E-2</c:v>
                </c:pt>
                <c:pt idx="316">
                  <c:v>8.5910544265061617E-2</c:v>
                </c:pt>
                <c:pt idx="317">
                  <c:v>8.452900942938868E-2</c:v>
                </c:pt>
                <c:pt idx="318">
                  <c:v>8.4213099311455153E-2</c:v>
                </c:pt>
                <c:pt idx="319">
                  <c:v>8.5155710527033079E-2</c:v>
                </c:pt>
                <c:pt idx="320">
                  <c:v>8.4399988823861349E-2</c:v>
                </c:pt>
                <c:pt idx="321">
                  <c:v>8.5402543867530767E-2</c:v>
                </c:pt>
                <c:pt idx="322">
                  <c:v>8.3424869677401148E-2</c:v>
                </c:pt>
                <c:pt idx="323">
                  <c:v>8.3055094364681281E-2</c:v>
                </c:pt>
                <c:pt idx="324">
                  <c:v>8.3055094364681281E-2</c:v>
                </c:pt>
                <c:pt idx="325">
                  <c:v>8.3055094364681281E-2</c:v>
                </c:pt>
                <c:pt idx="326">
                  <c:v>8.3055094364681281E-2</c:v>
                </c:pt>
                <c:pt idx="327">
                  <c:v>8.4122988722810987E-2</c:v>
                </c:pt>
                <c:pt idx="328">
                  <c:v>8.2652249388047494E-2</c:v>
                </c:pt>
                <c:pt idx="329">
                  <c:v>8.4153662814060226E-2</c:v>
                </c:pt>
                <c:pt idx="330">
                  <c:v>8.3323265062063001E-2</c:v>
                </c:pt>
                <c:pt idx="331">
                  <c:v>8.3778089734551031E-2</c:v>
                </c:pt>
                <c:pt idx="332">
                  <c:v>8.3083199810062069E-2</c:v>
                </c:pt>
                <c:pt idx="333">
                  <c:v>8.0624923073628452E-2</c:v>
                </c:pt>
                <c:pt idx="334">
                  <c:v>7.956185340299271E-2</c:v>
                </c:pt>
                <c:pt idx="335">
                  <c:v>8.0709864632808603E-2</c:v>
                </c:pt>
                <c:pt idx="336">
                  <c:v>7.9130033154797275E-2</c:v>
                </c:pt>
                <c:pt idx="337">
                  <c:v>8.0699635400378611E-2</c:v>
                </c:pt>
                <c:pt idx="338">
                  <c:v>8.0983154468412977E-2</c:v>
                </c:pt>
                <c:pt idx="339">
                  <c:v>8.046695440862095E-2</c:v>
                </c:pt>
                <c:pt idx="340">
                  <c:v>7.8502181371732149E-2</c:v>
                </c:pt>
                <c:pt idx="341">
                  <c:v>8.2175246512633748E-2</c:v>
                </c:pt>
                <c:pt idx="342">
                  <c:v>7.6785945042502135E-2</c:v>
                </c:pt>
                <c:pt idx="343">
                  <c:v>7.4855547281913459E-2</c:v>
                </c:pt>
                <c:pt idx="344">
                  <c:v>7.5270886591169983E-2</c:v>
                </c:pt>
                <c:pt idx="345">
                  <c:v>7.5715771985414904E-2</c:v>
                </c:pt>
                <c:pt idx="346">
                  <c:v>7.5553553986537736E-2</c:v>
                </c:pt>
                <c:pt idx="347">
                  <c:v>7.6671167465974577E-2</c:v>
                </c:pt>
                <c:pt idx="348">
                  <c:v>7.5140769709832966E-2</c:v>
                </c:pt>
                <c:pt idx="349">
                  <c:v>7.6361499981430825E-2</c:v>
                </c:pt>
                <c:pt idx="350">
                  <c:v>7.3589587285823654E-2</c:v>
                </c:pt>
                <c:pt idx="351">
                  <c:v>7.1562937824637629E-2</c:v>
                </c:pt>
                <c:pt idx="352">
                  <c:v>7.3537308577215299E-2</c:v>
                </c:pt>
                <c:pt idx="353">
                  <c:v>7.3096391657600179E-2</c:v>
                </c:pt>
                <c:pt idx="354">
                  <c:v>7.4921038736647461E-2</c:v>
                </c:pt>
                <c:pt idx="355">
                  <c:v>7.141481147846207E-2</c:v>
                </c:pt>
                <c:pt idx="356">
                  <c:v>7.1641512571659405E-2</c:v>
                </c:pt>
                <c:pt idx="357">
                  <c:v>7.0104863116284832E-2</c:v>
                </c:pt>
                <c:pt idx="358">
                  <c:v>6.9730314768094104E-2</c:v>
                </c:pt>
                <c:pt idx="359">
                  <c:v>6.9990314768801909E-2</c:v>
                </c:pt>
                <c:pt idx="360">
                  <c:v>7.0130314772541169E-2</c:v>
                </c:pt>
                <c:pt idx="361">
                  <c:v>7.0860314772289712E-2</c:v>
                </c:pt>
                <c:pt idx="362">
                  <c:v>6.888496639294317E-2</c:v>
                </c:pt>
                <c:pt idx="363">
                  <c:v>6.9707409078546334E-2</c:v>
                </c:pt>
                <c:pt idx="364">
                  <c:v>6.9325022566772532E-2</c:v>
                </c:pt>
                <c:pt idx="365">
                  <c:v>6.9994624813261908E-2</c:v>
                </c:pt>
                <c:pt idx="366">
                  <c:v>6.8515645012666937E-2</c:v>
                </c:pt>
                <c:pt idx="367">
                  <c:v>6.921251917083282E-2</c:v>
                </c:pt>
                <c:pt idx="368">
                  <c:v>6.9172743867966346E-2</c:v>
                </c:pt>
                <c:pt idx="369">
                  <c:v>6.63513974432135E-2</c:v>
                </c:pt>
                <c:pt idx="370">
                  <c:v>6.6420999690308236E-2</c:v>
                </c:pt>
                <c:pt idx="371">
                  <c:v>6.5953952493146062E-2</c:v>
                </c:pt>
                <c:pt idx="372">
                  <c:v>6.5339633380062878E-2</c:v>
                </c:pt>
                <c:pt idx="373">
                  <c:v>6.5669633382640313E-2</c:v>
                </c:pt>
                <c:pt idx="374">
                  <c:v>6.6169633377285209E-2</c:v>
                </c:pt>
                <c:pt idx="375">
                  <c:v>6.5966446818492841E-2</c:v>
                </c:pt>
                <c:pt idx="376">
                  <c:v>6.1360711515590083E-2</c:v>
                </c:pt>
                <c:pt idx="377">
                  <c:v>6.0730313758540433E-2</c:v>
                </c:pt>
                <c:pt idx="378">
                  <c:v>6.1455592360289302E-2</c:v>
                </c:pt>
                <c:pt idx="379">
                  <c:v>6.0343088960507885E-2</c:v>
                </c:pt>
                <c:pt idx="380">
                  <c:v>5.9617210281430744E-2</c:v>
                </c:pt>
                <c:pt idx="381">
                  <c:v>5.9039050524006598E-2</c:v>
                </c:pt>
                <c:pt idx="382">
                  <c:v>5.8940819224517327E-2</c:v>
                </c:pt>
                <c:pt idx="383">
                  <c:v>5.931665967364097E-2</c:v>
                </c:pt>
                <c:pt idx="384">
                  <c:v>6.0403875402698759E-2</c:v>
                </c:pt>
                <c:pt idx="385">
                  <c:v>5.7755003414058592E-2</c:v>
                </c:pt>
                <c:pt idx="386">
                  <c:v>5.8677446111687459E-2</c:v>
                </c:pt>
                <c:pt idx="387">
                  <c:v>5.8257558455807157E-2</c:v>
                </c:pt>
                <c:pt idx="388">
                  <c:v>5.5002697503368836E-2</c:v>
                </c:pt>
                <c:pt idx="389">
                  <c:v>5.2790474976063706E-2</c:v>
                </c:pt>
                <c:pt idx="390">
                  <c:v>5.547371317516081E-2</c:v>
                </c:pt>
                <c:pt idx="391">
                  <c:v>5.5353254720102996E-2</c:v>
                </c:pt>
                <c:pt idx="392">
                  <c:v>5.5853254714747891E-2</c:v>
                </c:pt>
                <c:pt idx="393">
                  <c:v>5.5953254719497636E-2</c:v>
                </c:pt>
                <c:pt idx="394">
                  <c:v>5.4560638964176178E-2</c:v>
                </c:pt>
                <c:pt idx="395">
                  <c:v>5.3485917560465168E-2</c:v>
                </c:pt>
                <c:pt idx="396">
                  <c:v>5.0276503738132305E-2</c:v>
                </c:pt>
                <c:pt idx="397">
                  <c:v>5.0849222774559166E-2</c:v>
                </c:pt>
                <c:pt idx="398">
                  <c:v>4.9997234011243563E-2</c:v>
                </c:pt>
                <c:pt idx="399">
                  <c:v>4.9400640724343248E-2</c:v>
                </c:pt>
                <c:pt idx="400">
                  <c:v>5.0370242970529944E-2</c:v>
                </c:pt>
                <c:pt idx="401">
                  <c:v>4.9739845220756251E-2</c:v>
                </c:pt>
                <c:pt idx="402">
                  <c:v>4.9640696903225034E-2</c:v>
                </c:pt>
                <c:pt idx="403">
                  <c:v>4.9310299138596747E-2</c:v>
                </c:pt>
                <c:pt idx="404">
                  <c:v>4.967990139266476E-2</c:v>
                </c:pt>
                <c:pt idx="405">
                  <c:v>5.0429896858986467E-2</c:v>
                </c:pt>
                <c:pt idx="406">
                  <c:v>4.9603467567067128E-2</c:v>
                </c:pt>
                <c:pt idx="407">
                  <c:v>4.7054287606442813E-2</c:v>
                </c:pt>
                <c:pt idx="408">
                  <c:v>4.8562523435975891E-2</c:v>
                </c:pt>
                <c:pt idx="409">
                  <c:v>4.6874166087945923E-2</c:v>
                </c:pt>
                <c:pt idx="410">
                  <c:v>4.7482112073339522E-2</c:v>
                </c:pt>
                <c:pt idx="411">
                  <c:v>4.5204554779047612E-2</c:v>
                </c:pt>
                <c:pt idx="412">
                  <c:v>4.617415701795835E-2</c:v>
                </c:pt>
                <c:pt idx="413">
                  <c:v>4.4754550239304081E-2</c:v>
                </c:pt>
                <c:pt idx="414">
                  <c:v>4.438550972554367E-2</c:v>
                </c:pt>
                <c:pt idx="415">
                  <c:v>4.438550972554367E-2</c:v>
                </c:pt>
                <c:pt idx="416">
                  <c:v>3.7373830811702646E-2</c:v>
                </c:pt>
                <c:pt idx="417">
                  <c:v>4.2178089206572622E-2</c:v>
                </c:pt>
                <c:pt idx="418">
                  <c:v>4.0584050970210228E-2</c:v>
                </c:pt>
                <c:pt idx="419">
                  <c:v>4.0453653215081431E-2</c:v>
                </c:pt>
                <c:pt idx="420">
                  <c:v>3.9901093645312358E-2</c:v>
                </c:pt>
                <c:pt idx="421">
                  <c:v>4.0143985730537679E-2</c:v>
                </c:pt>
                <c:pt idx="422">
                  <c:v>3.9413587976014242E-2</c:v>
                </c:pt>
                <c:pt idx="423">
                  <c:v>4.0212053354480304E-2</c:v>
                </c:pt>
                <c:pt idx="424">
                  <c:v>3.9919549737533089E-2</c:v>
                </c:pt>
                <c:pt idx="425">
                  <c:v>3.5831367065839004E-2</c:v>
                </c:pt>
                <c:pt idx="426">
                  <c:v>3.5662967282405589E-2</c:v>
                </c:pt>
                <c:pt idx="427">
                  <c:v>3.7432569530210458E-2</c:v>
                </c:pt>
                <c:pt idx="428">
                  <c:v>3.5682845867995638E-2</c:v>
                </c:pt>
                <c:pt idx="429">
                  <c:v>3.6963800826924853E-2</c:v>
                </c:pt>
                <c:pt idx="430">
                  <c:v>3.5272036759124603E-2</c:v>
                </c:pt>
                <c:pt idx="431">
                  <c:v>3.7641638999048155E-2</c:v>
                </c:pt>
                <c:pt idx="432">
                  <c:v>3.4390016247925814E-2</c:v>
                </c:pt>
                <c:pt idx="433">
                  <c:v>3.4390016335237306E-2</c:v>
                </c:pt>
                <c:pt idx="434">
                  <c:v>4.6669608680531383E-2</c:v>
                </c:pt>
                <c:pt idx="435">
                  <c:v>4.4319885018921923E-2</c:v>
                </c:pt>
                <c:pt idx="436">
                  <c:v>3.2562342057644855E-2</c:v>
                </c:pt>
                <c:pt idx="437">
                  <c:v>3.4531944307673257E-2</c:v>
                </c:pt>
                <c:pt idx="438">
                  <c:v>3.4401827419060282E-2</c:v>
                </c:pt>
                <c:pt idx="439">
                  <c:v>3.1915173436573241E-2</c:v>
                </c:pt>
                <c:pt idx="440">
                  <c:v>3.1173123956250492E-2</c:v>
                </c:pt>
                <c:pt idx="441">
                  <c:v>3.2138739610672928E-2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A4-411E-90B0-72DA926DD794}"/>
            </c:ext>
          </c:extLst>
        </c:ser>
        <c:ser>
          <c:idx val="5"/>
          <c:order val="4"/>
          <c:tx>
            <c:strRef>
              <c:f>'Active 1'!$M$20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1'!$F$21:$F$819</c:f>
              <c:numCache>
                <c:formatCode>General</c:formatCode>
                <c:ptCount val="799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24970.5</c:v>
                </c:pt>
                <c:pt idx="133">
                  <c:v>25106</c:v>
                </c:pt>
                <c:pt idx="134">
                  <c:v>26094</c:v>
                </c:pt>
                <c:pt idx="135">
                  <c:v>26175.5</c:v>
                </c:pt>
                <c:pt idx="136">
                  <c:v>26213</c:v>
                </c:pt>
                <c:pt idx="137">
                  <c:v>26278</c:v>
                </c:pt>
                <c:pt idx="138">
                  <c:v>26294.5</c:v>
                </c:pt>
                <c:pt idx="139">
                  <c:v>26347</c:v>
                </c:pt>
                <c:pt idx="140">
                  <c:v>26394</c:v>
                </c:pt>
                <c:pt idx="141">
                  <c:v>27222.5</c:v>
                </c:pt>
                <c:pt idx="142">
                  <c:v>27226.5</c:v>
                </c:pt>
                <c:pt idx="143">
                  <c:v>27263</c:v>
                </c:pt>
                <c:pt idx="144">
                  <c:v>27419.5</c:v>
                </c:pt>
                <c:pt idx="145">
                  <c:v>27424</c:v>
                </c:pt>
                <c:pt idx="146">
                  <c:v>27567</c:v>
                </c:pt>
                <c:pt idx="147">
                  <c:v>27611</c:v>
                </c:pt>
                <c:pt idx="148">
                  <c:v>27771</c:v>
                </c:pt>
                <c:pt idx="149">
                  <c:v>27775</c:v>
                </c:pt>
                <c:pt idx="150">
                  <c:v>27818</c:v>
                </c:pt>
                <c:pt idx="151">
                  <c:v>27865</c:v>
                </c:pt>
                <c:pt idx="152">
                  <c:v>28248</c:v>
                </c:pt>
                <c:pt idx="153">
                  <c:v>28414</c:v>
                </c:pt>
                <c:pt idx="154">
                  <c:v>28464</c:v>
                </c:pt>
                <c:pt idx="155">
                  <c:v>28605</c:v>
                </c:pt>
                <c:pt idx="156">
                  <c:v>28747</c:v>
                </c:pt>
                <c:pt idx="157">
                  <c:v>28790</c:v>
                </c:pt>
                <c:pt idx="158">
                  <c:v>28792.5</c:v>
                </c:pt>
                <c:pt idx="159">
                  <c:v>28925</c:v>
                </c:pt>
                <c:pt idx="160">
                  <c:v>28947</c:v>
                </c:pt>
                <c:pt idx="161">
                  <c:v>29606.5</c:v>
                </c:pt>
                <c:pt idx="162">
                  <c:v>29678.5</c:v>
                </c:pt>
                <c:pt idx="163">
                  <c:v>29882.5</c:v>
                </c:pt>
                <c:pt idx="164">
                  <c:v>30770</c:v>
                </c:pt>
                <c:pt idx="165">
                  <c:v>31092</c:v>
                </c:pt>
                <c:pt idx="166">
                  <c:v>31187</c:v>
                </c:pt>
                <c:pt idx="167">
                  <c:v>31252</c:v>
                </c:pt>
                <c:pt idx="168">
                  <c:v>31252.5</c:v>
                </c:pt>
                <c:pt idx="169">
                  <c:v>31256</c:v>
                </c:pt>
                <c:pt idx="170">
                  <c:v>31846.5</c:v>
                </c:pt>
                <c:pt idx="171">
                  <c:v>31908</c:v>
                </c:pt>
                <c:pt idx="172">
                  <c:v>31908</c:v>
                </c:pt>
                <c:pt idx="173">
                  <c:v>31908</c:v>
                </c:pt>
                <c:pt idx="174">
                  <c:v>31936.5</c:v>
                </c:pt>
                <c:pt idx="175">
                  <c:v>31936.5</c:v>
                </c:pt>
                <c:pt idx="176">
                  <c:v>31936.5</c:v>
                </c:pt>
                <c:pt idx="177">
                  <c:v>32033</c:v>
                </c:pt>
                <c:pt idx="178">
                  <c:v>32033</c:v>
                </c:pt>
                <c:pt idx="179">
                  <c:v>32109</c:v>
                </c:pt>
                <c:pt idx="180">
                  <c:v>32142.5</c:v>
                </c:pt>
                <c:pt idx="181">
                  <c:v>32142.5</c:v>
                </c:pt>
                <c:pt idx="182">
                  <c:v>32262.5</c:v>
                </c:pt>
                <c:pt idx="183">
                  <c:v>32306.5</c:v>
                </c:pt>
                <c:pt idx="184">
                  <c:v>32353.5</c:v>
                </c:pt>
                <c:pt idx="185">
                  <c:v>32597.5</c:v>
                </c:pt>
                <c:pt idx="186">
                  <c:v>32720</c:v>
                </c:pt>
                <c:pt idx="187">
                  <c:v>32720.5</c:v>
                </c:pt>
                <c:pt idx="188">
                  <c:v>32909.5</c:v>
                </c:pt>
                <c:pt idx="189">
                  <c:v>33097.5</c:v>
                </c:pt>
                <c:pt idx="190">
                  <c:v>33103</c:v>
                </c:pt>
                <c:pt idx="191">
                  <c:v>33143</c:v>
                </c:pt>
                <c:pt idx="192">
                  <c:v>33191</c:v>
                </c:pt>
                <c:pt idx="193">
                  <c:v>33238</c:v>
                </c:pt>
                <c:pt idx="194">
                  <c:v>33322.5</c:v>
                </c:pt>
                <c:pt idx="195">
                  <c:v>33491</c:v>
                </c:pt>
                <c:pt idx="196">
                  <c:v>34051</c:v>
                </c:pt>
                <c:pt idx="197">
                  <c:v>34073</c:v>
                </c:pt>
                <c:pt idx="198">
                  <c:v>34100</c:v>
                </c:pt>
                <c:pt idx="199">
                  <c:v>34141.5</c:v>
                </c:pt>
                <c:pt idx="200">
                  <c:v>34169</c:v>
                </c:pt>
                <c:pt idx="201">
                  <c:v>34170.5</c:v>
                </c:pt>
                <c:pt idx="202">
                  <c:v>34316</c:v>
                </c:pt>
                <c:pt idx="203">
                  <c:v>34520.5</c:v>
                </c:pt>
                <c:pt idx="204">
                  <c:v>34580.5</c:v>
                </c:pt>
                <c:pt idx="205">
                  <c:v>34596</c:v>
                </c:pt>
                <c:pt idx="206">
                  <c:v>34643</c:v>
                </c:pt>
                <c:pt idx="207">
                  <c:v>34705</c:v>
                </c:pt>
                <c:pt idx="208">
                  <c:v>34705.5</c:v>
                </c:pt>
                <c:pt idx="209">
                  <c:v>35286.5</c:v>
                </c:pt>
                <c:pt idx="210">
                  <c:v>35288.5</c:v>
                </c:pt>
                <c:pt idx="211">
                  <c:v>35426.5</c:v>
                </c:pt>
                <c:pt idx="212">
                  <c:v>35433.5</c:v>
                </c:pt>
                <c:pt idx="213">
                  <c:v>35436</c:v>
                </c:pt>
                <c:pt idx="214">
                  <c:v>35436.5</c:v>
                </c:pt>
                <c:pt idx="215">
                  <c:v>35460.5</c:v>
                </c:pt>
                <c:pt idx="216">
                  <c:v>35460.5</c:v>
                </c:pt>
                <c:pt idx="217">
                  <c:v>35502.5</c:v>
                </c:pt>
                <c:pt idx="218">
                  <c:v>35514</c:v>
                </c:pt>
                <c:pt idx="219">
                  <c:v>35539</c:v>
                </c:pt>
                <c:pt idx="220">
                  <c:v>35574.5</c:v>
                </c:pt>
                <c:pt idx="221">
                  <c:v>35574.5</c:v>
                </c:pt>
                <c:pt idx="222">
                  <c:v>35592.5</c:v>
                </c:pt>
                <c:pt idx="223">
                  <c:v>36352.5</c:v>
                </c:pt>
                <c:pt idx="224">
                  <c:v>36496.5</c:v>
                </c:pt>
                <c:pt idx="225">
                  <c:v>36496.5</c:v>
                </c:pt>
                <c:pt idx="226">
                  <c:v>36512.5</c:v>
                </c:pt>
                <c:pt idx="227">
                  <c:v>36603</c:v>
                </c:pt>
                <c:pt idx="228">
                  <c:v>36641</c:v>
                </c:pt>
                <c:pt idx="229">
                  <c:v>36649</c:v>
                </c:pt>
                <c:pt idx="230">
                  <c:v>36684.5</c:v>
                </c:pt>
                <c:pt idx="231">
                  <c:v>36694.5</c:v>
                </c:pt>
                <c:pt idx="232">
                  <c:v>36735</c:v>
                </c:pt>
                <c:pt idx="233">
                  <c:v>36759</c:v>
                </c:pt>
                <c:pt idx="234">
                  <c:v>36766.5</c:v>
                </c:pt>
                <c:pt idx="235">
                  <c:v>36772.5</c:v>
                </c:pt>
                <c:pt idx="236">
                  <c:v>36784</c:v>
                </c:pt>
                <c:pt idx="237">
                  <c:v>36784.5</c:v>
                </c:pt>
                <c:pt idx="238">
                  <c:v>36823</c:v>
                </c:pt>
                <c:pt idx="239">
                  <c:v>37572</c:v>
                </c:pt>
                <c:pt idx="240">
                  <c:v>37587</c:v>
                </c:pt>
                <c:pt idx="241">
                  <c:v>37697</c:v>
                </c:pt>
                <c:pt idx="242">
                  <c:v>37700</c:v>
                </c:pt>
                <c:pt idx="243">
                  <c:v>37722</c:v>
                </c:pt>
                <c:pt idx="244">
                  <c:v>37722.5</c:v>
                </c:pt>
                <c:pt idx="245">
                  <c:v>37723</c:v>
                </c:pt>
                <c:pt idx="246">
                  <c:v>37758</c:v>
                </c:pt>
                <c:pt idx="247">
                  <c:v>37769</c:v>
                </c:pt>
                <c:pt idx="248">
                  <c:v>37770</c:v>
                </c:pt>
                <c:pt idx="249">
                  <c:v>37770</c:v>
                </c:pt>
                <c:pt idx="250">
                  <c:v>37770</c:v>
                </c:pt>
                <c:pt idx="251">
                  <c:v>37814</c:v>
                </c:pt>
                <c:pt idx="252">
                  <c:v>38048</c:v>
                </c:pt>
                <c:pt idx="253">
                  <c:v>38331</c:v>
                </c:pt>
                <c:pt idx="254">
                  <c:v>38541</c:v>
                </c:pt>
                <c:pt idx="255">
                  <c:v>38556.5</c:v>
                </c:pt>
                <c:pt idx="256">
                  <c:v>38569</c:v>
                </c:pt>
                <c:pt idx="257">
                  <c:v>38606.5</c:v>
                </c:pt>
                <c:pt idx="258">
                  <c:v>38607</c:v>
                </c:pt>
                <c:pt idx="259">
                  <c:v>38613</c:v>
                </c:pt>
                <c:pt idx="260">
                  <c:v>38754</c:v>
                </c:pt>
                <c:pt idx="261">
                  <c:v>38782</c:v>
                </c:pt>
                <c:pt idx="262">
                  <c:v>38842</c:v>
                </c:pt>
                <c:pt idx="263">
                  <c:v>38867</c:v>
                </c:pt>
                <c:pt idx="264">
                  <c:v>38873</c:v>
                </c:pt>
                <c:pt idx="265">
                  <c:v>38895</c:v>
                </c:pt>
                <c:pt idx="266">
                  <c:v>38939.5</c:v>
                </c:pt>
                <c:pt idx="267">
                  <c:v>38971</c:v>
                </c:pt>
                <c:pt idx="268">
                  <c:v>38974</c:v>
                </c:pt>
                <c:pt idx="269">
                  <c:v>38983.5</c:v>
                </c:pt>
                <c:pt idx="270">
                  <c:v>39456.5</c:v>
                </c:pt>
                <c:pt idx="271">
                  <c:v>39613</c:v>
                </c:pt>
                <c:pt idx="272">
                  <c:v>39616.5</c:v>
                </c:pt>
                <c:pt idx="273">
                  <c:v>39638.5</c:v>
                </c:pt>
                <c:pt idx="274">
                  <c:v>39663.5</c:v>
                </c:pt>
                <c:pt idx="275">
                  <c:v>39718</c:v>
                </c:pt>
                <c:pt idx="276">
                  <c:v>39776.5</c:v>
                </c:pt>
                <c:pt idx="277">
                  <c:v>39878</c:v>
                </c:pt>
                <c:pt idx="278">
                  <c:v>39878.5</c:v>
                </c:pt>
                <c:pt idx="279">
                  <c:v>39885.5</c:v>
                </c:pt>
                <c:pt idx="280">
                  <c:v>39937.5</c:v>
                </c:pt>
                <c:pt idx="281">
                  <c:v>39980</c:v>
                </c:pt>
                <c:pt idx="282">
                  <c:v>40067</c:v>
                </c:pt>
                <c:pt idx="283">
                  <c:v>40859.5</c:v>
                </c:pt>
                <c:pt idx="284">
                  <c:v>40925.5</c:v>
                </c:pt>
                <c:pt idx="285">
                  <c:v>40956</c:v>
                </c:pt>
                <c:pt idx="286">
                  <c:v>41000.5</c:v>
                </c:pt>
                <c:pt idx="287">
                  <c:v>41063.5</c:v>
                </c:pt>
                <c:pt idx="288">
                  <c:v>41121</c:v>
                </c:pt>
                <c:pt idx="289">
                  <c:v>41160.5</c:v>
                </c:pt>
                <c:pt idx="290">
                  <c:v>41295</c:v>
                </c:pt>
                <c:pt idx="291">
                  <c:v>41444.5</c:v>
                </c:pt>
                <c:pt idx="292">
                  <c:v>41445</c:v>
                </c:pt>
                <c:pt idx="293">
                  <c:v>41477</c:v>
                </c:pt>
                <c:pt idx="294">
                  <c:v>41495.5</c:v>
                </c:pt>
                <c:pt idx="295">
                  <c:v>41997</c:v>
                </c:pt>
                <c:pt idx="296">
                  <c:v>42016</c:v>
                </c:pt>
                <c:pt idx="297">
                  <c:v>42085</c:v>
                </c:pt>
                <c:pt idx="298">
                  <c:v>42101</c:v>
                </c:pt>
                <c:pt idx="299">
                  <c:v>42132.5</c:v>
                </c:pt>
                <c:pt idx="300">
                  <c:v>42195</c:v>
                </c:pt>
                <c:pt idx="301">
                  <c:v>42219.5</c:v>
                </c:pt>
                <c:pt idx="302">
                  <c:v>42238</c:v>
                </c:pt>
                <c:pt idx="303">
                  <c:v>42265</c:v>
                </c:pt>
                <c:pt idx="304">
                  <c:v>42278</c:v>
                </c:pt>
                <c:pt idx="305">
                  <c:v>42421</c:v>
                </c:pt>
                <c:pt idx="306">
                  <c:v>42439</c:v>
                </c:pt>
                <c:pt idx="307">
                  <c:v>42489</c:v>
                </c:pt>
                <c:pt idx="308">
                  <c:v>42649.5</c:v>
                </c:pt>
                <c:pt idx="309">
                  <c:v>42681</c:v>
                </c:pt>
                <c:pt idx="310">
                  <c:v>43114.5</c:v>
                </c:pt>
                <c:pt idx="311">
                  <c:v>43338.5</c:v>
                </c:pt>
                <c:pt idx="312">
                  <c:v>43357.5</c:v>
                </c:pt>
                <c:pt idx="313">
                  <c:v>43427</c:v>
                </c:pt>
                <c:pt idx="314">
                  <c:v>43427.5</c:v>
                </c:pt>
                <c:pt idx="315">
                  <c:v>43436.5</c:v>
                </c:pt>
                <c:pt idx="316">
                  <c:v>43468.5</c:v>
                </c:pt>
                <c:pt idx="317">
                  <c:v>43483</c:v>
                </c:pt>
                <c:pt idx="318">
                  <c:v>43503</c:v>
                </c:pt>
                <c:pt idx="319">
                  <c:v>43550</c:v>
                </c:pt>
                <c:pt idx="320">
                  <c:v>44324</c:v>
                </c:pt>
                <c:pt idx="321">
                  <c:v>44358.5</c:v>
                </c:pt>
                <c:pt idx="322">
                  <c:v>44431</c:v>
                </c:pt>
                <c:pt idx="323">
                  <c:v>44481</c:v>
                </c:pt>
                <c:pt idx="324">
                  <c:v>44481</c:v>
                </c:pt>
                <c:pt idx="325">
                  <c:v>44481</c:v>
                </c:pt>
                <c:pt idx="326">
                  <c:v>44481</c:v>
                </c:pt>
                <c:pt idx="327">
                  <c:v>44546.5</c:v>
                </c:pt>
                <c:pt idx="328">
                  <c:v>44560</c:v>
                </c:pt>
                <c:pt idx="329">
                  <c:v>44696.5</c:v>
                </c:pt>
                <c:pt idx="330">
                  <c:v>44697</c:v>
                </c:pt>
                <c:pt idx="331">
                  <c:v>44791.5</c:v>
                </c:pt>
                <c:pt idx="332">
                  <c:v>44860.5</c:v>
                </c:pt>
                <c:pt idx="333">
                  <c:v>45600</c:v>
                </c:pt>
                <c:pt idx="334">
                  <c:v>45629</c:v>
                </c:pt>
                <c:pt idx="335">
                  <c:v>45631.5</c:v>
                </c:pt>
                <c:pt idx="336">
                  <c:v>45669</c:v>
                </c:pt>
                <c:pt idx="337">
                  <c:v>45669.5</c:v>
                </c:pt>
                <c:pt idx="338">
                  <c:v>45740.5</c:v>
                </c:pt>
                <c:pt idx="339">
                  <c:v>45874</c:v>
                </c:pt>
                <c:pt idx="340">
                  <c:v>45880</c:v>
                </c:pt>
                <c:pt idx="341">
                  <c:v>45939</c:v>
                </c:pt>
                <c:pt idx="342">
                  <c:v>46717.5</c:v>
                </c:pt>
                <c:pt idx="343">
                  <c:v>46718</c:v>
                </c:pt>
                <c:pt idx="344">
                  <c:v>46749</c:v>
                </c:pt>
                <c:pt idx="345">
                  <c:v>46768</c:v>
                </c:pt>
                <c:pt idx="346">
                  <c:v>46808.5</c:v>
                </c:pt>
                <c:pt idx="347">
                  <c:v>46811.5</c:v>
                </c:pt>
                <c:pt idx="348">
                  <c:v>46812</c:v>
                </c:pt>
                <c:pt idx="349">
                  <c:v>46974.5</c:v>
                </c:pt>
                <c:pt idx="350">
                  <c:v>47706</c:v>
                </c:pt>
                <c:pt idx="351">
                  <c:v>47739.5</c:v>
                </c:pt>
                <c:pt idx="352">
                  <c:v>47822</c:v>
                </c:pt>
                <c:pt idx="353">
                  <c:v>47974</c:v>
                </c:pt>
                <c:pt idx="354">
                  <c:v>48207</c:v>
                </c:pt>
                <c:pt idx="355">
                  <c:v>48868.5</c:v>
                </c:pt>
                <c:pt idx="356">
                  <c:v>48935.5</c:v>
                </c:pt>
                <c:pt idx="357">
                  <c:v>48969</c:v>
                </c:pt>
                <c:pt idx="358">
                  <c:v>49025</c:v>
                </c:pt>
                <c:pt idx="359">
                  <c:v>49025</c:v>
                </c:pt>
                <c:pt idx="360">
                  <c:v>49025</c:v>
                </c:pt>
                <c:pt idx="361">
                  <c:v>49025</c:v>
                </c:pt>
                <c:pt idx="362">
                  <c:v>49170</c:v>
                </c:pt>
                <c:pt idx="363">
                  <c:v>49179.5</c:v>
                </c:pt>
                <c:pt idx="364">
                  <c:v>49182.5</c:v>
                </c:pt>
                <c:pt idx="365">
                  <c:v>49183</c:v>
                </c:pt>
                <c:pt idx="366">
                  <c:v>49232</c:v>
                </c:pt>
                <c:pt idx="367">
                  <c:v>49248.5</c:v>
                </c:pt>
                <c:pt idx="368">
                  <c:v>49298.5</c:v>
                </c:pt>
                <c:pt idx="369">
                  <c:v>50067</c:v>
                </c:pt>
                <c:pt idx="370">
                  <c:v>50067.5</c:v>
                </c:pt>
                <c:pt idx="371">
                  <c:v>50101.5</c:v>
                </c:pt>
                <c:pt idx="372">
                  <c:v>50119.5</c:v>
                </c:pt>
                <c:pt idx="373">
                  <c:v>50119.5</c:v>
                </c:pt>
                <c:pt idx="374">
                  <c:v>50119.5</c:v>
                </c:pt>
                <c:pt idx="375">
                  <c:v>50211.5</c:v>
                </c:pt>
                <c:pt idx="376">
                  <c:v>51249.5</c:v>
                </c:pt>
                <c:pt idx="377">
                  <c:v>51250</c:v>
                </c:pt>
                <c:pt idx="378">
                  <c:v>51356.5</c:v>
                </c:pt>
                <c:pt idx="379">
                  <c:v>51422.5</c:v>
                </c:pt>
                <c:pt idx="380">
                  <c:v>51494</c:v>
                </c:pt>
                <c:pt idx="381">
                  <c:v>51503</c:v>
                </c:pt>
                <c:pt idx="382">
                  <c:v>51585</c:v>
                </c:pt>
                <c:pt idx="383">
                  <c:v>51594</c:v>
                </c:pt>
                <c:pt idx="384">
                  <c:v>51597.5</c:v>
                </c:pt>
                <c:pt idx="385">
                  <c:v>51759.5</c:v>
                </c:pt>
                <c:pt idx="386">
                  <c:v>51769</c:v>
                </c:pt>
                <c:pt idx="387">
                  <c:v>51794</c:v>
                </c:pt>
                <c:pt idx="388">
                  <c:v>52403.5</c:v>
                </c:pt>
                <c:pt idx="389">
                  <c:v>52532</c:v>
                </c:pt>
                <c:pt idx="390">
                  <c:v>52540.5</c:v>
                </c:pt>
                <c:pt idx="391">
                  <c:v>52616.5</c:v>
                </c:pt>
                <c:pt idx="392">
                  <c:v>52616.5</c:v>
                </c:pt>
                <c:pt idx="393">
                  <c:v>52616.5</c:v>
                </c:pt>
                <c:pt idx="394">
                  <c:v>52657.5</c:v>
                </c:pt>
                <c:pt idx="395">
                  <c:v>52764</c:v>
                </c:pt>
                <c:pt idx="396">
                  <c:v>53517.5</c:v>
                </c:pt>
                <c:pt idx="397">
                  <c:v>53677.5</c:v>
                </c:pt>
                <c:pt idx="398">
                  <c:v>53680</c:v>
                </c:pt>
                <c:pt idx="399">
                  <c:v>53726</c:v>
                </c:pt>
                <c:pt idx="400">
                  <c:v>53726.5</c:v>
                </c:pt>
                <c:pt idx="401">
                  <c:v>53727</c:v>
                </c:pt>
                <c:pt idx="402">
                  <c:v>53738.5</c:v>
                </c:pt>
                <c:pt idx="403">
                  <c:v>53739</c:v>
                </c:pt>
                <c:pt idx="404">
                  <c:v>53739.5</c:v>
                </c:pt>
                <c:pt idx="405">
                  <c:v>53827.5</c:v>
                </c:pt>
                <c:pt idx="406">
                  <c:v>53999</c:v>
                </c:pt>
                <c:pt idx="407">
                  <c:v>54626.5</c:v>
                </c:pt>
                <c:pt idx="408">
                  <c:v>54679</c:v>
                </c:pt>
                <c:pt idx="409">
                  <c:v>54777.5</c:v>
                </c:pt>
                <c:pt idx="410">
                  <c:v>54943.5</c:v>
                </c:pt>
                <c:pt idx="411">
                  <c:v>54953</c:v>
                </c:pt>
                <c:pt idx="412">
                  <c:v>54953.5</c:v>
                </c:pt>
                <c:pt idx="413">
                  <c:v>55041</c:v>
                </c:pt>
                <c:pt idx="414">
                  <c:v>55165.5</c:v>
                </c:pt>
                <c:pt idx="415">
                  <c:v>55165.5</c:v>
                </c:pt>
                <c:pt idx="416">
                  <c:v>55771</c:v>
                </c:pt>
                <c:pt idx="417">
                  <c:v>55828.5</c:v>
                </c:pt>
                <c:pt idx="418">
                  <c:v>55909</c:v>
                </c:pt>
                <c:pt idx="419">
                  <c:v>55909.5</c:v>
                </c:pt>
                <c:pt idx="420">
                  <c:v>55963</c:v>
                </c:pt>
                <c:pt idx="421">
                  <c:v>56072.5</c:v>
                </c:pt>
                <c:pt idx="422">
                  <c:v>56073</c:v>
                </c:pt>
                <c:pt idx="423">
                  <c:v>56087.5</c:v>
                </c:pt>
                <c:pt idx="424">
                  <c:v>56153.5</c:v>
                </c:pt>
                <c:pt idx="425">
                  <c:v>57270</c:v>
                </c:pt>
                <c:pt idx="426">
                  <c:v>57092</c:v>
                </c:pt>
                <c:pt idx="427">
                  <c:v>57092.5</c:v>
                </c:pt>
                <c:pt idx="428">
                  <c:v>57243</c:v>
                </c:pt>
                <c:pt idx="429">
                  <c:v>57455.5</c:v>
                </c:pt>
                <c:pt idx="430">
                  <c:v>57508</c:v>
                </c:pt>
                <c:pt idx="431">
                  <c:v>57508.5</c:v>
                </c:pt>
                <c:pt idx="432">
                  <c:v>58126.5</c:v>
                </c:pt>
                <c:pt idx="433">
                  <c:v>58126.5</c:v>
                </c:pt>
                <c:pt idx="434">
                  <c:v>55009.5</c:v>
                </c:pt>
                <c:pt idx="435">
                  <c:v>55160</c:v>
                </c:pt>
                <c:pt idx="436">
                  <c:v>58199</c:v>
                </c:pt>
                <c:pt idx="437">
                  <c:v>58199.5</c:v>
                </c:pt>
                <c:pt idx="438">
                  <c:v>58262.5</c:v>
                </c:pt>
                <c:pt idx="439">
                  <c:v>58384</c:v>
                </c:pt>
                <c:pt idx="440">
                  <c:v>58462</c:v>
                </c:pt>
                <c:pt idx="441">
                  <c:v>58643.5</c:v>
                </c:pt>
              </c:numCache>
            </c:numRef>
          </c:xVal>
          <c:yVal>
            <c:numRef>
              <c:f>'Active 1'!$M$21:$M$819</c:f>
              <c:numCache>
                <c:formatCode>General</c:formatCode>
                <c:ptCount val="7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A4-411E-90B0-72DA926DD794}"/>
            </c:ext>
          </c:extLst>
        </c:ser>
        <c:ser>
          <c:idx val="7"/>
          <c:order val="5"/>
          <c:tx>
            <c:strRef>
              <c:f>'Active 1'!$AX$1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1'!$AW$2:$AW$116</c:f>
              <c:numCache>
                <c:formatCode>General</c:formatCode>
                <c:ptCount val="115"/>
                <c:pt idx="0">
                  <c:v>-54000</c:v>
                </c:pt>
                <c:pt idx="1">
                  <c:v>-53000</c:v>
                </c:pt>
                <c:pt idx="2">
                  <c:v>-52000</c:v>
                </c:pt>
                <c:pt idx="3">
                  <c:v>-51000</c:v>
                </c:pt>
                <c:pt idx="4">
                  <c:v>-50000</c:v>
                </c:pt>
                <c:pt idx="5">
                  <c:v>-49000</c:v>
                </c:pt>
                <c:pt idx="6">
                  <c:v>-48000</c:v>
                </c:pt>
                <c:pt idx="7">
                  <c:v>-47000</c:v>
                </c:pt>
                <c:pt idx="8">
                  <c:v>-46000</c:v>
                </c:pt>
                <c:pt idx="9">
                  <c:v>-45000</c:v>
                </c:pt>
                <c:pt idx="10">
                  <c:v>-44000</c:v>
                </c:pt>
                <c:pt idx="11">
                  <c:v>-43000</c:v>
                </c:pt>
                <c:pt idx="12">
                  <c:v>-42000</c:v>
                </c:pt>
                <c:pt idx="13">
                  <c:v>-41000</c:v>
                </c:pt>
                <c:pt idx="14">
                  <c:v>-40000</c:v>
                </c:pt>
                <c:pt idx="15">
                  <c:v>-39000</c:v>
                </c:pt>
                <c:pt idx="16">
                  <c:v>-38000</c:v>
                </c:pt>
                <c:pt idx="17">
                  <c:v>-37000</c:v>
                </c:pt>
                <c:pt idx="18">
                  <c:v>-36000</c:v>
                </c:pt>
                <c:pt idx="19">
                  <c:v>-35000</c:v>
                </c:pt>
                <c:pt idx="20">
                  <c:v>-34000</c:v>
                </c:pt>
                <c:pt idx="21">
                  <c:v>-33000</c:v>
                </c:pt>
                <c:pt idx="22">
                  <c:v>-32000</c:v>
                </c:pt>
                <c:pt idx="23">
                  <c:v>-31000</c:v>
                </c:pt>
                <c:pt idx="24">
                  <c:v>-30000</c:v>
                </c:pt>
                <c:pt idx="25">
                  <c:v>-29000</c:v>
                </c:pt>
                <c:pt idx="26">
                  <c:v>-28000</c:v>
                </c:pt>
                <c:pt idx="27">
                  <c:v>-27000</c:v>
                </c:pt>
                <c:pt idx="28">
                  <c:v>-26000</c:v>
                </c:pt>
                <c:pt idx="29">
                  <c:v>-24000</c:v>
                </c:pt>
                <c:pt idx="30">
                  <c:v>-23000</c:v>
                </c:pt>
                <c:pt idx="31">
                  <c:v>-22000</c:v>
                </c:pt>
                <c:pt idx="32">
                  <c:v>-21000</c:v>
                </c:pt>
                <c:pt idx="33">
                  <c:v>-20000</c:v>
                </c:pt>
                <c:pt idx="34">
                  <c:v>-19000</c:v>
                </c:pt>
                <c:pt idx="35">
                  <c:v>-18000</c:v>
                </c:pt>
                <c:pt idx="36">
                  <c:v>-17000</c:v>
                </c:pt>
                <c:pt idx="37">
                  <c:v>-16000</c:v>
                </c:pt>
                <c:pt idx="38">
                  <c:v>-15000</c:v>
                </c:pt>
                <c:pt idx="39">
                  <c:v>-14000</c:v>
                </c:pt>
                <c:pt idx="40">
                  <c:v>-13000</c:v>
                </c:pt>
                <c:pt idx="41">
                  <c:v>-12000</c:v>
                </c:pt>
                <c:pt idx="42">
                  <c:v>-11000</c:v>
                </c:pt>
                <c:pt idx="43">
                  <c:v>-10000</c:v>
                </c:pt>
                <c:pt idx="44">
                  <c:v>-9000</c:v>
                </c:pt>
                <c:pt idx="45">
                  <c:v>-8000</c:v>
                </c:pt>
                <c:pt idx="46">
                  <c:v>-7000</c:v>
                </c:pt>
                <c:pt idx="47">
                  <c:v>-6000</c:v>
                </c:pt>
                <c:pt idx="48">
                  <c:v>-5000</c:v>
                </c:pt>
                <c:pt idx="49">
                  <c:v>-4000</c:v>
                </c:pt>
                <c:pt idx="50">
                  <c:v>-3000</c:v>
                </c:pt>
                <c:pt idx="51">
                  <c:v>-2000</c:v>
                </c:pt>
                <c:pt idx="52">
                  <c:v>-1000</c:v>
                </c:pt>
                <c:pt idx="53">
                  <c:v>0</c:v>
                </c:pt>
                <c:pt idx="54">
                  <c:v>1000</c:v>
                </c:pt>
                <c:pt idx="55">
                  <c:v>2000</c:v>
                </c:pt>
                <c:pt idx="56">
                  <c:v>3000</c:v>
                </c:pt>
                <c:pt idx="57">
                  <c:v>4000</c:v>
                </c:pt>
                <c:pt idx="58">
                  <c:v>5000</c:v>
                </c:pt>
                <c:pt idx="59">
                  <c:v>6000</c:v>
                </c:pt>
                <c:pt idx="60">
                  <c:v>7000</c:v>
                </c:pt>
                <c:pt idx="61">
                  <c:v>8000</c:v>
                </c:pt>
                <c:pt idx="62">
                  <c:v>9000</c:v>
                </c:pt>
                <c:pt idx="63">
                  <c:v>10000</c:v>
                </c:pt>
                <c:pt idx="64">
                  <c:v>11000</c:v>
                </c:pt>
                <c:pt idx="65">
                  <c:v>12000</c:v>
                </c:pt>
                <c:pt idx="66">
                  <c:v>13000</c:v>
                </c:pt>
                <c:pt idx="67">
                  <c:v>14000</c:v>
                </c:pt>
                <c:pt idx="68">
                  <c:v>15000</c:v>
                </c:pt>
                <c:pt idx="69">
                  <c:v>16000</c:v>
                </c:pt>
                <c:pt idx="70">
                  <c:v>17000</c:v>
                </c:pt>
                <c:pt idx="71">
                  <c:v>18000</c:v>
                </c:pt>
                <c:pt idx="72">
                  <c:v>19000</c:v>
                </c:pt>
                <c:pt idx="73">
                  <c:v>20000</c:v>
                </c:pt>
                <c:pt idx="74">
                  <c:v>21000</c:v>
                </c:pt>
                <c:pt idx="75">
                  <c:v>22000</c:v>
                </c:pt>
                <c:pt idx="76">
                  <c:v>23000</c:v>
                </c:pt>
                <c:pt idx="77">
                  <c:v>24000</c:v>
                </c:pt>
                <c:pt idx="78">
                  <c:v>25000</c:v>
                </c:pt>
                <c:pt idx="79">
                  <c:v>26000</c:v>
                </c:pt>
                <c:pt idx="80">
                  <c:v>27000</c:v>
                </c:pt>
                <c:pt idx="81">
                  <c:v>28000</c:v>
                </c:pt>
                <c:pt idx="82">
                  <c:v>29000</c:v>
                </c:pt>
                <c:pt idx="83">
                  <c:v>30000</c:v>
                </c:pt>
                <c:pt idx="84">
                  <c:v>31000</c:v>
                </c:pt>
                <c:pt idx="85">
                  <c:v>32000</c:v>
                </c:pt>
                <c:pt idx="86">
                  <c:v>33000</c:v>
                </c:pt>
                <c:pt idx="87">
                  <c:v>34000</c:v>
                </c:pt>
                <c:pt idx="88">
                  <c:v>35000</c:v>
                </c:pt>
                <c:pt idx="89">
                  <c:v>36000</c:v>
                </c:pt>
                <c:pt idx="90">
                  <c:v>37000</c:v>
                </c:pt>
                <c:pt idx="91">
                  <c:v>38000</c:v>
                </c:pt>
                <c:pt idx="92">
                  <c:v>39000</c:v>
                </c:pt>
                <c:pt idx="93">
                  <c:v>40000</c:v>
                </c:pt>
                <c:pt idx="94">
                  <c:v>41000</c:v>
                </c:pt>
                <c:pt idx="95">
                  <c:v>42000</c:v>
                </c:pt>
                <c:pt idx="96">
                  <c:v>43000</c:v>
                </c:pt>
                <c:pt idx="97">
                  <c:v>44000</c:v>
                </c:pt>
                <c:pt idx="98">
                  <c:v>45000</c:v>
                </c:pt>
                <c:pt idx="99">
                  <c:v>46000</c:v>
                </c:pt>
                <c:pt idx="100">
                  <c:v>47000</c:v>
                </c:pt>
                <c:pt idx="101">
                  <c:v>48000</c:v>
                </c:pt>
                <c:pt idx="102">
                  <c:v>49000</c:v>
                </c:pt>
                <c:pt idx="103">
                  <c:v>50000</c:v>
                </c:pt>
                <c:pt idx="104">
                  <c:v>51000</c:v>
                </c:pt>
                <c:pt idx="105">
                  <c:v>52000</c:v>
                </c:pt>
                <c:pt idx="106">
                  <c:v>53000</c:v>
                </c:pt>
                <c:pt idx="107">
                  <c:v>54000</c:v>
                </c:pt>
                <c:pt idx="108">
                  <c:v>55000</c:v>
                </c:pt>
                <c:pt idx="109">
                  <c:v>56000</c:v>
                </c:pt>
                <c:pt idx="110">
                  <c:v>57000</c:v>
                </c:pt>
                <c:pt idx="111">
                  <c:v>58000</c:v>
                </c:pt>
                <c:pt idx="112">
                  <c:v>59000</c:v>
                </c:pt>
                <c:pt idx="113">
                  <c:v>60000</c:v>
                </c:pt>
                <c:pt idx="114">
                  <c:v>61000</c:v>
                </c:pt>
              </c:numCache>
            </c:numRef>
          </c:xVal>
          <c:yVal>
            <c:numRef>
              <c:f>'Active 1'!$AX$2:$AX$116</c:f>
              <c:numCache>
                <c:formatCode>General</c:formatCode>
                <c:ptCount val="115"/>
                <c:pt idx="0">
                  <c:v>-0.23585254245752649</c:v>
                </c:pt>
                <c:pt idx="1">
                  <c:v>-0.23170883977499362</c:v>
                </c:pt>
                <c:pt idx="2">
                  <c:v>-0.22755161317651484</c:v>
                </c:pt>
                <c:pt idx="3">
                  <c:v>-0.22337737431151558</c:v>
                </c:pt>
                <c:pt idx="4">
                  <c:v>-0.21918353359638476</c:v>
                </c:pt>
                <c:pt idx="5">
                  <c:v>-0.21496826805535826</c:v>
                </c:pt>
                <c:pt idx="6">
                  <c:v>-0.21073040387481878</c:v>
                </c:pt>
                <c:pt idx="7">
                  <c:v>-0.20646931320982306</c:v>
                </c:pt>
                <c:pt idx="8">
                  <c:v>-0.20218482435670163</c:v>
                </c:pt>
                <c:pt idx="9">
                  <c:v>-0.19787714417130278</c:v>
                </c:pt>
                <c:pt idx="10">
                  <c:v>-0.19354679150823278</c:v>
                </c:pt>
                <c:pt idx="11">
                  <c:v>-0.18919454043936601</c:v>
                </c:pt>
                <c:pt idx="12">
                  <c:v>-0.18482137205009427</c:v>
                </c:pt>
                <c:pt idx="13">
                  <c:v>-0.18042843368838585</c:v>
                </c:pt>
                <c:pt idx="14">
                  <c:v>-0.17601700463985637</c:v>
                </c:pt>
                <c:pt idx="15">
                  <c:v>-0.17158846731083541</c:v>
                </c:pt>
                <c:pt idx="16">
                  <c:v>-0.16714428311275717</c:v>
                </c:pt>
                <c:pt idx="17">
                  <c:v>-0.16268597234915019</c:v>
                </c:pt>
                <c:pt idx="18">
                  <c:v>-0.15821509750682969</c:v>
                </c:pt>
                <c:pt idx="19">
                  <c:v>-0.15373324944290653</c:v>
                </c:pt>
                <c:pt idx="20">
                  <c:v>-0.14924203603752964</c:v>
                </c:pt>
                <c:pt idx="21">
                  <c:v>-0.1447430729485909</c:v>
                </c:pt>
                <c:pt idx="22">
                  <c:v>-0.14023797615954248</c:v>
                </c:pt>
                <c:pt idx="23">
                  <c:v>-0.13572835605622804</c:v>
                </c:pt>
                <c:pt idx="24">
                  <c:v>-0.13121581280483435</c:v>
                </c:pt>
                <c:pt idx="25">
                  <c:v>-0.1267019328324967</c:v>
                </c:pt>
                <c:pt idx="26">
                  <c:v>-0.12218828623650005</c:v>
                </c:pt>
                <c:pt idx="27">
                  <c:v>-0.1176764249689721</c:v>
                </c:pt>
                <c:pt idx="28">
                  <c:v>-0.1131678816627614</c:v>
                </c:pt>
                <c:pt idx="29">
                  <c:v>-0.10416677939620755</c:v>
                </c:pt>
                <c:pt idx="30">
                  <c:v>-9.9677185299273094E-2</c:v>
                </c:pt>
                <c:pt idx="31">
                  <c:v>-9.5196839399496316E-2</c:v>
                </c:pt>
                <c:pt idx="32">
                  <c:v>-9.0727175337180319E-2</c:v>
                </c:pt>
                <c:pt idx="33">
                  <c:v>-8.626960848970705E-2</c:v>
                </c:pt>
                <c:pt idx="34">
                  <c:v>-8.1825536943474733E-2</c:v>
                </c:pt>
                <c:pt idx="35">
                  <c:v>-7.739634262235387E-2</c:v>
                </c:pt>
                <c:pt idx="36">
                  <c:v>-7.2983392572335659E-2</c:v>
                </c:pt>
                <c:pt idx="37">
                  <c:v>-6.8588040409481327E-2</c:v>
                </c:pt>
                <c:pt idx="38">
                  <c:v>-6.421162794321307E-2</c:v>
                </c:pt>
                <c:pt idx="39">
                  <c:v>-5.9855486989460825E-2</c:v>
                </c:pt>
                <c:pt idx="40">
                  <c:v>-5.5520941388381539E-2</c:v>
                </c:pt>
                <c:pt idx="41">
                  <c:v>-5.1209309239649899E-2</c:v>
                </c:pt>
                <c:pt idx="42">
                  <c:v>-4.6921905365143735E-2</c:v>
                </c:pt>
                <c:pt idx="43">
                  <c:v>-4.2660044004776056E-2</c:v>
                </c:pt>
                <c:pt idx="44">
                  <c:v>-3.8425041746865202E-2</c:v>
                </c:pt>
                <c:pt idx="45">
                  <c:v>-3.4218220690406226E-2</c:v>
                </c:pt>
                <c:pt idx="46">
                  <c:v>-3.004091183349435E-2</c:v>
                </c:pt>
                <c:pt idx="47">
                  <c:v>-2.5894458680460707E-2</c:v>
                </c:pt>
                <c:pt idx="48">
                  <c:v>-2.1780221060414315E-2</c:v>
                </c:pt>
                <c:pt idx="49">
                  <c:v>-1.7699579152093942E-2</c:v>
                </c:pt>
                <c:pt idx="50">
                  <c:v>-1.3653937714325368E-2</c:v>
                </c:pt>
                <c:pt idx="51">
                  <c:v>-9.6447305278795636E-3</c:v>
                </c:pt>
                <c:pt idx="52">
                  <c:v>-5.673425062911009E-3</c:v>
                </c:pt>
                <c:pt idx="53">
                  <c:v>-1.7415273960425769E-3</c:v>
                </c:pt>
                <c:pt idx="54">
                  <c:v>2.1494125879424342E-3</c:v>
                </c:pt>
                <c:pt idx="55">
                  <c:v>5.9977956635162179E-3</c:v>
                </c:pt>
                <c:pt idx="56">
                  <c:v>9.8019673435068688E-3</c:v>
                </c:pt>
                <c:pt idx="57">
                  <c:v>1.3560211502100889E-2</c:v>
                </c:pt>
                <c:pt idx="58">
                  <c:v>1.7270743464913398E-2</c:v>
                </c:pt>
                <c:pt idx="59">
                  <c:v>2.0931702481947975E-2</c:v>
                </c:pt>
                <c:pt idx="60">
                  <c:v>2.4541143493866647E-2</c:v>
                </c:pt>
                <c:pt idx="61">
                  <c:v>2.8097028098566748E-2</c:v>
                </c:pt>
                <c:pt idx="62">
                  <c:v>3.1597214623437758E-2</c:v>
                </c:pt>
                <c:pt idx="63">
                  <c:v>3.503944720846261E-2</c:v>
                </c:pt>
                <c:pt idx="64">
                  <c:v>3.8421343805986587E-2</c:v>
                </c:pt>
                <c:pt idx="65">
                  <c:v>4.1740383003850627E-2</c:v>
                </c:pt>
                <c:pt idx="66">
                  <c:v>4.4993889579018141E-2</c:v>
                </c:pt>
                <c:pt idx="67">
                  <c:v>4.8179018688290325E-2</c:v>
                </c:pt>
                <c:pt idx="68">
                  <c:v>5.1292738600945888E-2</c:v>
                </c:pt>
                <c:pt idx="69">
                  <c:v>5.4331811875356337E-2</c:v>
                </c:pt>
                <c:pt idx="70">
                  <c:v>5.7292774878632095E-2</c:v>
                </c:pt>
                <c:pt idx="71">
                  <c:v>6.0171915546755758E-2</c:v>
                </c:pt>
                <c:pt idx="72">
                  <c:v>6.2965249285002856E-2</c:v>
                </c:pt>
                <c:pt idx="73">
                  <c:v>6.5668492918317639E-2</c:v>
                </c:pt>
                <c:pt idx="74">
                  <c:v>6.8277036623390228E-2</c:v>
                </c:pt>
                <c:pt idx="75">
                  <c:v>7.0785913814252685E-2</c:v>
                </c:pt>
                <c:pt idx="76">
                  <c:v>7.3189769018118633E-2</c:v>
                </c:pt>
                <c:pt idx="77">
                  <c:v>7.548282387578055E-2</c:v>
                </c:pt>
                <c:pt idx="78">
                  <c:v>7.7658841539937989E-2</c:v>
                </c:pt>
                <c:pt idx="79">
                  <c:v>7.9711089935143087E-2</c:v>
                </c:pt>
                <c:pt idx="80">
                  <c:v>8.163230459550988E-2</c:v>
                </c:pt>
                <c:pt idx="81">
                  <c:v>8.3414652123239147E-2</c:v>
                </c:pt>
                <c:pt idx="82">
                  <c:v>8.5049695726343522E-2</c:v>
                </c:pt>
                <c:pt idx="83">
                  <c:v>8.6528364813504802E-2</c:v>
                </c:pt>
                <c:pt idx="84">
                  <c:v>8.7840931264655392E-2</c:v>
                </c:pt>
                <c:pt idx="85">
                  <c:v>8.897699577339277E-2</c:v>
                </c:pt>
                <c:pt idx="86">
                  <c:v>8.9925488581045293E-2</c:v>
                </c:pt>
                <c:pt idx="87">
                  <c:v>9.0674689985248538E-2</c:v>
                </c:pt>
                <c:pt idx="88">
                  <c:v>9.1212277169368305E-2</c:v>
                </c:pt>
                <c:pt idx="89">
                  <c:v>9.1525405069524529E-2</c:v>
                </c:pt>
                <c:pt idx="90">
                  <c:v>9.1600829997618316E-2</c:v>
                </c:pt>
                <c:pt idx="91">
                  <c:v>9.142508528669771E-2</c:v>
                </c:pt>
                <c:pt idx="92">
                  <c:v>9.0984717910200408E-2</c:v>
                </c:pt>
                <c:pt idx="93">
                  <c:v>9.0266593331336437E-2</c:v>
                </c:pt>
                <c:pt idx="94">
                  <c:v>8.9258272204299494E-2</c:v>
                </c:pt>
                <c:pt idx="95">
                  <c:v>8.7948456513973483E-2</c:v>
                </c:pt>
                <c:pt idx="96">
                  <c:v>8.6327494153622425E-2</c:v>
                </c:pt>
                <c:pt idx="97">
                  <c:v>8.4387920211313625E-2</c:v>
                </c:pt>
                <c:pt idx="98">
                  <c:v>8.2125001554002347E-2</c:v>
                </c:pt>
                <c:pt idx="99">
                  <c:v>7.9537240688407257E-2</c:v>
                </c:pt>
                <c:pt idx="100">
                  <c:v>7.6626787979168526E-2</c:v>
                </c:pt>
                <c:pt idx="101">
                  <c:v>7.3399710804595411E-2</c:v>
                </c:pt>
                <c:pt idx="102">
                  <c:v>6.9866076030647636E-2</c:v>
                </c:pt>
                <c:pt idx="103">
                  <c:v>6.6039818547721868E-2</c:v>
                </c:pt>
                <c:pt idx="104">
                  <c:v>6.1938391653196256E-2</c:v>
                </c:pt>
                <c:pt idx="105">
                  <c:v>5.7582220880655219E-2</c:v>
                </c:pt>
                <c:pt idx="106">
                  <c:v>5.299400646745471E-2</c:v>
                </c:pt>
                <c:pt idx="107">
                  <c:v>4.8197936289563106E-2</c:v>
                </c:pt>
                <c:pt idx="108">
                  <c:v>4.3218877709794989E-2</c:v>
                </c:pt>
                <c:pt idx="109">
                  <c:v>3.8081612801355066E-2</c:v>
                </c:pt>
                <c:pt idx="110">
                  <c:v>3.2810168700945885E-2</c:v>
                </c:pt>
                <c:pt idx="111">
                  <c:v>2.7427276953483619E-2</c:v>
                </c:pt>
                <c:pt idx="112">
                  <c:v>2.1953976650131775E-2</c:v>
                </c:pt>
                <c:pt idx="113">
                  <c:v>1.6409359333524297E-2</c:v>
                </c:pt>
                <c:pt idx="114">
                  <c:v>1.0810441170595705E-2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A4-411E-90B0-72DA926DD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9413864"/>
        <c:axId val="1"/>
      </c:scatterChart>
      <c:valAx>
        <c:axId val="789413864"/>
        <c:scaling>
          <c:orientation val="minMax"/>
          <c:max val="60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867053913342797"/>
              <c:y val="0.88679234130586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8901682371670751E-2"/>
              <c:y val="0.377358580847635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941386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295099178176498"/>
          <c:y val="0.93029603203084865"/>
          <c:w val="0.66721363108299991"/>
          <c:h val="5.36193029490616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Cas -- O-C Diagr.</a:t>
            </a:r>
          </a:p>
        </c:rich>
      </c:tx>
      <c:layout>
        <c:manualLayout>
          <c:xMode val="edge"/>
          <c:yMode val="edge"/>
          <c:x val="0.40579771006885007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14508342544642"/>
          <c:y val="0.11111143695874671"/>
          <c:w val="0.8420301772392681"/>
          <c:h val="0.6816836808009595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25106</c:v>
                </c:pt>
                <c:pt idx="133">
                  <c:v>26094</c:v>
                </c:pt>
                <c:pt idx="134">
                  <c:v>26175.5</c:v>
                </c:pt>
                <c:pt idx="135">
                  <c:v>26213</c:v>
                </c:pt>
                <c:pt idx="136">
                  <c:v>26278</c:v>
                </c:pt>
                <c:pt idx="137">
                  <c:v>26294.5</c:v>
                </c:pt>
                <c:pt idx="138">
                  <c:v>26347</c:v>
                </c:pt>
                <c:pt idx="139">
                  <c:v>26394</c:v>
                </c:pt>
                <c:pt idx="140">
                  <c:v>27222.5</c:v>
                </c:pt>
                <c:pt idx="141">
                  <c:v>27226.5</c:v>
                </c:pt>
                <c:pt idx="142">
                  <c:v>27263</c:v>
                </c:pt>
                <c:pt idx="143">
                  <c:v>27419.5</c:v>
                </c:pt>
                <c:pt idx="144">
                  <c:v>27424</c:v>
                </c:pt>
                <c:pt idx="145">
                  <c:v>27567</c:v>
                </c:pt>
                <c:pt idx="146">
                  <c:v>27611</c:v>
                </c:pt>
                <c:pt idx="147">
                  <c:v>27771</c:v>
                </c:pt>
                <c:pt idx="148">
                  <c:v>27775</c:v>
                </c:pt>
                <c:pt idx="149">
                  <c:v>27818</c:v>
                </c:pt>
                <c:pt idx="150">
                  <c:v>27865</c:v>
                </c:pt>
                <c:pt idx="151">
                  <c:v>28248</c:v>
                </c:pt>
                <c:pt idx="152">
                  <c:v>28414</c:v>
                </c:pt>
                <c:pt idx="153">
                  <c:v>28464</c:v>
                </c:pt>
                <c:pt idx="154">
                  <c:v>28605</c:v>
                </c:pt>
                <c:pt idx="155">
                  <c:v>28747</c:v>
                </c:pt>
                <c:pt idx="156">
                  <c:v>28790</c:v>
                </c:pt>
                <c:pt idx="157">
                  <c:v>28792.5</c:v>
                </c:pt>
                <c:pt idx="158">
                  <c:v>28925</c:v>
                </c:pt>
                <c:pt idx="159">
                  <c:v>28947</c:v>
                </c:pt>
                <c:pt idx="160">
                  <c:v>29606.5</c:v>
                </c:pt>
                <c:pt idx="161">
                  <c:v>29678.5</c:v>
                </c:pt>
                <c:pt idx="162">
                  <c:v>29882.5</c:v>
                </c:pt>
                <c:pt idx="163">
                  <c:v>30770</c:v>
                </c:pt>
                <c:pt idx="164">
                  <c:v>31092</c:v>
                </c:pt>
                <c:pt idx="165">
                  <c:v>31187</c:v>
                </c:pt>
                <c:pt idx="166">
                  <c:v>31252</c:v>
                </c:pt>
                <c:pt idx="167">
                  <c:v>31252.5</c:v>
                </c:pt>
                <c:pt idx="168">
                  <c:v>31256</c:v>
                </c:pt>
                <c:pt idx="169">
                  <c:v>31846.5</c:v>
                </c:pt>
                <c:pt idx="170">
                  <c:v>31908</c:v>
                </c:pt>
                <c:pt idx="171">
                  <c:v>31936.5</c:v>
                </c:pt>
                <c:pt idx="172">
                  <c:v>32033</c:v>
                </c:pt>
                <c:pt idx="173">
                  <c:v>32109</c:v>
                </c:pt>
                <c:pt idx="174">
                  <c:v>32142.5</c:v>
                </c:pt>
                <c:pt idx="175">
                  <c:v>32262.5</c:v>
                </c:pt>
                <c:pt idx="176">
                  <c:v>32306.5</c:v>
                </c:pt>
                <c:pt idx="177">
                  <c:v>32353.5</c:v>
                </c:pt>
                <c:pt idx="178">
                  <c:v>32597.5</c:v>
                </c:pt>
                <c:pt idx="179">
                  <c:v>32720</c:v>
                </c:pt>
                <c:pt idx="180">
                  <c:v>32720.5</c:v>
                </c:pt>
                <c:pt idx="181">
                  <c:v>32909.5</c:v>
                </c:pt>
                <c:pt idx="182">
                  <c:v>33097.5</c:v>
                </c:pt>
                <c:pt idx="183">
                  <c:v>33103</c:v>
                </c:pt>
                <c:pt idx="184">
                  <c:v>33143</c:v>
                </c:pt>
                <c:pt idx="185">
                  <c:v>33191</c:v>
                </c:pt>
                <c:pt idx="186">
                  <c:v>33238</c:v>
                </c:pt>
                <c:pt idx="187">
                  <c:v>33322.5</c:v>
                </c:pt>
                <c:pt idx="188">
                  <c:v>33491</c:v>
                </c:pt>
                <c:pt idx="189">
                  <c:v>34051</c:v>
                </c:pt>
                <c:pt idx="190">
                  <c:v>34073</c:v>
                </c:pt>
                <c:pt idx="191">
                  <c:v>34100</c:v>
                </c:pt>
                <c:pt idx="192">
                  <c:v>34141.5</c:v>
                </c:pt>
                <c:pt idx="193">
                  <c:v>34169</c:v>
                </c:pt>
                <c:pt idx="194">
                  <c:v>34170.5</c:v>
                </c:pt>
                <c:pt idx="195">
                  <c:v>34316</c:v>
                </c:pt>
                <c:pt idx="196">
                  <c:v>34520.5</c:v>
                </c:pt>
                <c:pt idx="197">
                  <c:v>34580.5</c:v>
                </c:pt>
                <c:pt idx="198">
                  <c:v>34596</c:v>
                </c:pt>
                <c:pt idx="199">
                  <c:v>34643</c:v>
                </c:pt>
                <c:pt idx="200">
                  <c:v>34705</c:v>
                </c:pt>
                <c:pt idx="201">
                  <c:v>34705.5</c:v>
                </c:pt>
                <c:pt idx="202">
                  <c:v>35286.5</c:v>
                </c:pt>
                <c:pt idx="203">
                  <c:v>35288.5</c:v>
                </c:pt>
                <c:pt idx="204">
                  <c:v>35426.5</c:v>
                </c:pt>
                <c:pt idx="205">
                  <c:v>35433.5</c:v>
                </c:pt>
                <c:pt idx="206">
                  <c:v>35436</c:v>
                </c:pt>
                <c:pt idx="207">
                  <c:v>35436.5</c:v>
                </c:pt>
                <c:pt idx="208">
                  <c:v>35460.5</c:v>
                </c:pt>
                <c:pt idx="209">
                  <c:v>35460.5</c:v>
                </c:pt>
                <c:pt idx="210">
                  <c:v>35502.5</c:v>
                </c:pt>
                <c:pt idx="211">
                  <c:v>35514</c:v>
                </c:pt>
                <c:pt idx="212">
                  <c:v>35539</c:v>
                </c:pt>
                <c:pt idx="213">
                  <c:v>35574.5</c:v>
                </c:pt>
                <c:pt idx="214">
                  <c:v>35574.5</c:v>
                </c:pt>
                <c:pt idx="215">
                  <c:v>35592.5</c:v>
                </c:pt>
                <c:pt idx="216">
                  <c:v>36352.5</c:v>
                </c:pt>
                <c:pt idx="217">
                  <c:v>36496.5</c:v>
                </c:pt>
                <c:pt idx="218">
                  <c:v>36496.5</c:v>
                </c:pt>
                <c:pt idx="219">
                  <c:v>36512.5</c:v>
                </c:pt>
                <c:pt idx="220">
                  <c:v>36603</c:v>
                </c:pt>
                <c:pt idx="221">
                  <c:v>36641</c:v>
                </c:pt>
                <c:pt idx="222">
                  <c:v>36649</c:v>
                </c:pt>
                <c:pt idx="223">
                  <c:v>36684.5</c:v>
                </c:pt>
                <c:pt idx="224">
                  <c:v>36694.5</c:v>
                </c:pt>
                <c:pt idx="225">
                  <c:v>36735</c:v>
                </c:pt>
                <c:pt idx="226">
                  <c:v>36759</c:v>
                </c:pt>
                <c:pt idx="227">
                  <c:v>36766.5</c:v>
                </c:pt>
                <c:pt idx="228">
                  <c:v>36772.5</c:v>
                </c:pt>
                <c:pt idx="229">
                  <c:v>36784</c:v>
                </c:pt>
                <c:pt idx="230">
                  <c:v>36784.5</c:v>
                </c:pt>
                <c:pt idx="231">
                  <c:v>36823</c:v>
                </c:pt>
                <c:pt idx="232">
                  <c:v>37572</c:v>
                </c:pt>
                <c:pt idx="233">
                  <c:v>37587</c:v>
                </c:pt>
                <c:pt idx="234">
                  <c:v>37697</c:v>
                </c:pt>
                <c:pt idx="235">
                  <c:v>37700</c:v>
                </c:pt>
                <c:pt idx="236">
                  <c:v>37722</c:v>
                </c:pt>
                <c:pt idx="237">
                  <c:v>37722.5</c:v>
                </c:pt>
                <c:pt idx="238">
                  <c:v>37723</c:v>
                </c:pt>
                <c:pt idx="239">
                  <c:v>37758</c:v>
                </c:pt>
                <c:pt idx="240">
                  <c:v>37769</c:v>
                </c:pt>
                <c:pt idx="241">
                  <c:v>37770</c:v>
                </c:pt>
                <c:pt idx="242">
                  <c:v>37770</c:v>
                </c:pt>
                <c:pt idx="243">
                  <c:v>37770</c:v>
                </c:pt>
                <c:pt idx="244">
                  <c:v>37814</c:v>
                </c:pt>
                <c:pt idx="245">
                  <c:v>38048</c:v>
                </c:pt>
                <c:pt idx="246">
                  <c:v>38331</c:v>
                </c:pt>
                <c:pt idx="247">
                  <c:v>38541</c:v>
                </c:pt>
                <c:pt idx="248">
                  <c:v>38556.5</c:v>
                </c:pt>
                <c:pt idx="249">
                  <c:v>38569</c:v>
                </c:pt>
                <c:pt idx="250">
                  <c:v>38606.5</c:v>
                </c:pt>
                <c:pt idx="251">
                  <c:v>38607</c:v>
                </c:pt>
                <c:pt idx="252">
                  <c:v>38613</c:v>
                </c:pt>
                <c:pt idx="253">
                  <c:v>38754</c:v>
                </c:pt>
                <c:pt idx="254">
                  <c:v>38782</c:v>
                </c:pt>
                <c:pt idx="255">
                  <c:v>38842</c:v>
                </c:pt>
                <c:pt idx="256">
                  <c:v>38867</c:v>
                </c:pt>
                <c:pt idx="257">
                  <c:v>38873</c:v>
                </c:pt>
                <c:pt idx="258">
                  <c:v>38895</c:v>
                </c:pt>
                <c:pt idx="259">
                  <c:v>38939.5</c:v>
                </c:pt>
                <c:pt idx="260">
                  <c:v>38971</c:v>
                </c:pt>
                <c:pt idx="261">
                  <c:v>38974</c:v>
                </c:pt>
                <c:pt idx="262">
                  <c:v>38983.5</c:v>
                </c:pt>
                <c:pt idx="263">
                  <c:v>39456.5</c:v>
                </c:pt>
                <c:pt idx="264">
                  <c:v>39613</c:v>
                </c:pt>
                <c:pt idx="265">
                  <c:v>39616.5</c:v>
                </c:pt>
                <c:pt idx="266">
                  <c:v>39638.5</c:v>
                </c:pt>
                <c:pt idx="267">
                  <c:v>39663.5</c:v>
                </c:pt>
                <c:pt idx="268">
                  <c:v>39718</c:v>
                </c:pt>
                <c:pt idx="269">
                  <c:v>39776.5</c:v>
                </c:pt>
                <c:pt idx="270">
                  <c:v>39885.5</c:v>
                </c:pt>
                <c:pt idx="271">
                  <c:v>39937.5</c:v>
                </c:pt>
                <c:pt idx="272">
                  <c:v>39980</c:v>
                </c:pt>
                <c:pt idx="273">
                  <c:v>40067</c:v>
                </c:pt>
                <c:pt idx="274">
                  <c:v>40859.5</c:v>
                </c:pt>
                <c:pt idx="275">
                  <c:v>40925.5</c:v>
                </c:pt>
                <c:pt idx="276">
                  <c:v>40956</c:v>
                </c:pt>
                <c:pt idx="277">
                  <c:v>41000.5</c:v>
                </c:pt>
                <c:pt idx="278">
                  <c:v>41063.5</c:v>
                </c:pt>
                <c:pt idx="279">
                  <c:v>41121</c:v>
                </c:pt>
                <c:pt idx="280">
                  <c:v>41160.5</c:v>
                </c:pt>
                <c:pt idx="281">
                  <c:v>41295</c:v>
                </c:pt>
                <c:pt idx="282">
                  <c:v>41444.5</c:v>
                </c:pt>
                <c:pt idx="283">
                  <c:v>41445</c:v>
                </c:pt>
                <c:pt idx="284">
                  <c:v>41477</c:v>
                </c:pt>
                <c:pt idx="285">
                  <c:v>41495.5</c:v>
                </c:pt>
                <c:pt idx="286">
                  <c:v>41997</c:v>
                </c:pt>
                <c:pt idx="287">
                  <c:v>42016</c:v>
                </c:pt>
                <c:pt idx="288">
                  <c:v>42085</c:v>
                </c:pt>
                <c:pt idx="289">
                  <c:v>42101</c:v>
                </c:pt>
                <c:pt idx="290">
                  <c:v>42132.5</c:v>
                </c:pt>
                <c:pt idx="291">
                  <c:v>42195</c:v>
                </c:pt>
                <c:pt idx="292">
                  <c:v>42219.5</c:v>
                </c:pt>
                <c:pt idx="293">
                  <c:v>42238</c:v>
                </c:pt>
                <c:pt idx="294">
                  <c:v>42265</c:v>
                </c:pt>
                <c:pt idx="295">
                  <c:v>42278</c:v>
                </c:pt>
                <c:pt idx="296">
                  <c:v>42421</c:v>
                </c:pt>
                <c:pt idx="297">
                  <c:v>42439</c:v>
                </c:pt>
                <c:pt idx="298">
                  <c:v>42489</c:v>
                </c:pt>
                <c:pt idx="299">
                  <c:v>42649.5</c:v>
                </c:pt>
                <c:pt idx="300">
                  <c:v>42681</c:v>
                </c:pt>
                <c:pt idx="301">
                  <c:v>43114.5</c:v>
                </c:pt>
                <c:pt idx="302">
                  <c:v>43338.5</c:v>
                </c:pt>
                <c:pt idx="303">
                  <c:v>43357.5</c:v>
                </c:pt>
                <c:pt idx="304">
                  <c:v>43427</c:v>
                </c:pt>
                <c:pt idx="305">
                  <c:v>43427.5</c:v>
                </c:pt>
                <c:pt idx="306">
                  <c:v>43436.5</c:v>
                </c:pt>
                <c:pt idx="307">
                  <c:v>43468.5</c:v>
                </c:pt>
                <c:pt idx="308">
                  <c:v>43483</c:v>
                </c:pt>
                <c:pt idx="309">
                  <c:v>43503</c:v>
                </c:pt>
                <c:pt idx="310">
                  <c:v>43550</c:v>
                </c:pt>
                <c:pt idx="311">
                  <c:v>44324</c:v>
                </c:pt>
                <c:pt idx="312">
                  <c:v>44358.5</c:v>
                </c:pt>
                <c:pt idx="313">
                  <c:v>44431</c:v>
                </c:pt>
                <c:pt idx="314">
                  <c:v>44481</c:v>
                </c:pt>
                <c:pt idx="315">
                  <c:v>44481</c:v>
                </c:pt>
                <c:pt idx="316">
                  <c:v>44481</c:v>
                </c:pt>
                <c:pt idx="317">
                  <c:v>44481</c:v>
                </c:pt>
                <c:pt idx="318">
                  <c:v>44546.5</c:v>
                </c:pt>
                <c:pt idx="319">
                  <c:v>44560</c:v>
                </c:pt>
                <c:pt idx="320">
                  <c:v>44696.5</c:v>
                </c:pt>
                <c:pt idx="321">
                  <c:v>44697</c:v>
                </c:pt>
                <c:pt idx="322">
                  <c:v>44791.5</c:v>
                </c:pt>
                <c:pt idx="323">
                  <c:v>44860.5</c:v>
                </c:pt>
                <c:pt idx="324">
                  <c:v>45600</c:v>
                </c:pt>
                <c:pt idx="325">
                  <c:v>45629</c:v>
                </c:pt>
                <c:pt idx="326">
                  <c:v>45631.5</c:v>
                </c:pt>
                <c:pt idx="327">
                  <c:v>45740.5</c:v>
                </c:pt>
                <c:pt idx="328">
                  <c:v>45874</c:v>
                </c:pt>
                <c:pt idx="329">
                  <c:v>45880</c:v>
                </c:pt>
                <c:pt idx="330">
                  <c:v>45939</c:v>
                </c:pt>
                <c:pt idx="331">
                  <c:v>46717.5</c:v>
                </c:pt>
                <c:pt idx="332">
                  <c:v>46718</c:v>
                </c:pt>
                <c:pt idx="333">
                  <c:v>46749</c:v>
                </c:pt>
                <c:pt idx="334">
                  <c:v>46768</c:v>
                </c:pt>
                <c:pt idx="335">
                  <c:v>46811.5</c:v>
                </c:pt>
                <c:pt idx="336">
                  <c:v>46812</c:v>
                </c:pt>
                <c:pt idx="337">
                  <c:v>46974.5</c:v>
                </c:pt>
                <c:pt idx="338">
                  <c:v>47706</c:v>
                </c:pt>
                <c:pt idx="339">
                  <c:v>47822</c:v>
                </c:pt>
                <c:pt idx="340">
                  <c:v>49298.5</c:v>
                </c:pt>
              </c:numCache>
            </c:numRef>
          </c:xVal>
          <c:yVal>
            <c:numRef>
              <c:f>'A (3)'!$H$21:$H$892</c:f>
              <c:numCache>
                <c:formatCode>General</c:formatCode>
                <c:ptCount val="8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C1-4FA1-8F3D-A136001D5988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25106</c:v>
                </c:pt>
                <c:pt idx="133">
                  <c:v>26094</c:v>
                </c:pt>
                <c:pt idx="134">
                  <c:v>26175.5</c:v>
                </c:pt>
                <c:pt idx="135">
                  <c:v>26213</c:v>
                </c:pt>
                <c:pt idx="136">
                  <c:v>26278</c:v>
                </c:pt>
                <c:pt idx="137">
                  <c:v>26294.5</c:v>
                </c:pt>
                <c:pt idx="138">
                  <c:v>26347</c:v>
                </c:pt>
                <c:pt idx="139">
                  <c:v>26394</c:v>
                </c:pt>
                <c:pt idx="140">
                  <c:v>27222.5</c:v>
                </c:pt>
                <c:pt idx="141">
                  <c:v>27226.5</c:v>
                </c:pt>
                <c:pt idx="142">
                  <c:v>27263</c:v>
                </c:pt>
                <c:pt idx="143">
                  <c:v>27419.5</c:v>
                </c:pt>
                <c:pt idx="144">
                  <c:v>27424</c:v>
                </c:pt>
                <c:pt idx="145">
                  <c:v>27567</c:v>
                </c:pt>
                <c:pt idx="146">
                  <c:v>27611</c:v>
                </c:pt>
                <c:pt idx="147">
                  <c:v>27771</c:v>
                </c:pt>
                <c:pt idx="148">
                  <c:v>27775</c:v>
                </c:pt>
                <c:pt idx="149">
                  <c:v>27818</c:v>
                </c:pt>
                <c:pt idx="150">
                  <c:v>27865</c:v>
                </c:pt>
                <c:pt idx="151">
                  <c:v>28248</c:v>
                </c:pt>
                <c:pt idx="152">
                  <c:v>28414</c:v>
                </c:pt>
                <c:pt idx="153">
                  <c:v>28464</c:v>
                </c:pt>
                <c:pt idx="154">
                  <c:v>28605</c:v>
                </c:pt>
                <c:pt idx="155">
                  <c:v>28747</c:v>
                </c:pt>
                <c:pt idx="156">
                  <c:v>28790</c:v>
                </c:pt>
                <c:pt idx="157">
                  <c:v>28792.5</c:v>
                </c:pt>
                <c:pt idx="158">
                  <c:v>28925</c:v>
                </c:pt>
                <c:pt idx="159">
                  <c:v>28947</c:v>
                </c:pt>
                <c:pt idx="160">
                  <c:v>29606.5</c:v>
                </c:pt>
                <c:pt idx="161">
                  <c:v>29678.5</c:v>
                </c:pt>
                <c:pt idx="162">
                  <c:v>29882.5</c:v>
                </c:pt>
                <c:pt idx="163">
                  <c:v>30770</c:v>
                </c:pt>
                <c:pt idx="164">
                  <c:v>31092</c:v>
                </c:pt>
                <c:pt idx="165">
                  <c:v>31187</c:v>
                </c:pt>
                <c:pt idx="166">
                  <c:v>31252</c:v>
                </c:pt>
                <c:pt idx="167">
                  <c:v>31252.5</c:v>
                </c:pt>
                <c:pt idx="168">
                  <c:v>31256</c:v>
                </c:pt>
                <c:pt idx="169">
                  <c:v>31846.5</c:v>
                </c:pt>
                <c:pt idx="170">
                  <c:v>31908</c:v>
                </c:pt>
                <c:pt idx="171">
                  <c:v>31936.5</c:v>
                </c:pt>
                <c:pt idx="172">
                  <c:v>32033</c:v>
                </c:pt>
                <c:pt idx="173">
                  <c:v>32109</c:v>
                </c:pt>
                <c:pt idx="174">
                  <c:v>32142.5</c:v>
                </c:pt>
                <c:pt idx="175">
                  <c:v>32262.5</c:v>
                </c:pt>
                <c:pt idx="176">
                  <c:v>32306.5</c:v>
                </c:pt>
                <c:pt idx="177">
                  <c:v>32353.5</c:v>
                </c:pt>
                <c:pt idx="178">
                  <c:v>32597.5</c:v>
                </c:pt>
                <c:pt idx="179">
                  <c:v>32720</c:v>
                </c:pt>
                <c:pt idx="180">
                  <c:v>32720.5</c:v>
                </c:pt>
                <c:pt idx="181">
                  <c:v>32909.5</c:v>
                </c:pt>
                <c:pt idx="182">
                  <c:v>33097.5</c:v>
                </c:pt>
                <c:pt idx="183">
                  <c:v>33103</c:v>
                </c:pt>
                <c:pt idx="184">
                  <c:v>33143</c:v>
                </c:pt>
                <c:pt idx="185">
                  <c:v>33191</c:v>
                </c:pt>
                <c:pt idx="186">
                  <c:v>33238</c:v>
                </c:pt>
                <c:pt idx="187">
                  <c:v>33322.5</c:v>
                </c:pt>
                <c:pt idx="188">
                  <c:v>33491</c:v>
                </c:pt>
                <c:pt idx="189">
                  <c:v>34051</c:v>
                </c:pt>
                <c:pt idx="190">
                  <c:v>34073</c:v>
                </c:pt>
                <c:pt idx="191">
                  <c:v>34100</c:v>
                </c:pt>
                <c:pt idx="192">
                  <c:v>34141.5</c:v>
                </c:pt>
                <c:pt idx="193">
                  <c:v>34169</c:v>
                </c:pt>
                <c:pt idx="194">
                  <c:v>34170.5</c:v>
                </c:pt>
                <c:pt idx="195">
                  <c:v>34316</c:v>
                </c:pt>
                <c:pt idx="196">
                  <c:v>34520.5</c:v>
                </c:pt>
                <c:pt idx="197">
                  <c:v>34580.5</c:v>
                </c:pt>
                <c:pt idx="198">
                  <c:v>34596</c:v>
                </c:pt>
                <c:pt idx="199">
                  <c:v>34643</c:v>
                </c:pt>
                <c:pt idx="200">
                  <c:v>34705</c:v>
                </c:pt>
                <c:pt idx="201">
                  <c:v>34705.5</c:v>
                </c:pt>
                <c:pt idx="202">
                  <c:v>35286.5</c:v>
                </c:pt>
                <c:pt idx="203">
                  <c:v>35288.5</c:v>
                </c:pt>
                <c:pt idx="204">
                  <c:v>35426.5</c:v>
                </c:pt>
                <c:pt idx="205">
                  <c:v>35433.5</c:v>
                </c:pt>
                <c:pt idx="206">
                  <c:v>35436</c:v>
                </c:pt>
                <c:pt idx="207">
                  <c:v>35436.5</c:v>
                </c:pt>
                <c:pt idx="208">
                  <c:v>35460.5</c:v>
                </c:pt>
                <c:pt idx="209">
                  <c:v>35460.5</c:v>
                </c:pt>
                <c:pt idx="210">
                  <c:v>35502.5</c:v>
                </c:pt>
                <c:pt idx="211">
                  <c:v>35514</c:v>
                </c:pt>
                <c:pt idx="212">
                  <c:v>35539</c:v>
                </c:pt>
                <c:pt idx="213">
                  <c:v>35574.5</c:v>
                </c:pt>
                <c:pt idx="214">
                  <c:v>35574.5</c:v>
                </c:pt>
                <c:pt idx="215">
                  <c:v>35592.5</c:v>
                </c:pt>
                <c:pt idx="216">
                  <c:v>36352.5</c:v>
                </c:pt>
                <c:pt idx="217">
                  <c:v>36496.5</c:v>
                </c:pt>
                <c:pt idx="218">
                  <c:v>36496.5</c:v>
                </c:pt>
                <c:pt idx="219">
                  <c:v>36512.5</c:v>
                </c:pt>
                <c:pt idx="220">
                  <c:v>36603</c:v>
                </c:pt>
                <c:pt idx="221">
                  <c:v>36641</c:v>
                </c:pt>
                <c:pt idx="222">
                  <c:v>36649</c:v>
                </c:pt>
                <c:pt idx="223">
                  <c:v>36684.5</c:v>
                </c:pt>
                <c:pt idx="224">
                  <c:v>36694.5</c:v>
                </c:pt>
                <c:pt idx="225">
                  <c:v>36735</c:v>
                </c:pt>
                <c:pt idx="226">
                  <c:v>36759</c:v>
                </c:pt>
                <c:pt idx="227">
                  <c:v>36766.5</c:v>
                </c:pt>
                <c:pt idx="228">
                  <c:v>36772.5</c:v>
                </c:pt>
                <c:pt idx="229">
                  <c:v>36784</c:v>
                </c:pt>
                <c:pt idx="230">
                  <c:v>36784.5</c:v>
                </c:pt>
                <c:pt idx="231">
                  <c:v>36823</c:v>
                </c:pt>
                <c:pt idx="232">
                  <c:v>37572</c:v>
                </c:pt>
                <c:pt idx="233">
                  <c:v>37587</c:v>
                </c:pt>
                <c:pt idx="234">
                  <c:v>37697</c:v>
                </c:pt>
                <c:pt idx="235">
                  <c:v>37700</c:v>
                </c:pt>
                <c:pt idx="236">
                  <c:v>37722</c:v>
                </c:pt>
                <c:pt idx="237">
                  <c:v>37722.5</c:v>
                </c:pt>
                <c:pt idx="238">
                  <c:v>37723</c:v>
                </c:pt>
                <c:pt idx="239">
                  <c:v>37758</c:v>
                </c:pt>
                <c:pt idx="240">
                  <c:v>37769</c:v>
                </c:pt>
                <c:pt idx="241">
                  <c:v>37770</c:v>
                </c:pt>
                <c:pt idx="242">
                  <c:v>37770</c:v>
                </c:pt>
                <c:pt idx="243">
                  <c:v>37770</c:v>
                </c:pt>
                <c:pt idx="244">
                  <c:v>37814</c:v>
                </c:pt>
                <c:pt idx="245">
                  <c:v>38048</c:v>
                </c:pt>
                <c:pt idx="246">
                  <c:v>38331</c:v>
                </c:pt>
                <c:pt idx="247">
                  <c:v>38541</c:v>
                </c:pt>
                <c:pt idx="248">
                  <c:v>38556.5</c:v>
                </c:pt>
                <c:pt idx="249">
                  <c:v>38569</c:v>
                </c:pt>
                <c:pt idx="250">
                  <c:v>38606.5</c:v>
                </c:pt>
                <c:pt idx="251">
                  <c:v>38607</c:v>
                </c:pt>
                <c:pt idx="252">
                  <c:v>38613</c:v>
                </c:pt>
                <c:pt idx="253">
                  <c:v>38754</c:v>
                </c:pt>
                <c:pt idx="254">
                  <c:v>38782</c:v>
                </c:pt>
                <c:pt idx="255">
                  <c:v>38842</c:v>
                </c:pt>
                <c:pt idx="256">
                  <c:v>38867</c:v>
                </c:pt>
                <c:pt idx="257">
                  <c:v>38873</c:v>
                </c:pt>
                <c:pt idx="258">
                  <c:v>38895</c:v>
                </c:pt>
                <c:pt idx="259">
                  <c:v>38939.5</c:v>
                </c:pt>
                <c:pt idx="260">
                  <c:v>38971</c:v>
                </c:pt>
                <c:pt idx="261">
                  <c:v>38974</c:v>
                </c:pt>
                <c:pt idx="262">
                  <c:v>38983.5</c:v>
                </c:pt>
                <c:pt idx="263">
                  <c:v>39456.5</c:v>
                </c:pt>
                <c:pt idx="264">
                  <c:v>39613</c:v>
                </c:pt>
                <c:pt idx="265">
                  <c:v>39616.5</c:v>
                </c:pt>
                <c:pt idx="266">
                  <c:v>39638.5</c:v>
                </c:pt>
                <c:pt idx="267">
                  <c:v>39663.5</c:v>
                </c:pt>
                <c:pt idx="268">
                  <c:v>39718</c:v>
                </c:pt>
                <c:pt idx="269">
                  <c:v>39776.5</c:v>
                </c:pt>
                <c:pt idx="270">
                  <c:v>39885.5</c:v>
                </c:pt>
                <c:pt idx="271">
                  <c:v>39937.5</c:v>
                </c:pt>
                <c:pt idx="272">
                  <c:v>39980</c:v>
                </c:pt>
                <c:pt idx="273">
                  <c:v>40067</c:v>
                </c:pt>
                <c:pt idx="274">
                  <c:v>40859.5</c:v>
                </c:pt>
                <c:pt idx="275">
                  <c:v>40925.5</c:v>
                </c:pt>
                <c:pt idx="276">
                  <c:v>40956</c:v>
                </c:pt>
                <c:pt idx="277">
                  <c:v>41000.5</c:v>
                </c:pt>
                <c:pt idx="278">
                  <c:v>41063.5</c:v>
                </c:pt>
                <c:pt idx="279">
                  <c:v>41121</c:v>
                </c:pt>
                <c:pt idx="280">
                  <c:v>41160.5</c:v>
                </c:pt>
                <c:pt idx="281">
                  <c:v>41295</c:v>
                </c:pt>
                <c:pt idx="282">
                  <c:v>41444.5</c:v>
                </c:pt>
                <c:pt idx="283">
                  <c:v>41445</c:v>
                </c:pt>
                <c:pt idx="284">
                  <c:v>41477</c:v>
                </c:pt>
                <c:pt idx="285">
                  <c:v>41495.5</c:v>
                </c:pt>
                <c:pt idx="286">
                  <c:v>41997</c:v>
                </c:pt>
                <c:pt idx="287">
                  <c:v>42016</c:v>
                </c:pt>
                <c:pt idx="288">
                  <c:v>42085</c:v>
                </c:pt>
                <c:pt idx="289">
                  <c:v>42101</c:v>
                </c:pt>
                <c:pt idx="290">
                  <c:v>42132.5</c:v>
                </c:pt>
                <c:pt idx="291">
                  <c:v>42195</c:v>
                </c:pt>
                <c:pt idx="292">
                  <c:v>42219.5</c:v>
                </c:pt>
                <c:pt idx="293">
                  <c:v>42238</c:v>
                </c:pt>
                <c:pt idx="294">
                  <c:v>42265</c:v>
                </c:pt>
                <c:pt idx="295">
                  <c:v>42278</c:v>
                </c:pt>
                <c:pt idx="296">
                  <c:v>42421</c:v>
                </c:pt>
                <c:pt idx="297">
                  <c:v>42439</c:v>
                </c:pt>
                <c:pt idx="298">
                  <c:v>42489</c:v>
                </c:pt>
                <c:pt idx="299">
                  <c:v>42649.5</c:v>
                </c:pt>
                <c:pt idx="300">
                  <c:v>42681</c:v>
                </c:pt>
                <c:pt idx="301">
                  <c:v>43114.5</c:v>
                </c:pt>
                <c:pt idx="302">
                  <c:v>43338.5</c:v>
                </c:pt>
                <c:pt idx="303">
                  <c:v>43357.5</c:v>
                </c:pt>
                <c:pt idx="304">
                  <c:v>43427</c:v>
                </c:pt>
                <c:pt idx="305">
                  <c:v>43427.5</c:v>
                </c:pt>
                <c:pt idx="306">
                  <c:v>43436.5</c:v>
                </c:pt>
                <c:pt idx="307">
                  <c:v>43468.5</c:v>
                </c:pt>
                <c:pt idx="308">
                  <c:v>43483</c:v>
                </c:pt>
                <c:pt idx="309">
                  <c:v>43503</c:v>
                </c:pt>
                <c:pt idx="310">
                  <c:v>43550</c:v>
                </c:pt>
                <c:pt idx="311">
                  <c:v>44324</c:v>
                </c:pt>
                <c:pt idx="312">
                  <c:v>44358.5</c:v>
                </c:pt>
                <c:pt idx="313">
                  <c:v>44431</c:v>
                </c:pt>
                <c:pt idx="314">
                  <c:v>44481</c:v>
                </c:pt>
                <c:pt idx="315">
                  <c:v>44481</c:v>
                </c:pt>
                <c:pt idx="316">
                  <c:v>44481</c:v>
                </c:pt>
                <c:pt idx="317">
                  <c:v>44481</c:v>
                </c:pt>
                <c:pt idx="318">
                  <c:v>44546.5</c:v>
                </c:pt>
                <c:pt idx="319">
                  <c:v>44560</c:v>
                </c:pt>
                <c:pt idx="320">
                  <c:v>44696.5</c:v>
                </c:pt>
                <c:pt idx="321">
                  <c:v>44697</c:v>
                </c:pt>
                <c:pt idx="322">
                  <c:v>44791.5</c:v>
                </c:pt>
                <c:pt idx="323">
                  <c:v>44860.5</c:v>
                </c:pt>
                <c:pt idx="324">
                  <c:v>45600</c:v>
                </c:pt>
                <c:pt idx="325">
                  <c:v>45629</c:v>
                </c:pt>
                <c:pt idx="326">
                  <c:v>45631.5</c:v>
                </c:pt>
                <c:pt idx="327">
                  <c:v>45740.5</c:v>
                </c:pt>
                <c:pt idx="328">
                  <c:v>45874</c:v>
                </c:pt>
                <c:pt idx="329">
                  <c:v>45880</c:v>
                </c:pt>
                <c:pt idx="330">
                  <c:v>45939</c:v>
                </c:pt>
                <c:pt idx="331">
                  <c:v>46717.5</c:v>
                </c:pt>
                <c:pt idx="332">
                  <c:v>46718</c:v>
                </c:pt>
                <c:pt idx="333">
                  <c:v>46749</c:v>
                </c:pt>
                <c:pt idx="334">
                  <c:v>46768</c:v>
                </c:pt>
                <c:pt idx="335">
                  <c:v>46811.5</c:v>
                </c:pt>
                <c:pt idx="336">
                  <c:v>46812</c:v>
                </c:pt>
                <c:pt idx="337">
                  <c:v>46974.5</c:v>
                </c:pt>
                <c:pt idx="338">
                  <c:v>47706</c:v>
                </c:pt>
                <c:pt idx="339">
                  <c:v>47822</c:v>
                </c:pt>
                <c:pt idx="340">
                  <c:v>49298.5</c:v>
                </c:pt>
              </c:numCache>
            </c:numRef>
          </c:xVal>
          <c:yVal>
            <c:numRef>
              <c:f>'A (3)'!$I$21:$I$892</c:f>
              <c:numCache>
                <c:formatCode>General</c:formatCode>
                <c:ptCount val="872"/>
                <c:pt idx="0">
                  <c:v>-0.16140969256230164</c:v>
                </c:pt>
                <c:pt idx="1">
                  <c:v>-0.13333871317081503</c:v>
                </c:pt>
                <c:pt idx="2">
                  <c:v>-0.1193501656416629</c:v>
                </c:pt>
                <c:pt idx="3">
                  <c:v>-0.23454050721556996</c:v>
                </c:pt>
                <c:pt idx="4">
                  <c:v>-0.12943684683341417</c:v>
                </c:pt>
                <c:pt idx="5">
                  <c:v>-0.10815476892457809</c:v>
                </c:pt>
                <c:pt idx="6">
                  <c:v>-9.1051253642945085E-2</c:v>
                </c:pt>
                <c:pt idx="7">
                  <c:v>-0.11348455079132691</c:v>
                </c:pt>
                <c:pt idx="8">
                  <c:v>-9.6954723849194124E-2</c:v>
                </c:pt>
                <c:pt idx="10">
                  <c:v>-7.9423764618695714E-2</c:v>
                </c:pt>
                <c:pt idx="20">
                  <c:v>-7.316809734038543E-2</c:v>
                </c:pt>
                <c:pt idx="30">
                  <c:v>-7.1656925996649079E-2</c:v>
                </c:pt>
                <c:pt idx="31">
                  <c:v>-6.1887042880698573E-2</c:v>
                </c:pt>
                <c:pt idx="37">
                  <c:v>-7.2655557924008463E-2</c:v>
                </c:pt>
                <c:pt idx="38">
                  <c:v>-2.2516625496791676E-2</c:v>
                </c:pt>
                <c:pt idx="40">
                  <c:v>-3.4316344623221084E-2</c:v>
                </c:pt>
                <c:pt idx="41">
                  <c:v>-3.4076288458891213E-2</c:v>
                </c:pt>
                <c:pt idx="42">
                  <c:v>-3.4836232283851132E-2</c:v>
                </c:pt>
                <c:pt idx="43">
                  <c:v>-3.701242151146289E-2</c:v>
                </c:pt>
                <c:pt idx="44">
                  <c:v>-3.6594808028894477E-2</c:v>
                </c:pt>
                <c:pt idx="45">
                  <c:v>-3.5131747419654857E-2</c:v>
                </c:pt>
                <c:pt idx="46">
                  <c:v>-2.306924855656689E-2</c:v>
                </c:pt>
                <c:pt idx="47">
                  <c:v>-1.5465669792320114E-2</c:v>
                </c:pt>
                <c:pt idx="48">
                  <c:v>-1.2984189364942722E-2</c:v>
                </c:pt>
                <c:pt idx="54">
                  <c:v>-2.6295732823200524E-4</c:v>
                </c:pt>
                <c:pt idx="64">
                  <c:v>1.3940237287897617E-2</c:v>
                </c:pt>
                <c:pt idx="65">
                  <c:v>5.7754642475629225E-3</c:v>
                </c:pt>
                <c:pt idx="66">
                  <c:v>2.9629608543473296E-3</c:v>
                </c:pt>
                <c:pt idx="67">
                  <c:v>1.9729835752514191E-2</c:v>
                </c:pt>
                <c:pt idx="68">
                  <c:v>1.9586363778216764E-2</c:v>
                </c:pt>
                <c:pt idx="69">
                  <c:v>1.9087777203822043E-2</c:v>
                </c:pt>
                <c:pt idx="70">
                  <c:v>2.4246824003057554E-2</c:v>
                </c:pt>
                <c:pt idx="71">
                  <c:v>8.7184014118975028E-3</c:v>
                </c:pt>
                <c:pt idx="72">
                  <c:v>1.3123230630299076E-2</c:v>
                </c:pt>
                <c:pt idx="73">
                  <c:v>2.2368922349414788E-2</c:v>
                </c:pt>
                <c:pt idx="75">
                  <c:v>2.3008063355518971E-2</c:v>
                </c:pt>
                <c:pt idx="77">
                  <c:v>3.6888737442495767E-2</c:v>
                </c:pt>
                <c:pt idx="80">
                  <c:v>3.3755168500647414E-2</c:v>
                </c:pt>
                <c:pt idx="81">
                  <c:v>4.0550456920755096E-2</c:v>
                </c:pt>
                <c:pt idx="82">
                  <c:v>4.8351562261814252E-2</c:v>
                </c:pt>
                <c:pt idx="83">
                  <c:v>4.4362815213389695E-2</c:v>
                </c:pt>
                <c:pt idx="84">
                  <c:v>5.8325812336988747E-2</c:v>
                </c:pt>
                <c:pt idx="85">
                  <c:v>5.2970697724958882E-2</c:v>
                </c:pt>
                <c:pt idx="86">
                  <c:v>6.0729182783688884E-2</c:v>
                </c:pt>
                <c:pt idx="87">
                  <c:v>5.7751906351768412E-2</c:v>
                </c:pt>
                <c:pt idx="88">
                  <c:v>6.1214966954139527E-2</c:v>
                </c:pt>
                <c:pt idx="89">
                  <c:v>3.9682295027887449E-2</c:v>
                </c:pt>
                <c:pt idx="90">
                  <c:v>4.5402463554637507E-2</c:v>
                </c:pt>
                <c:pt idx="91">
                  <c:v>5.9955014061415568E-2</c:v>
                </c:pt>
                <c:pt idx="92">
                  <c:v>4.0207854501204565E-2</c:v>
                </c:pt>
                <c:pt idx="93">
                  <c:v>5.8195070239889901E-2</c:v>
                </c:pt>
                <c:pt idx="94">
                  <c:v>6.0030297201592475E-2</c:v>
                </c:pt>
                <c:pt idx="96">
                  <c:v>5.3348445217125118E-2</c:v>
                </c:pt>
                <c:pt idx="97">
                  <c:v>6.2268894602311775E-2</c:v>
                </c:pt>
                <c:pt idx="98">
                  <c:v>5.19762788535445E-2</c:v>
                </c:pt>
                <c:pt idx="99">
                  <c:v>2.6581388941849582E-2</c:v>
                </c:pt>
                <c:pt idx="102">
                  <c:v>5.8837056225456763E-2</c:v>
                </c:pt>
                <c:pt idx="103">
                  <c:v>6.7254669709654991E-2</c:v>
                </c:pt>
                <c:pt idx="104">
                  <c:v>7.3207763816753868E-2</c:v>
                </c:pt>
                <c:pt idx="105">
                  <c:v>5.6865433471102733E-2</c:v>
                </c:pt>
                <c:pt idx="106">
                  <c:v>7.2052930067002308E-2</c:v>
                </c:pt>
                <c:pt idx="108">
                  <c:v>5.3177927802607883E-2</c:v>
                </c:pt>
                <c:pt idx="109">
                  <c:v>6.3253210944822058E-2</c:v>
                </c:pt>
                <c:pt idx="110">
                  <c:v>6.9555765978293493E-2</c:v>
                </c:pt>
                <c:pt idx="111">
                  <c:v>4.8325649098842405E-2</c:v>
                </c:pt>
                <c:pt idx="116">
                  <c:v>4.8868260317249224E-2</c:v>
                </c:pt>
                <c:pt idx="117">
                  <c:v>7.3436403799860273E-2</c:v>
                </c:pt>
                <c:pt idx="120">
                  <c:v>7.6717639618436806E-2</c:v>
                </c:pt>
                <c:pt idx="121">
                  <c:v>8.8957695799763314E-2</c:v>
                </c:pt>
                <c:pt idx="122">
                  <c:v>7.44931764274952E-2</c:v>
                </c:pt>
                <c:pt idx="125">
                  <c:v>7.3244567174697295E-2</c:v>
                </c:pt>
                <c:pt idx="126">
                  <c:v>6.954712221340742E-2</c:v>
                </c:pt>
                <c:pt idx="127">
                  <c:v>8.7544277237611823E-2</c:v>
                </c:pt>
                <c:pt idx="128">
                  <c:v>8.3363820536760613E-2</c:v>
                </c:pt>
                <c:pt idx="132">
                  <c:v>8.5868024514638819E-2</c:v>
                </c:pt>
                <c:pt idx="133">
                  <c:v>8.5402064527443144E-2</c:v>
                </c:pt>
                <c:pt idx="134">
                  <c:v>7.0247230774839409E-2</c:v>
                </c:pt>
                <c:pt idx="135">
                  <c:v>8.1967399302811828E-2</c:v>
                </c:pt>
                <c:pt idx="136">
                  <c:v>8.9015691402892116E-2</c:v>
                </c:pt>
                <c:pt idx="137">
                  <c:v>8.0812565553060267E-2</c:v>
                </c:pt>
                <c:pt idx="138">
                  <c:v>9.6620801487006247E-2</c:v>
                </c:pt>
                <c:pt idx="140">
                  <c:v>7.3994335914903786E-2</c:v>
                </c:pt>
                <c:pt idx="141">
                  <c:v>8.755115389067214E-2</c:v>
                </c:pt>
                <c:pt idx="142">
                  <c:v>9.8132117920613382E-2</c:v>
                </c:pt>
                <c:pt idx="143">
                  <c:v>8.5417621216038242E-2</c:v>
                </c:pt>
                <c:pt idx="144">
                  <c:v>8.0544041440589353E-2</c:v>
                </c:pt>
                <c:pt idx="145">
                  <c:v>9.5450284075923264E-2</c:v>
                </c:pt>
                <c:pt idx="146">
                  <c:v>8.8575281806697603E-2</c:v>
                </c:pt>
                <c:pt idx="147">
                  <c:v>9.084800083655864E-2</c:v>
                </c:pt>
                <c:pt idx="148">
                  <c:v>8.8404818809067365E-2</c:v>
                </c:pt>
                <c:pt idx="149">
                  <c:v>7.7390612052113283E-2</c:v>
                </c:pt>
                <c:pt idx="150">
                  <c:v>8.5933223257598002E-2</c:v>
                </c:pt>
                <c:pt idx="151">
                  <c:v>8.3248544433445204E-2</c:v>
                </c:pt>
                <c:pt idx="152">
                  <c:v>6.7356490428210236E-2</c:v>
                </c:pt>
                <c:pt idx="153">
                  <c:v>8.5316715129010845E-2</c:v>
                </c:pt>
                <c:pt idx="154">
                  <c:v>9.1944548774335999E-2</c:v>
                </c:pt>
                <c:pt idx="155">
                  <c:v>8.4811586908472236E-2</c:v>
                </c:pt>
                <c:pt idx="156">
                  <c:v>9.8697380148223601E-2</c:v>
                </c:pt>
                <c:pt idx="157">
                  <c:v>8.1545391381951049E-2</c:v>
                </c:pt>
                <c:pt idx="158">
                  <c:v>8.3489986827771645E-2</c:v>
                </c:pt>
                <c:pt idx="159">
                  <c:v>9.255248569388641E-2</c:v>
                </c:pt>
                <c:pt idx="160">
                  <c:v>9.185784943838371E-2</c:v>
                </c:pt>
                <c:pt idx="161">
                  <c:v>9.3880573003843892E-2</c:v>
                </c:pt>
                <c:pt idx="162">
                  <c:v>9.3278289758018218E-2</c:v>
                </c:pt>
                <c:pt idx="195">
                  <c:v>8.8041413582686801E-2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C1-4FA1-8F3D-A136001D5988}"/>
            </c:ext>
          </c:extLst>
        </c:ser>
        <c:ser>
          <c:idx val="2"/>
          <c:order val="2"/>
          <c:tx>
            <c:strRef>
              <c:f>'A (3)'!$J$20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25106</c:v>
                </c:pt>
                <c:pt idx="133">
                  <c:v>26094</c:v>
                </c:pt>
                <c:pt idx="134">
                  <c:v>26175.5</c:v>
                </c:pt>
                <c:pt idx="135">
                  <c:v>26213</c:v>
                </c:pt>
                <c:pt idx="136">
                  <c:v>26278</c:v>
                </c:pt>
                <c:pt idx="137">
                  <c:v>26294.5</c:v>
                </c:pt>
                <c:pt idx="138">
                  <c:v>26347</c:v>
                </c:pt>
                <c:pt idx="139">
                  <c:v>26394</c:v>
                </c:pt>
                <c:pt idx="140">
                  <c:v>27222.5</c:v>
                </c:pt>
                <c:pt idx="141">
                  <c:v>27226.5</c:v>
                </c:pt>
                <c:pt idx="142">
                  <c:v>27263</c:v>
                </c:pt>
                <c:pt idx="143">
                  <c:v>27419.5</c:v>
                </c:pt>
                <c:pt idx="144">
                  <c:v>27424</c:v>
                </c:pt>
                <c:pt idx="145">
                  <c:v>27567</c:v>
                </c:pt>
                <c:pt idx="146">
                  <c:v>27611</c:v>
                </c:pt>
                <c:pt idx="147">
                  <c:v>27771</c:v>
                </c:pt>
                <c:pt idx="148">
                  <c:v>27775</c:v>
                </c:pt>
                <c:pt idx="149">
                  <c:v>27818</c:v>
                </c:pt>
                <c:pt idx="150">
                  <c:v>27865</c:v>
                </c:pt>
                <c:pt idx="151">
                  <c:v>28248</c:v>
                </c:pt>
                <c:pt idx="152">
                  <c:v>28414</c:v>
                </c:pt>
                <c:pt idx="153">
                  <c:v>28464</c:v>
                </c:pt>
                <c:pt idx="154">
                  <c:v>28605</c:v>
                </c:pt>
                <c:pt idx="155">
                  <c:v>28747</c:v>
                </c:pt>
                <c:pt idx="156">
                  <c:v>28790</c:v>
                </c:pt>
                <c:pt idx="157">
                  <c:v>28792.5</c:v>
                </c:pt>
                <c:pt idx="158">
                  <c:v>28925</c:v>
                </c:pt>
                <c:pt idx="159">
                  <c:v>28947</c:v>
                </c:pt>
                <c:pt idx="160">
                  <c:v>29606.5</c:v>
                </c:pt>
                <c:pt idx="161">
                  <c:v>29678.5</c:v>
                </c:pt>
                <c:pt idx="162">
                  <c:v>29882.5</c:v>
                </c:pt>
                <c:pt idx="163">
                  <c:v>30770</c:v>
                </c:pt>
                <c:pt idx="164">
                  <c:v>31092</c:v>
                </c:pt>
                <c:pt idx="165">
                  <c:v>31187</c:v>
                </c:pt>
                <c:pt idx="166">
                  <c:v>31252</c:v>
                </c:pt>
                <c:pt idx="167">
                  <c:v>31252.5</c:v>
                </c:pt>
                <c:pt idx="168">
                  <c:v>31256</c:v>
                </c:pt>
                <c:pt idx="169">
                  <c:v>31846.5</c:v>
                </c:pt>
                <c:pt idx="170">
                  <c:v>31908</c:v>
                </c:pt>
                <c:pt idx="171">
                  <c:v>31936.5</c:v>
                </c:pt>
                <c:pt idx="172">
                  <c:v>32033</c:v>
                </c:pt>
                <c:pt idx="173">
                  <c:v>32109</c:v>
                </c:pt>
                <c:pt idx="174">
                  <c:v>32142.5</c:v>
                </c:pt>
                <c:pt idx="175">
                  <c:v>32262.5</c:v>
                </c:pt>
                <c:pt idx="176">
                  <c:v>32306.5</c:v>
                </c:pt>
                <c:pt idx="177">
                  <c:v>32353.5</c:v>
                </c:pt>
                <c:pt idx="178">
                  <c:v>32597.5</c:v>
                </c:pt>
                <c:pt idx="179">
                  <c:v>32720</c:v>
                </c:pt>
                <c:pt idx="180">
                  <c:v>32720.5</c:v>
                </c:pt>
                <c:pt idx="181">
                  <c:v>32909.5</c:v>
                </c:pt>
                <c:pt idx="182">
                  <c:v>33097.5</c:v>
                </c:pt>
                <c:pt idx="183">
                  <c:v>33103</c:v>
                </c:pt>
                <c:pt idx="184">
                  <c:v>33143</c:v>
                </c:pt>
                <c:pt idx="185">
                  <c:v>33191</c:v>
                </c:pt>
                <c:pt idx="186">
                  <c:v>33238</c:v>
                </c:pt>
                <c:pt idx="187">
                  <c:v>33322.5</c:v>
                </c:pt>
                <c:pt idx="188">
                  <c:v>33491</c:v>
                </c:pt>
                <c:pt idx="189">
                  <c:v>34051</c:v>
                </c:pt>
                <c:pt idx="190">
                  <c:v>34073</c:v>
                </c:pt>
                <c:pt idx="191">
                  <c:v>34100</c:v>
                </c:pt>
                <c:pt idx="192">
                  <c:v>34141.5</c:v>
                </c:pt>
                <c:pt idx="193">
                  <c:v>34169</c:v>
                </c:pt>
                <c:pt idx="194">
                  <c:v>34170.5</c:v>
                </c:pt>
                <c:pt idx="195">
                  <c:v>34316</c:v>
                </c:pt>
                <c:pt idx="196">
                  <c:v>34520.5</c:v>
                </c:pt>
                <c:pt idx="197">
                  <c:v>34580.5</c:v>
                </c:pt>
                <c:pt idx="198">
                  <c:v>34596</c:v>
                </c:pt>
                <c:pt idx="199">
                  <c:v>34643</c:v>
                </c:pt>
                <c:pt idx="200">
                  <c:v>34705</c:v>
                </c:pt>
                <c:pt idx="201">
                  <c:v>34705.5</c:v>
                </c:pt>
                <c:pt idx="202">
                  <c:v>35286.5</c:v>
                </c:pt>
                <c:pt idx="203">
                  <c:v>35288.5</c:v>
                </c:pt>
                <c:pt idx="204">
                  <c:v>35426.5</c:v>
                </c:pt>
                <c:pt idx="205">
                  <c:v>35433.5</c:v>
                </c:pt>
                <c:pt idx="206">
                  <c:v>35436</c:v>
                </c:pt>
                <c:pt idx="207">
                  <c:v>35436.5</c:v>
                </c:pt>
                <c:pt idx="208">
                  <c:v>35460.5</c:v>
                </c:pt>
                <c:pt idx="209">
                  <c:v>35460.5</c:v>
                </c:pt>
                <c:pt idx="210">
                  <c:v>35502.5</c:v>
                </c:pt>
                <c:pt idx="211">
                  <c:v>35514</c:v>
                </c:pt>
                <c:pt idx="212">
                  <c:v>35539</c:v>
                </c:pt>
                <c:pt idx="213">
                  <c:v>35574.5</c:v>
                </c:pt>
                <c:pt idx="214">
                  <c:v>35574.5</c:v>
                </c:pt>
                <c:pt idx="215">
                  <c:v>35592.5</c:v>
                </c:pt>
                <c:pt idx="216">
                  <c:v>36352.5</c:v>
                </c:pt>
                <c:pt idx="217">
                  <c:v>36496.5</c:v>
                </c:pt>
                <c:pt idx="218">
                  <c:v>36496.5</c:v>
                </c:pt>
                <c:pt idx="219">
                  <c:v>36512.5</c:v>
                </c:pt>
                <c:pt idx="220">
                  <c:v>36603</c:v>
                </c:pt>
                <c:pt idx="221">
                  <c:v>36641</c:v>
                </c:pt>
                <c:pt idx="222">
                  <c:v>36649</c:v>
                </c:pt>
                <c:pt idx="223">
                  <c:v>36684.5</c:v>
                </c:pt>
                <c:pt idx="224">
                  <c:v>36694.5</c:v>
                </c:pt>
                <c:pt idx="225">
                  <c:v>36735</c:v>
                </c:pt>
                <c:pt idx="226">
                  <c:v>36759</c:v>
                </c:pt>
                <c:pt idx="227">
                  <c:v>36766.5</c:v>
                </c:pt>
                <c:pt idx="228">
                  <c:v>36772.5</c:v>
                </c:pt>
                <c:pt idx="229">
                  <c:v>36784</c:v>
                </c:pt>
                <c:pt idx="230">
                  <c:v>36784.5</c:v>
                </c:pt>
                <c:pt idx="231">
                  <c:v>36823</c:v>
                </c:pt>
                <c:pt idx="232">
                  <c:v>37572</c:v>
                </c:pt>
                <c:pt idx="233">
                  <c:v>37587</c:v>
                </c:pt>
                <c:pt idx="234">
                  <c:v>37697</c:v>
                </c:pt>
                <c:pt idx="235">
                  <c:v>37700</c:v>
                </c:pt>
                <c:pt idx="236">
                  <c:v>37722</c:v>
                </c:pt>
                <c:pt idx="237">
                  <c:v>37722.5</c:v>
                </c:pt>
                <c:pt idx="238">
                  <c:v>37723</c:v>
                </c:pt>
                <c:pt idx="239">
                  <c:v>37758</c:v>
                </c:pt>
                <c:pt idx="240">
                  <c:v>37769</c:v>
                </c:pt>
                <c:pt idx="241">
                  <c:v>37770</c:v>
                </c:pt>
                <c:pt idx="242">
                  <c:v>37770</c:v>
                </c:pt>
                <c:pt idx="243">
                  <c:v>37770</c:v>
                </c:pt>
                <c:pt idx="244">
                  <c:v>37814</c:v>
                </c:pt>
                <c:pt idx="245">
                  <c:v>38048</c:v>
                </c:pt>
                <c:pt idx="246">
                  <c:v>38331</c:v>
                </c:pt>
                <c:pt idx="247">
                  <c:v>38541</c:v>
                </c:pt>
                <c:pt idx="248">
                  <c:v>38556.5</c:v>
                </c:pt>
                <c:pt idx="249">
                  <c:v>38569</c:v>
                </c:pt>
                <c:pt idx="250">
                  <c:v>38606.5</c:v>
                </c:pt>
                <c:pt idx="251">
                  <c:v>38607</c:v>
                </c:pt>
                <c:pt idx="252">
                  <c:v>38613</c:v>
                </c:pt>
                <c:pt idx="253">
                  <c:v>38754</c:v>
                </c:pt>
                <c:pt idx="254">
                  <c:v>38782</c:v>
                </c:pt>
                <c:pt idx="255">
                  <c:v>38842</c:v>
                </c:pt>
                <c:pt idx="256">
                  <c:v>38867</c:v>
                </c:pt>
                <c:pt idx="257">
                  <c:v>38873</c:v>
                </c:pt>
                <c:pt idx="258">
                  <c:v>38895</c:v>
                </c:pt>
                <c:pt idx="259">
                  <c:v>38939.5</c:v>
                </c:pt>
                <c:pt idx="260">
                  <c:v>38971</c:v>
                </c:pt>
                <c:pt idx="261">
                  <c:v>38974</c:v>
                </c:pt>
                <c:pt idx="262">
                  <c:v>38983.5</c:v>
                </c:pt>
                <c:pt idx="263">
                  <c:v>39456.5</c:v>
                </c:pt>
                <c:pt idx="264">
                  <c:v>39613</c:v>
                </c:pt>
                <c:pt idx="265">
                  <c:v>39616.5</c:v>
                </c:pt>
                <c:pt idx="266">
                  <c:v>39638.5</c:v>
                </c:pt>
                <c:pt idx="267">
                  <c:v>39663.5</c:v>
                </c:pt>
                <c:pt idx="268">
                  <c:v>39718</c:v>
                </c:pt>
                <c:pt idx="269">
                  <c:v>39776.5</c:v>
                </c:pt>
                <c:pt idx="270">
                  <c:v>39885.5</c:v>
                </c:pt>
                <c:pt idx="271">
                  <c:v>39937.5</c:v>
                </c:pt>
                <c:pt idx="272">
                  <c:v>39980</c:v>
                </c:pt>
                <c:pt idx="273">
                  <c:v>40067</c:v>
                </c:pt>
                <c:pt idx="274">
                  <c:v>40859.5</c:v>
                </c:pt>
                <c:pt idx="275">
                  <c:v>40925.5</c:v>
                </c:pt>
                <c:pt idx="276">
                  <c:v>40956</c:v>
                </c:pt>
                <c:pt idx="277">
                  <c:v>41000.5</c:v>
                </c:pt>
                <c:pt idx="278">
                  <c:v>41063.5</c:v>
                </c:pt>
                <c:pt idx="279">
                  <c:v>41121</c:v>
                </c:pt>
                <c:pt idx="280">
                  <c:v>41160.5</c:v>
                </c:pt>
                <c:pt idx="281">
                  <c:v>41295</c:v>
                </c:pt>
                <c:pt idx="282">
                  <c:v>41444.5</c:v>
                </c:pt>
                <c:pt idx="283">
                  <c:v>41445</c:v>
                </c:pt>
                <c:pt idx="284">
                  <c:v>41477</c:v>
                </c:pt>
                <c:pt idx="285">
                  <c:v>41495.5</c:v>
                </c:pt>
                <c:pt idx="286">
                  <c:v>41997</c:v>
                </c:pt>
                <c:pt idx="287">
                  <c:v>42016</c:v>
                </c:pt>
                <c:pt idx="288">
                  <c:v>42085</c:v>
                </c:pt>
                <c:pt idx="289">
                  <c:v>42101</c:v>
                </c:pt>
                <c:pt idx="290">
                  <c:v>42132.5</c:v>
                </c:pt>
                <c:pt idx="291">
                  <c:v>42195</c:v>
                </c:pt>
                <c:pt idx="292">
                  <c:v>42219.5</c:v>
                </c:pt>
                <c:pt idx="293">
                  <c:v>42238</c:v>
                </c:pt>
                <c:pt idx="294">
                  <c:v>42265</c:v>
                </c:pt>
                <c:pt idx="295">
                  <c:v>42278</c:v>
                </c:pt>
                <c:pt idx="296">
                  <c:v>42421</c:v>
                </c:pt>
                <c:pt idx="297">
                  <c:v>42439</c:v>
                </c:pt>
                <c:pt idx="298">
                  <c:v>42489</c:v>
                </c:pt>
                <c:pt idx="299">
                  <c:v>42649.5</c:v>
                </c:pt>
                <c:pt idx="300">
                  <c:v>42681</c:v>
                </c:pt>
                <c:pt idx="301">
                  <c:v>43114.5</c:v>
                </c:pt>
                <c:pt idx="302">
                  <c:v>43338.5</c:v>
                </c:pt>
                <c:pt idx="303">
                  <c:v>43357.5</c:v>
                </c:pt>
                <c:pt idx="304">
                  <c:v>43427</c:v>
                </c:pt>
                <c:pt idx="305">
                  <c:v>43427.5</c:v>
                </c:pt>
                <c:pt idx="306">
                  <c:v>43436.5</c:v>
                </c:pt>
                <c:pt idx="307">
                  <c:v>43468.5</c:v>
                </c:pt>
                <c:pt idx="308">
                  <c:v>43483</c:v>
                </c:pt>
                <c:pt idx="309">
                  <c:v>43503</c:v>
                </c:pt>
                <c:pt idx="310">
                  <c:v>43550</c:v>
                </c:pt>
                <c:pt idx="311">
                  <c:v>44324</c:v>
                </c:pt>
                <c:pt idx="312">
                  <c:v>44358.5</c:v>
                </c:pt>
                <c:pt idx="313">
                  <c:v>44431</c:v>
                </c:pt>
                <c:pt idx="314">
                  <c:v>44481</c:v>
                </c:pt>
                <c:pt idx="315">
                  <c:v>44481</c:v>
                </c:pt>
                <c:pt idx="316">
                  <c:v>44481</c:v>
                </c:pt>
                <c:pt idx="317">
                  <c:v>44481</c:v>
                </c:pt>
                <c:pt idx="318">
                  <c:v>44546.5</c:v>
                </c:pt>
                <c:pt idx="319">
                  <c:v>44560</c:v>
                </c:pt>
                <c:pt idx="320">
                  <c:v>44696.5</c:v>
                </c:pt>
                <c:pt idx="321">
                  <c:v>44697</c:v>
                </c:pt>
                <c:pt idx="322">
                  <c:v>44791.5</c:v>
                </c:pt>
                <c:pt idx="323">
                  <c:v>44860.5</c:v>
                </c:pt>
                <c:pt idx="324">
                  <c:v>45600</c:v>
                </c:pt>
                <c:pt idx="325">
                  <c:v>45629</c:v>
                </c:pt>
                <c:pt idx="326">
                  <c:v>45631.5</c:v>
                </c:pt>
                <c:pt idx="327">
                  <c:v>45740.5</c:v>
                </c:pt>
                <c:pt idx="328">
                  <c:v>45874</c:v>
                </c:pt>
                <c:pt idx="329">
                  <c:v>45880</c:v>
                </c:pt>
                <c:pt idx="330">
                  <c:v>45939</c:v>
                </c:pt>
                <c:pt idx="331">
                  <c:v>46717.5</c:v>
                </c:pt>
                <c:pt idx="332">
                  <c:v>46718</c:v>
                </c:pt>
                <c:pt idx="333">
                  <c:v>46749</c:v>
                </c:pt>
                <c:pt idx="334">
                  <c:v>46768</c:v>
                </c:pt>
                <c:pt idx="335">
                  <c:v>46811.5</c:v>
                </c:pt>
                <c:pt idx="336">
                  <c:v>46812</c:v>
                </c:pt>
                <c:pt idx="337">
                  <c:v>46974.5</c:v>
                </c:pt>
                <c:pt idx="338">
                  <c:v>47706</c:v>
                </c:pt>
                <c:pt idx="339">
                  <c:v>47822</c:v>
                </c:pt>
                <c:pt idx="340">
                  <c:v>49298.5</c:v>
                </c:pt>
              </c:numCache>
            </c:numRef>
          </c:xVal>
          <c:yVal>
            <c:numRef>
              <c:f>'A (3)'!$J$21:$J$892</c:f>
              <c:numCache>
                <c:formatCode>General</c:formatCode>
                <c:ptCount val="872"/>
                <c:pt idx="9">
                  <c:v>-7.9723764618393034E-2</c:v>
                </c:pt>
                <c:pt idx="11">
                  <c:v>-8.0254162377968896E-2</c:v>
                </c:pt>
                <c:pt idx="12">
                  <c:v>-7.8488537663361058E-2</c:v>
                </c:pt>
                <c:pt idx="13">
                  <c:v>-8.1018935416068416E-2</c:v>
                </c:pt>
                <c:pt idx="14">
                  <c:v>-8.1038823067501653E-2</c:v>
                </c:pt>
                <c:pt idx="15">
                  <c:v>-7.9103596101049334E-2</c:v>
                </c:pt>
                <c:pt idx="16">
                  <c:v>-7.9533993848599494E-2</c:v>
                </c:pt>
                <c:pt idx="17">
                  <c:v>-7.6760423144150991E-2</c:v>
                </c:pt>
                <c:pt idx="18">
                  <c:v>-7.7785991685232148E-2</c:v>
                </c:pt>
                <c:pt idx="19">
                  <c:v>-7.5737699582532514E-2</c:v>
                </c:pt>
                <c:pt idx="21">
                  <c:v>-7.5607066304655746E-2</c:v>
                </c:pt>
                <c:pt idx="22">
                  <c:v>-7.4189452825521585E-2</c:v>
                </c:pt>
                <c:pt idx="23">
                  <c:v>-7.4541441586916335E-2</c:v>
                </c:pt>
                <c:pt idx="24">
                  <c:v>-6.8146905083267484E-2</c:v>
                </c:pt>
                <c:pt idx="25">
                  <c:v>-6.8666792736621574E-2</c:v>
                </c:pt>
                <c:pt idx="26">
                  <c:v>-6.8397190494579263E-2</c:v>
                </c:pt>
                <c:pt idx="27">
                  <c:v>-6.8379296142666135E-2</c:v>
                </c:pt>
                <c:pt idx="28">
                  <c:v>-6.8161682662321255E-2</c:v>
                </c:pt>
                <c:pt idx="29">
                  <c:v>-6.692162648687372E-2</c:v>
                </c:pt>
                <c:pt idx="32">
                  <c:v>-6.0480827458377462E-2</c:v>
                </c:pt>
                <c:pt idx="33">
                  <c:v>-5.9110382600920275E-2</c:v>
                </c:pt>
                <c:pt idx="34">
                  <c:v>-5.9272600592521485E-2</c:v>
                </c:pt>
                <c:pt idx="35">
                  <c:v>-5.9870045559364371E-2</c:v>
                </c:pt>
                <c:pt idx="36">
                  <c:v>-5.9870045559364371E-2</c:v>
                </c:pt>
                <c:pt idx="49">
                  <c:v>5.6960224901558831E-4</c:v>
                </c:pt>
                <c:pt idx="50">
                  <c:v>5.6960224901558831E-4</c:v>
                </c:pt>
                <c:pt idx="51">
                  <c:v>-2.3255685373442248E-3</c:v>
                </c:pt>
                <c:pt idx="52">
                  <c:v>5.7443146215518937E-4</c:v>
                </c:pt>
                <c:pt idx="53">
                  <c:v>6.1443146114470437E-4</c:v>
                </c:pt>
                <c:pt idx="55">
                  <c:v>-8.2957325503230095E-5</c:v>
                </c:pt>
                <c:pt idx="56">
                  <c:v>-5.6534384202677757E-4</c:v>
                </c:pt>
                <c:pt idx="57">
                  <c:v>-5.2534384303726256E-4</c:v>
                </c:pt>
                <c:pt idx="58">
                  <c:v>-6.0574159579118714E-4</c:v>
                </c:pt>
                <c:pt idx="59">
                  <c:v>-5.9574159240582958E-4</c:v>
                </c:pt>
                <c:pt idx="60">
                  <c:v>-7.8523149568354711E-4</c:v>
                </c:pt>
                <c:pt idx="61">
                  <c:v>-7.5523150007938966E-4</c:v>
                </c:pt>
                <c:pt idx="62">
                  <c:v>-4.2562924500089139E-4</c:v>
                </c:pt>
                <c:pt idx="63">
                  <c:v>-4.1562924889149144E-4</c:v>
                </c:pt>
                <c:pt idx="95">
                  <c:v>6.933000725985039E-2</c:v>
                </c:pt>
                <c:pt idx="112">
                  <c:v>6.3463431099080481E-2</c:v>
                </c:pt>
                <c:pt idx="113">
                  <c:v>6.4863431100093294E-2</c:v>
                </c:pt>
                <c:pt idx="114">
                  <c:v>6.093303335364908E-2</c:v>
                </c:pt>
                <c:pt idx="115">
                  <c:v>6.5333033351635095E-2</c:v>
                </c:pt>
                <c:pt idx="129">
                  <c:v>7.7305815597355831E-2</c:v>
                </c:pt>
                <c:pt idx="130">
                  <c:v>7.7805815599276684E-2</c:v>
                </c:pt>
                <c:pt idx="131">
                  <c:v>7.7905815596750472E-2</c:v>
                </c:pt>
                <c:pt idx="139">
                  <c:v>8.2463412698416505E-2</c:v>
                </c:pt>
                <c:pt idx="164">
                  <c:v>8.7046125161577947E-2</c:v>
                </c:pt>
                <c:pt idx="184">
                  <c:v>8.9354542207729537E-2</c:v>
                </c:pt>
                <c:pt idx="188">
                  <c:v>8.9897706100600772E-2</c:v>
                </c:pt>
                <c:pt idx="191">
                  <c:v>9.0473242897132877E-2</c:v>
                </c:pt>
                <c:pt idx="193">
                  <c:v>9.0378352979314514E-2</c:v>
                </c:pt>
                <c:pt idx="200">
                  <c:v>9.0391961719433311E-2</c:v>
                </c:pt>
                <c:pt idx="201">
                  <c:v>9.1161563970672432E-2</c:v>
                </c:pt>
                <c:pt idx="234">
                  <c:v>9.0691807548864745E-2</c:v>
                </c:pt>
                <c:pt idx="236">
                  <c:v>9.1571919896523468E-2</c:v>
                </c:pt>
                <c:pt idx="237">
                  <c:v>9.1441522148670629E-2</c:v>
                </c:pt>
                <c:pt idx="238">
                  <c:v>9.1211124388792086E-2</c:v>
                </c:pt>
                <c:pt idx="240">
                  <c:v>9.0814531111391261E-2</c:v>
                </c:pt>
                <c:pt idx="251">
                  <c:v>9.1267897027137224E-2</c:v>
                </c:pt>
                <c:pt idx="282">
                  <c:v>8.9160648538381793E-2</c:v>
                </c:pt>
                <c:pt idx="283">
                  <c:v>9.0130250784568489E-2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C1-4FA1-8F3D-A136001D5988}"/>
            </c:ext>
          </c:extLst>
        </c:ser>
        <c:ser>
          <c:idx val="3"/>
          <c:order val="3"/>
          <c:tx>
            <c:strRef>
              <c:f>'A (3)'!$K$20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(3)'!$D$21:$D$174</c:f>
                <c:numCache>
                  <c:formatCode>General</c:formatCode>
                  <c:ptCount val="154"/>
                  <c:pt idx="9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20">
                    <c:v>0</c:v>
                  </c:pt>
                  <c:pt idx="26">
                    <c:v>0</c:v>
                  </c:pt>
                  <c:pt idx="49">
                    <c:v>4.8999999999999998E-4</c:v>
                  </c:pt>
                  <c:pt idx="50">
                    <c:v>4.8999999999999998E-4</c:v>
                  </c:pt>
                  <c:pt idx="52">
                    <c:v>0</c:v>
                  </c:pt>
                  <c:pt idx="53">
                    <c:v>1.1E-4</c:v>
                  </c:pt>
                  <c:pt idx="54">
                    <c:v>8.0000000000000007E-5</c:v>
                  </c:pt>
                  <c:pt idx="55">
                    <c:v>0</c:v>
                  </c:pt>
                  <c:pt idx="57">
                    <c:v>2.7E-4</c:v>
                  </c:pt>
                  <c:pt idx="58">
                    <c:v>1.4999999999999999E-4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8.0000000000000007E-5</c:v>
                  </c:pt>
                  <c:pt idx="62">
                    <c:v>2.5999999999999998E-4</c:v>
                  </c:pt>
                  <c:pt idx="63">
                    <c:v>0</c:v>
                  </c:pt>
                  <c:pt idx="68">
                    <c:v>0</c:v>
                  </c:pt>
                  <c:pt idx="95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7.0000000000000001E-3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6.0000000000000001E-3</c:v>
                  </c:pt>
                  <c:pt idx="123">
                    <c:v>5.0000000000000001E-3</c:v>
                  </c:pt>
                  <c:pt idx="124">
                    <c:v>5.0000000000000001E-3</c:v>
                  </c:pt>
                  <c:pt idx="125">
                    <c:v>6.0000000000000001E-3</c:v>
                  </c:pt>
                  <c:pt idx="126">
                    <c:v>5.0000000000000001E-3</c:v>
                  </c:pt>
                  <c:pt idx="129">
                    <c:v>0</c:v>
                  </c:pt>
                  <c:pt idx="130">
                    <c:v>8.0000000000000004E-4</c:v>
                  </c:pt>
                  <c:pt idx="131">
                    <c:v>0</c:v>
                  </c:pt>
                  <c:pt idx="135">
                    <c:v>7.0000000000000001E-3</c:v>
                  </c:pt>
                  <c:pt idx="136">
                    <c:v>4.0000000000000001E-3</c:v>
                  </c:pt>
                  <c:pt idx="138">
                    <c:v>5.0000000000000001E-3</c:v>
                  </c:pt>
                  <c:pt idx="139">
                    <c:v>5.9999999999999995E-4</c:v>
                  </c:pt>
                  <c:pt idx="140">
                    <c:v>5.0000000000000001E-3</c:v>
                  </c:pt>
                  <c:pt idx="142">
                    <c:v>5.0000000000000001E-3</c:v>
                  </c:pt>
                  <c:pt idx="143">
                    <c:v>5.0000000000000001E-3</c:v>
                  </c:pt>
                  <c:pt idx="145">
                    <c:v>5.0000000000000001E-3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49">
                    <c:v>4.0000000000000001E-3</c:v>
                  </c:pt>
                  <c:pt idx="150">
                    <c:v>4.0000000000000001E-3</c:v>
                  </c:pt>
                  <c:pt idx="151">
                    <c:v>5.0000000000000001E-3</c:v>
                  </c:pt>
                  <c:pt idx="152">
                    <c:v>4.0000000000000001E-3</c:v>
                  </c:pt>
                  <c:pt idx="153">
                    <c:v>5.0000000000000001E-3</c:v>
                  </c:pt>
                </c:numCache>
              </c:numRef>
            </c:plus>
            <c:minus>
              <c:numRef>
                <c:f>'A (3)'!$D$21:$D$174</c:f>
                <c:numCache>
                  <c:formatCode>General</c:formatCode>
                  <c:ptCount val="154"/>
                  <c:pt idx="9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20">
                    <c:v>0</c:v>
                  </c:pt>
                  <c:pt idx="26">
                    <c:v>0</c:v>
                  </c:pt>
                  <c:pt idx="49">
                    <c:v>4.8999999999999998E-4</c:v>
                  </c:pt>
                  <c:pt idx="50">
                    <c:v>4.8999999999999998E-4</c:v>
                  </c:pt>
                  <c:pt idx="52">
                    <c:v>0</c:v>
                  </c:pt>
                  <c:pt idx="53">
                    <c:v>1.1E-4</c:v>
                  </c:pt>
                  <c:pt idx="54">
                    <c:v>8.0000000000000007E-5</c:v>
                  </c:pt>
                  <c:pt idx="55">
                    <c:v>0</c:v>
                  </c:pt>
                  <c:pt idx="57">
                    <c:v>2.7E-4</c:v>
                  </c:pt>
                  <c:pt idx="58">
                    <c:v>1.4999999999999999E-4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8.0000000000000007E-5</c:v>
                  </c:pt>
                  <c:pt idx="62">
                    <c:v>2.5999999999999998E-4</c:v>
                  </c:pt>
                  <c:pt idx="63">
                    <c:v>0</c:v>
                  </c:pt>
                  <c:pt idx="68">
                    <c:v>0</c:v>
                  </c:pt>
                  <c:pt idx="95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7.0000000000000001E-3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6.0000000000000001E-3</c:v>
                  </c:pt>
                  <c:pt idx="123">
                    <c:v>5.0000000000000001E-3</c:v>
                  </c:pt>
                  <c:pt idx="124">
                    <c:v>5.0000000000000001E-3</c:v>
                  </c:pt>
                  <c:pt idx="125">
                    <c:v>6.0000000000000001E-3</c:v>
                  </c:pt>
                  <c:pt idx="126">
                    <c:v>5.0000000000000001E-3</c:v>
                  </c:pt>
                  <c:pt idx="129">
                    <c:v>0</c:v>
                  </c:pt>
                  <c:pt idx="130">
                    <c:v>8.0000000000000004E-4</c:v>
                  </c:pt>
                  <c:pt idx="131">
                    <c:v>0</c:v>
                  </c:pt>
                  <c:pt idx="135">
                    <c:v>7.0000000000000001E-3</c:v>
                  </c:pt>
                  <c:pt idx="136">
                    <c:v>4.0000000000000001E-3</c:v>
                  </c:pt>
                  <c:pt idx="138">
                    <c:v>5.0000000000000001E-3</c:v>
                  </c:pt>
                  <c:pt idx="139">
                    <c:v>5.9999999999999995E-4</c:v>
                  </c:pt>
                  <c:pt idx="140">
                    <c:v>5.0000000000000001E-3</c:v>
                  </c:pt>
                  <c:pt idx="142">
                    <c:v>5.0000000000000001E-3</c:v>
                  </c:pt>
                  <c:pt idx="143">
                    <c:v>5.0000000000000001E-3</c:v>
                  </c:pt>
                  <c:pt idx="145">
                    <c:v>5.0000000000000001E-3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49">
                    <c:v>4.0000000000000001E-3</c:v>
                  </c:pt>
                  <c:pt idx="150">
                    <c:v>4.0000000000000001E-3</c:v>
                  </c:pt>
                  <c:pt idx="151">
                    <c:v>5.0000000000000001E-3</c:v>
                  </c:pt>
                  <c:pt idx="152">
                    <c:v>4.0000000000000001E-3</c:v>
                  </c:pt>
                  <c:pt idx="15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(3)'!$F$21:$F$892</c:f>
              <c:numCache>
                <c:formatCode>General</c:formatCode>
                <c:ptCount val="872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25106</c:v>
                </c:pt>
                <c:pt idx="133">
                  <c:v>26094</c:v>
                </c:pt>
                <c:pt idx="134">
                  <c:v>26175.5</c:v>
                </c:pt>
                <c:pt idx="135">
                  <c:v>26213</c:v>
                </c:pt>
                <c:pt idx="136">
                  <c:v>26278</c:v>
                </c:pt>
                <c:pt idx="137">
                  <c:v>26294.5</c:v>
                </c:pt>
                <c:pt idx="138">
                  <c:v>26347</c:v>
                </c:pt>
                <c:pt idx="139">
                  <c:v>26394</c:v>
                </c:pt>
                <c:pt idx="140">
                  <c:v>27222.5</c:v>
                </c:pt>
                <c:pt idx="141">
                  <c:v>27226.5</c:v>
                </c:pt>
                <c:pt idx="142">
                  <c:v>27263</c:v>
                </c:pt>
                <c:pt idx="143">
                  <c:v>27419.5</c:v>
                </c:pt>
                <c:pt idx="144">
                  <c:v>27424</c:v>
                </c:pt>
                <c:pt idx="145">
                  <c:v>27567</c:v>
                </c:pt>
                <c:pt idx="146">
                  <c:v>27611</c:v>
                </c:pt>
                <c:pt idx="147">
                  <c:v>27771</c:v>
                </c:pt>
                <c:pt idx="148">
                  <c:v>27775</c:v>
                </c:pt>
                <c:pt idx="149">
                  <c:v>27818</c:v>
                </c:pt>
                <c:pt idx="150">
                  <c:v>27865</c:v>
                </c:pt>
                <c:pt idx="151">
                  <c:v>28248</c:v>
                </c:pt>
                <c:pt idx="152">
                  <c:v>28414</c:v>
                </c:pt>
                <c:pt idx="153">
                  <c:v>28464</c:v>
                </c:pt>
                <c:pt idx="154">
                  <c:v>28605</c:v>
                </c:pt>
                <c:pt idx="155">
                  <c:v>28747</c:v>
                </c:pt>
                <c:pt idx="156">
                  <c:v>28790</c:v>
                </c:pt>
                <c:pt idx="157">
                  <c:v>28792.5</c:v>
                </c:pt>
                <c:pt idx="158">
                  <c:v>28925</c:v>
                </c:pt>
                <c:pt idx="159">
                  <c:v>28947</c:v>
                </c:pt>
                <c:pt idx="160">
                  <c:v>29606.5</c:v>
                </c:pt>
                <c:pt idx="161">
                  <c:v>29678.5</c:v>
                </c:pt>
                <c:pt idx="162">
                  <c:v>29882.5</c:v>
                </c:pt>
                <c:pt idx="163">
                  <c:v>30770</c:v>
                </c:pt>
                <c:pt idx="164">
                  <c:v>31092</c:v>
                </c:pt>
                <c:pt idx="165">
                  <c:v>31187</c:v>
                </c:pt>
                <c:pt idx="166">
                  <c:v>31252</c:v>
                </c:pt>
                <c:pt idx="167">
                  <c:v>31252.5</c:v>
                </c:pt>
                <c:pt idx="168">
                  <c:v>31256</c:v>
                </c:pt>
                <c:pt idx="169">
                  <c:v>31846.5</c:v>
                </c:pt>
                <c:pt idx="170">
                  <c:v>31908</c:v>
                </c:pt>
                <c:pt idx="171">
                  <c:v>31936.5</c:v>
                </c:pt>
                <c:pt idx="172">
                  <c:v>32033</c:v>
                </c:pt>
                <c:pt idx="173">
                  <c:v>32109</c:v>
                </c:pt>
                <c:pt idx="174">
                  <c:v>32142.5</c:v>
                </c:pt>
                <c:pt idx="175">
                  <c:v>32262.5</c:v>
                </c:pt>
                <c:pt idx="176">
                  <c:v>32306.5</c:v>
                </c:pt>
                <c:pt idx="177">
                  <c:v>32353.5</c:v>
                </c:pt>
                <c:pt idx="178">
                  <c:v>32597.5</c:v>
                </c:pt>
                <c:pt idx="179">
                  <c:v>32720</c:v>
                </c:pt>
                <c:pt idx="180">
                  <c:v>32720.5</c:v>
                </c:pt>
                <c:pt idx="181">
                  <c:v>32909.5</c:v>
                </c:pt>
                <c:pt idx="182">
                  <c:v>33097.5</c:v>
                </c:pt>
                <c:pt idx="183">
                  <c:v>33103</c:v>
                </c:pt>
                <c:pt idx="184">
                  <c:v>33143</c:v>
                </c:pt>
                <c:pt idx="185">
                  <c:v>33191</c:v>
                </c:pt>
                <c:pt idx="186">
                  <c:v>33238</c:v>
                </c:pt>
                <c:pt idx="187">
                  <c:v>33322.5</c:v>
                </c:pt>
                <c:pt idx="188">
                  <c:v>33491</c:v>
                </c:pt>
                <c:pt idx="189">
                  <c:v>34051</c:v>
                </c:pt>
                <c:pt idx="190">
                  <c:v>34073</c:v>
                </c:pt>
                <c:pt idx="191">
                  <c:v>34100</c:v>
                </c:pt>
                <c:pt idx="192">
                  <c:v>34141.5</c:v>
                </c:pt>
                <c:pt idx="193">
                  <c:v>34169</c:v>
                </c:pt>
                <c:pt idx="194">
                  <c:v>34170.5</c:v>
                </c:pt>
                <c:pt idx="195">
                  <c:v>34316</c:v>
                </c:pt>
                <c:pt idx="196">
                  <c:v>34520.5</c:v>
                </c:pt>
                <c:pt idx="197">
                  <c:v>34580.5</c:v>
                </c:pt>
                <c:pt idx="198">
                  <c:v>34596</c:v>
                </c:pt>
                <c:pt idx="199">
                  <c:v>34643</c:v>
                </c:pt>
                <c:pt idx="200">
                  <c:v>34705</c:v>
                </c:pt>
                <c:pt idx="201">
                  <c:v>34705.5</c:v>
                </c:pt>
                <c:pt idx="202">
                  <c:v>35286.5</c:v>
                </c:pt>
                <c:pt idx="203">
                  <c:v>35288.5</c:v>
                </c:pt>
                <c:pt idx="204">
                  <c:v>35426.5</c:v>
                </c:pt>
                <c:pt idx="205">
                  <c:v>35433.5</c:v>
                </c:pt>
                <c:pt idx="206">
                  <c:v>35436</c:v>
                </c:pt>
                <c:pt idx="207">
                  <c:v>35436.5</c:v>
                </c:pt>
                <c:pt idx="208">
                  <c:v>35460.5</c:v>
                </c:pt>
                <c:pt idx="209">
                  <c:v>35460.5</c:v>
                </c:pt>
                <c:pt idx="210">
                  <c:v>35502.5</c:v>
                </c:pt>
                <c:pt idx="211">
                  <c:v>35514</c:v>
                </c:pt>
                <c:pt idx="212">
                  <c:v>35539</c:v>
                </c:pt>
                <c:pt idx="213">
                  <c:v>35574.5</c:v>
                </c:pt>
                <c:pt idx="214">
                  <c:v>35574.5</c:v>
                </c:pt>
                <c:pt idx="215">
                  <c:v>35592.5</c:v>
                </c:pt>
                <c:pt idx="216">
                  <c:v>36352.5</c:v>
                </c:pt>
                <c:pt idx="217">
                  <c:v>36496.5</c:v>
                </c:pt>
                <c:pt idx="218">
                  <c:v>36496.5</c:v>
                </c:pt>
                <c:pt idx="219">
                  <c:v>36512.5</c:v>
                </c:pt>
                <c:pt idx="220">
                  <c:v>36603</c:v>
                </c:pt>
                <c:pt idx="221">
                  <c:v>36641</c:v>
                </c:pt>
                <c:pt idx="222">
                  <c:v>36649</c:v>
                </c:pt>
                <c:pt idx="223">
                  <c:v>36684.5</c:v>
                </c:pt>
                <c:pt idx="224">
                  <c:v>36694.5</c:v>
                </c:pt>
                <c:pt idx="225">
                  <c:v>36735</c:v>
                </c:pt>
                <c:pt idx="226">
                  <c:v>36759</c:v>
                </c:pt>
                <c:pt idx="227">
                  <c:v>36766.5</c:v>
                </c:pt>
                <c:pt idx="228">
                  <c:v>36772.5</c:v>
                </c:pt>
                <c:pt idx="229">
                  <c:v>36784</c:v>
                </c:pt>
                <c:pt idx="230">
                  <c:v>36784.5</c:v>
                </c:pt>
                <c:pt idx="231">
                  <c:v>36823</c:v>
                </c:pt>
                <c:pt idx="232">
                  <c:v>37572</c:v>
                </c:pt>
                <c:pt idx="233">
                  <c:v>37587</c:v>
                </c:pt>
                <c:pt idx="234">
                  <c:v>37697</c:v>
                </c:pt>
                <c:pt idx="235">
                  <c:v>37700</c:v>
                </c:pt>
                <c:pt idx="236">
                  <c:v>37722</c:v>
                </c:pt>
                <c:pt idx="237">
                  <c:v>37722.5</c:v>
                </c:pt>
                <c:pt idx="238">
                  <c:v>37723</c:v>
                </c:pt>
                <c:pt idx="239">
                  <c:v>37758</c:v>
                </c:pt>
                <c:pt idx="240">
                  <c:v>37769</c:v>
                </c:pt>
                <c:pt idx="241">
                  <c:v>37770</c:v>
                </c:pt>
                <c:pt idx="242">
                  <c:v>37770</c:v>
                </c:pt>
                <c:pt idx="243">
                  <c:v>37770</c:v>
                </c:pt>
                <c:pt idx="244">
                  <c:v>37814</c:v>
                </c:pt>
                <c:pt idx="245">
                  <c:v>38048</c:v>
                </c:pt>
                <c:pt idx="246">
                  <c:v>38331</c:v>
                </c:pt>
                <c:pt idx="247">
                  <c:v>38541</c:v>
                </c:pt>
                <c:pt idx="248">
                  <c:v>38556.5</c:v>
                </c:pt>
                <c:pt idx="249">
                  <c:v>38569</c:v>
                </c:pt>
                <c:pt idx="250">
                  <c:v>38606.5</c:v>
                </c:pt>
                <c:pt idx="251">
                  <c:v>38607</c:v>
                </c:pt>
                <c:pt idx="252">
                  <c:v>38613</c:v>
                </c:pt>
                <c:pt idx="253">
                  <c:v>38754</c:v>
                </c:pt>
                <c:pt idx="254">
                  <c:v>38782</c:v>
                </c:pt>
                <c:pt idx="255">
                  <c:v>38842</c:v>
                </c:pt>
                <c:pt idx="256">
                  <c:v>38867</c:v>
                </c:pt>
                <c:pt idx="257">
                  <c:v>38873</c:v>
                </c:pt>
                <c:pt idx="258">
                  <c:v>38895</c:v>
                </c:pt>
                <c:pt idx="259">
                  <c:v>38939.5</c:v>
                </c:pt>
                <c:pt idx="260">
                  <c:v>38971</c:v>
                </c:pt>
                <c:pt idx="261">
                  <c:v>38974</c:v>
                </c:pt>
                <c:pt idx="262">
                  <c:v>38983.5</c:v>
                </c:pt>
                <c:pt idx="263">
                  <c:v>39456.5</c:v>
                </c:pt>
                <c:pt idx="264">
                  <c:v>39613</c:v>
                </c:pt>
                <c:pt idx="265">
                  <c:v>39616.5</c:v>
                </c:pt>
                <c:pt idx="266">
                  <c:v>39638.5</c:v>
                </c:pt>
                <c:pt idx="267">
                  <c:v>39663.5</c:v>
                </c:pt>
                <c:pt idx="268">
                  <c:v>39718</c:v>
                </c:pt>
                <c:pt idx="269">
                  <c:v>39776.5</c:v>
                </c:pt>
                <c:pt idx="270">
                  <c:v>39885.5</c:v>
                </c:pt>
                <c:pt idx="271">
                  <c:v>39937.5</c:v>
                </c:pt>
                <c:pt idx="272">
                  <c:v>39980</c:v>
                </c:pt>
                <c:pt idx="273">
                  <c:v>40067</c:v>
                </c:pt>
                <c:pt idx="274">
                  <c:v>40859.5</c:v>
                </c:pt>
                <c:pt idx="275">
                  <c:v>40925.5</c:v>
                </c:pt>
                <c:pt idx="276">
                  <c:v>40956</c:v>
                </c:pt>
                <c:pt idx="277">
                  <c:v>41000.5</c:v>
                </c:pt>
                <c:pt idx="278">
                  <c:v>41063.5</c:v>
                </c:pt>
                <c:pt idx="279">
                  <c:v>41121</c:v>
                </c:pt>
                <c:pt idx="280">
                  <c:v>41160.5</c:v>
                </c:pt>
                <c:pt idx="281">
                  <c:v>41295</c:v>
                </c:pt>
                <c:pt idx="282">
                  <c:v>41444.5</c:v>
                </c:pt>
                <c:pt idx="283">
                  <c:v>41445</c:v>
                </c:pt>
                <c:pt idx="284">
                  <c:v>41477</c:v>
                </c:pt>
                <c:pt idx="285">
                  <c:v>41495.5</c:v>
                </c:pt>
                <c:pt idx="286">
                  <c:v>41997</c:v>
                </c:pt>
                <c:pt idx="287">
                  <c:v>42016</c:v>
                </c:pt>
                <c:pt idx="288">
                  <c:v>42085</c:v>
                </c:pt>
                <c:pt idx="289">
                  <c:v>42101</c:v>
                </c:pt>
                <c:pt idx="290">
                  <c:v>42132.5</c:v>
                </c:pt>
                <c:pt idx="291">
                  <c:v>42195</c:v>
                </c:pt>
                <c:pt idx="292">
                  <c:v>42219.5</c:v>
                </c:pt>
                <c:pt idx="293">
                  <c:v>42238</c:v>
                </c:pt>
                <c:pt idx="294">
                  <c:v>42265</c:v>
                </c:pt>
                <c:pt idx="295">
                  <c:v>42278</c:v>
                </c:pt>
                <c:pt idx="296">
                  <c:v>42421</c:v>
                </c:pt>
                <c:pt idx="297">
                  <c:v>42439</c:v>
                </c:pt>
                <c:pt idx="298">
                  <c:v>42489</c:v>
                </c:pt>
                <c:pt idx="299">
                  <c:v>42649.5</c:v>
                </c:pt>
                <c:pt idx="300">
                  <c:v>42681</c:v>
                </c:pt>
                <c:pt idx="301">
                  <c:v>43114.5</c:v>
                </c:pt>
                <c:pt idx="302">
                  <c:v>43338.5</c:v>
                </c:pt>
                <c:pt idx="303">
                  <c:v>43357.5</c:v>
                </c:pt>
                <c:pt idx="304">
                  <c:v>43427</c:v>
                </c:pt>
                <c:pt idx="305">
                  <c:v>43427.5</c:v>
                </c:pt>
                <c:pt idx="306">
                  <c:v>43436.5</c:v>
                </c:pt>
                <c:pt idx="307">
                  <c:v>43468.5</c:v>
                </c:pt>
                <c:pt idx="308">
                  <c:v>43483</c:v>
                </c:pt>
                <c:pt idx="309">
                  <c:v>43503</c:v>
                </c:pt>
                <c:pt idx="310">
                  <c:v>43550</c:v>
                </c:pt>
                <c:pt idx="311">
                  <c:v>44324</c:v>
                </c:pt>
                <c:pt idx="312">
                  <c:v>44358.5</c:v>
                </c:pt>
                <c:pt idx="313">
                  <c:v>44431</c:v>
                </c:pt>
                <c:pt idx="314">
                  <c:v>44481</c:v>
                </c:pt>
                <c:pt idx="315">
                  <c:v>44481</c:v>
                </c:pt>
                <c:pt idx="316">
                  <c:v>44481</c:v>
                </c:pt>
                <c:pt idx="317">
                  <c:v>44481</c:v>
                </c:pt>
                <c:pt idx="318">
                  <c:v>44546.5</c:v>
                </c:pt>
                <c:pt idx="319">
                  <c:v>44560</c:v>
                </c:pt>
                <c:pt idx="320">
                  <c:v>44696.5</c:v>
                </c:pt>
                <c:pt idx="321">
                  <c:v>44697</c:v>
                </c:pt>
                <c:pt idx="322">
                  <c:v>44791.5</c:v>
                </c:pt>
                <c:pt idx="323">
                  <c:v>44860.5</c:v>
                </c:pt>
                <c:pt idx="324">
                  <c:v>45600</c:v>
                </c:pt>
                <c:pt idx="325">
                  <c:v>45629</c:v>
                </c:pt>
                <c:pt idx="326">
                  <c:v>45631.5</c:v>
                </c:pt>
                <c:pt idx="327">
                  <c:v>45740.5</c:v>
                </c:pt>
                <c:pt idx="328">
                  <c:v>45874</c:v>
                </c:pt>
                <c:pt idx="329">
                  <c:v>45880</c:v>
                </c:pt>
                <c:pt idx="330">
                  <c:v>45939</c:v>
                </c:pt>
                <c:pt idx="331">
                  <c:v>46717.5</c:v>
                </c:pt>
                <c:pt idx="332">
                  <c:v>46718</c:v>
                </c:pt>
                <c:pt idx="333">
                  <c:v>46749</c:v>
                </c:pt>
                <c:pt idx="334">
                  <c:v>46768</c:v>
                </c:pt>
                <c:pt idx="335">
                  <c:v>46811.5</c:v>
                </c:pt>
                <c:pt idx="336">
                  <c:v>46812</c:v>
                </c:pt>
                <c:pt idx="337">
                  <c:v>46974.5</c:v>
                </c:pt>
                <c:pt idx="338">
                  <c:v>47706</c:v>
                </c:pt>
                <c:pt idx="339">
                  <c:v>47822</c:v>
                </c:pt>
                <c:pt idx="340">
                  <c:v>49298.5</c:v>
                </c:pt>
              </c:numCache>
            </c:numRef>
          </c:xVal>
          <c:yVal>
            <c:numRef>
              <c:f>'A (3)'!$K$21:$K$892</c:f>
              <c:numCache>
                <c:formatCode>General</c:formatCode>
                <c:ptCount val="872"/>
                <c:pt idx="163">
                  <c:v>8.6922278118436225E-2</c:v>
                </c:pt>
                <c:pt idx="165">
                  <c:v>8.8670552089752164E-2</c:v>
                </c:pt>
                <c:pt idx="166">
                  <c:v>8.7518844200531021E-2</c:v>
                </c:pt>
                <c:pt idx="167">
                  <c:v>8.8588446436915547E-2</c:v>
                </c:pt>
                <c:pt idx="168">
                  <c:v>8.7575662168092094E-2</c:v>
                </c:pt>
                <c:pt idx="169">
                  <c:v>8.9303915832715575E-2</c:v>
                </c:pt>
                <c:pt idx="170">
                  <c:v>8.8736992205667775E-2</c:v>
                </c:pt>
                <c:pt idx="171">
                  <c:v>8.9404320286121219E-2</c:v>
                </c:pt>
                <c:pt idx="172">
                  <c:v>8.8737553945975378E-2</c:v>
                </c:pt>
                <c:pt idx="173">
                  <c:v>8.8617095490917563E-2</c:v>
                </c:pt>
                <c:pt idx="174">
                  <c:v>8.9280446038173977E-2</c:v>
                </c:pt>
                <c:pt idx="175">
                  <c:v>8.9384985301876441E-2</c:v>
                </c:pt>
                <c:pt idx="176">
                  <c:v>8.8309983038925566E-2</c:v>
                </c:pt>
                <c:pt idx="177">
                  <c:v>8.905259425227996E-2</c:v>
                </c:pt>
                <c:pt idx="178">
                  <c:v>8.8718490769679192E-2</c:v>
                </c:pt>
                <c:pt idx="179">
                  <c:v>8.8771041271684226E-2</c:v>
                </c:pt>
                <c:pt idx="180">
                  <c:v>8.9640643527673092E-2</c:v>
                </c:pt>
                <c:pt idx="181">
                  <c:v>9.095029286982026E-2</c:v>
                </c:pt>
                <c:pt idx="182">
                  <c:v>9.1120737735764123E-2</c:v>
                </c:pt>
                <c:pt idx="183">
                  <c:v>8.9686362451175228E-2</c:v>
                </c:pt>
                <c:pt idx="185">
                  <c:v>8.7936357915168628E-2</c:v>
                </c:pt>
                <c:pt idx="186">
                  <c:v>8.9678969132364728E-2</c:v>
                </c:pt>
                <c:pt idx="187">
                  <c:v>9.1541748864983674E-2</c:v>
                </c:pt>
                <c:pt idx="189">
                  <c:v>9.1452222695806995E-2</c:v>
                </c:pt>
                <c:pt idx="190">
                  <c:v>9.0514721559884492E-2</c:v>
                </c:pt>
                <c:pt idx="192">
                  <c:v>8.9650229390827008E-2</c:v>
                </c:pt>
                <c:pt idx="194">
                  <c:v>9.0387159718375187E-2</c:v>
                </c:pt>
                <c:pt idx="196">
                  <c:v>9.1608732589520514E-2</c:v>
                </c:pt>
                <c:pt idx="197">
                  <c:v>9.0973924692661967E-2</c:v>
                </c:pt>
                <c:pt idx="198">
                  <c:v>9.0318671886052471E-2</c:v>
                </c:pt>
                <c:pt idx="199">
                  <c:v>9.0261283097788692E-2</c:v>
                </c:pt>
                <c:pt idx="202">
                  <c:v>9.0839374941424467E-2</c:v>
                </c:pt>
                <c:pt idx="203">
                  <c:v>9.0817783922830131E-2</c:v>
                </c:pt>
                <c:pt idx="204">
                  <c:v>9.0328004087496083E-2</c:v>
                </c:pt>
                <c:pt idx="205">
                  <c:v>9.2302435550664086E-2</c:v>
                </c:pt>
                <c:pt idx="206">
                  <c:v>9.065044678573031E-2</c:v>
                </c:pt>
                <c:pt idx="207">
                  <c:v>9.0720049032825045E-2</c:v>
                </c:pt>
                <c:pt idx="208">
                  <c:v>9.0660956877400167E-2</c:v>
                </c:pt>
                <c:pt idx="209">
                  <c:v>9.0660956877400167E-2</c:v>
                </c:pt>
                <c:pt idx="210">
                  <c:v>9.0567545630619861E-2</c:v>
                </c:pt>
                <c:pt idx="211">
                  <c:v>9.0708397307025734E-2</c:v>
                </c:pt>
                <c:pt idx="212">
                  <c:v>9.0288509651145432E-2</c:v>
                </c:pt>
                <c:pt idx="213">
                  <c:v>9.0830269196885638E-2</c:v>
                </c:pt>
                <c:pt idx="214">
                  <c:v>9.0842707322735805E-2</c:v>
                </c:pt>
                <c:pt idx="215">
                  <c:v>8.9835950078850146E-2</c:v>
                </c:pt>
                <c:pt idx="216">
                  <c:v>9.1431365472089965E-2</c:v>
                </c:pt>
                <c:pt idx="217">
                  <c:v>9.0676812586025335E-2</c:v>
                </c:pt>
                <c:pt idx="218">
                  <c:v>9.077681259077508E-2</c:v>
                </c:pt>
                <c:pt idx="219">
                  <c:v>9.0904084492649417E-2</c:v>
                </c:pt>
                <c:pt idx="220">
                  <c:v>9.1702091194747481E-2</c:v>
                </c:pt>
                <c:pt idx="221">
                  <c:v>9.5391861963435076E-2</c:v>
                </c:pt>
                <c:pt idx="222">
                  <c:v>9.1605497917043976E-2</c:v>
                </c:pt>
                <c:pt idx="223">
                  <c:v>9.5547257449652534E-2</c:v>
                </c:pt>
                <c:pt idx="224">
                  <c:v>9.5239302390837111E-2</c:v>
                </c:pt>
                <c:pt idx="225">
                  <c:v>9.2577084396907594E-2</c:v>
                </c:pt>
                <c:pt idx="226">
                  <c:v>9.1017992242996115E-2</c:v>
                </c:pt>
                <c:pt idx="227">
                  <c:v>9.3162025950732641E-2</c:v>
                </c:pt>
                <c:pt idx="228">
                  <c:v>9.2597252914856654E-2</c:v>
                </c:pt>
                <c:pt idx="229">
                  <c:v>9.029810459469445E-2</c:v>
                </c:pt>
                <c:pt idx="230">
                  <c:v>9.1567706840578467E-2</c:v>
                </c:pt>
                <c:pt idx="231">
                  <c:v>9.1927079862216488E-2</c:v>
                </c:pt>
                <c:pt idx="232">
                  <c:v>9.1491245810175315E-2</c:v>
                </c:pt>
                <c:pt idx="233">
                  <c:v>9.1179313218162861E-2</c:v>
                </c:pt>
                <c:pt idx="235">
                  <c:v>9.1139421034313273E-2</c:v>
                </c:pt>
                <c:pt idx="239">
                  <c:v>9.109298512339592E-2</c:v>
                </c:pt>
                <c:pt idx="241">
                  <c:v>9.1463735610886943E-2</c:v>
                </c:pt>
                <c:pt idx="242">
                  <c:v>9.1463735610886943E-2</c:v>
                </c:pt>
                <c:pt idx="243">
                  <c:v>9.1463735610886943E-2</c:v>
                </c:pt>
                <c:pt idx="244">
                  <c:v>9.1478733338590246E-2</c:v>
                </c:pt>
                <c:pt idx="245">
                  <c:v>9.0862584918795619E-2</c:v>
                </c:pt>
                <c:pt idx="246">
                  <c:v>9.0247456704673823E-2</c:v>
                </c:pt>
                <c:pt idx="247">
                  <c:v>9.1280400425603148E-2</c:v>
                </c:pt>
                <c:pt idx="248">
                  <c:v>9.1438070077856537E-2</c:v>
                </c:pt>
                <c:pt idx="249">
                  <c:v>9.1278126252291258E-2</c:v>
                </c:pt>
                <c:pt idx="252">
                  <c:v>9.0803123981459066E-2</c:v>
                </c:pt>
                <c:pt idx="253">
                  <c:v>8.8230957626365125E-2</c:v>
                </c:pt>
                <c:pt idx="254">
                  <c:v>9.0328683458210435E-2</c:v>
                </c:pt>
                <c:pt idx="255">
                  <c:v>9.02709530928405E-2</c:v>
                </c:pt>
                <c:pt idx="256">
                  <c:v>9.1361065446108114E-2</c:v>
                </c:pt>
                <c:pt idx="257">
                  <c:v>9.1276292405382264E-2</c:v>
                </c:pt>
                <c:pt idx="258">
                  <c:v>9.0358791276230477E-2</c:v>
                </c:pt>
                <c:pt idx="259">
                  <c:v>9.5053391254623421E-2</c:v>
                </c:pt>
                <c:pt idx="260">
                  <c:v>9.493833281158004E-2</c:v>
                </c:pt>
                <c:pt idx="261">
                  <c:v>9.6355946290714201E-2</c:v>
                </c:pt>
                <c:pt idx="262">
                  <c:v>9.0878388989949599E-2</c:v>
                </c:pt>
                <c:pt idx="263">
                  <c:v>8.9122114615747705E-2</c:v>
                </c:pt>
                <c:pt idx="264">
                  <c:v>8.7107617910078261E-2</c:v>
                </c:pt>
                <c:pt idx="265">
                  <c:v>8.8194833646412008E-2</c:v>
                </c:pt>
                <c:pt idx="266">
                  <c:v>8.9457332505844533E-2</c:v>
                </c:pt>
                <c:pt idx="267">
                  <c:v>8.9637444856634829E-2</c:v>
                </c:pt>
                <c:pt idx="268">
                  <c:v>8.9624089778226335E-2</c:v>
                </c:pt>
                <c:pt idx="269">
                  <c:v>8.9567552669905126E-2</c:v>
                </c:pt>
                <c:pt idx="271">
                  <c:v>8.9379476186877582E-2</c:v>
                </c:pt>
                <c:pt idx="272">
                  <c:v>8.9995667178300209E-2</c:v>
                </c:pt>
                <c:pt idx="273">
                  <c:v>8.950645815639291E-2</c:v>
                </c:pt>
                <c:pt idx="274">
                  <c:v>8.9826019597239792E-2</c:v>
                </c:pt>
                <c:pt idx="275">
                  <c:v>8.891351619240595E-2</c:v>
                </c:pt>
                <c:pt idx="276">
                  <c:v>8.9659253259014804E-2</c:v>
                </c:pt>
                <c:pt idx="277">
                  <c:v>8.9653853239724413E-2</c:v>
                </c:pt>
                <c:pt idx="278">
                  <c:v>9.0223736347979866E-2</c:v>
                </c:pt>
                <c:pt idx="279">
                  <c:v>8.9827994750521611E-2</c:v>
                </c:pt>
                <c:pt idx="280">
                  <c:v>8.922657226503361E-2</c:v>
                </c:pt>
                <c:pt idx="281">
                  <c:v>8.9449576698825695E-2</c:v>
                </c:pt>
                <c:pt idx="284">
                  <c:v>8.9184794589527883E-2</c:v>
                </c:pt>
                <c:pt idx="285">
                  <c:v>8.896007773000747E-2</c:v>
                </c:pt>
                <c:pt idx="286">
                  <c:v>8.8071131431206595E-2</c:v>
                </c:pt>
                <c:pt idx="287">
                  <c:v>8.8916016815346666E-2</c:v>
                </c:pt>
                <c:pt idx="288">
                  <c:v>8.8221126898133662E-2</c:v>
                </c:pt>
                <c:pt idx="289">
                  <c:v>8.7948398802836891E-2</c:v>
                </c:pt>
                <c:pt idx="290">
                  <c:v>8.8033340362017043E-2</c:v>
                </c:pt>
                <c:pt idx="291">
                  <c:v>8.7833621226309333E-2</c:v>
                </c:pt>
                <c:pt idx="292">
                  <c:v>8.8144131332228426E-2</c:v>
                </c:pt>
                <c:pt idx="293">
                  <c:v>8.8219414465129375E-2</c:v>
                </c:pt>
                <c:pt idx="294">
                  <c:v>8.5477935805101879E-2</c:v>
                </c:pt>
                <c:pt idx="295">
                  <c:v>8.7787594224209897E-2</c:v>
                </c:pt>
                <c:pt idx="296">
                  <c:v>9.0493836862151511E-2</c:v>
                </c:pt>
                <c:pt idx="297">
                  <c:v>8.7899517748155631E-2</c:v>
                </c:pt>
                <c:pt idx="298">
                  <c:v>8.835974244721001E-2</c:v>
                </c:pt>
                <c:pt idx="299">
                  <c:v>8.5902063721732702E-2</c:v>
                </c:pt>
                <c:pt idx="300">
                  <c:v>8.6787005282531027E-2</c:v>
                </c:pt>
                <c:pt idx="301">
                  <c:v>8.5632153393817134E-2</c:v>
                </c:pt>
                <c:pt idx="302">
                  <c:v>8.6413960038044024E-2</c:v>
                </c:pt>
                <c:pt idx="303">
                  <c:v>8.4558845417632256E-2</c:v>
                </c:pt>
                <c:pt idx="304">
                  <c:v>8.5433557746000588E-2</c:v>
                </c:pt>
                <c:pt idx="305">
                  <c:v>8.5503159993095323E-2</c:v>
                </c:pt>
                <c:pt idx="306">
                  <c:v>8.4756000440393109E-2</c:v>
                </c:pt>
                <c:pt idx="307">
                  <c:v>8.5910544243233744E-2</c:v>
                </c:pt>
                <c:pt idx="308">
                  <c:v>8.4529009407560807E-2</c:v>
                </c:pt>
                <c:pt idx="309">
                  <c:v>8.421309928962728E-2</c:v>
                </c:pt>
                <c:pt idx="310">
                  <c:v>8.5155710505205207E-2</c:v>
                </c:pt>
                <c:pt idx="311">
                  <c:v>8.4399988802033477E-2</c:v>
                </c:pt>
                <c:pt idx="312">
                  <c:v>8.5402543845702894E-2</c:v>
                </c:pt>
                <c:pt idx="313">
                  <c:v>8.3424869648297317E-2</c:v>
                </c:pt>
                <c:pt idx="314">
                  <c:v>8.3055094342853408E-2</c:v>
                </c:pt>
                <c:pt idx="315">
                  <c:v>8.3055094342853408E-2</c:v>
                </c:pt>
                <c:pt idx="316">
                  <c:v>8.3055094342853408E-2</c:v>
                </c:pt>
                <c:pt idx="317">
                  <c:v>8.3055094342853408E-2</c:v>
                </c:pt>
                <c:pt idx="318">
                  <c:v>8.4122988700983115E-2</c:v>
                </c:pt>
                <c:pt idx="319">
                  <c:v>8.2652249373495579E-2</c:v>
                </c:pt>
                <c:pt idx="320">
                  <c:v>8.4153662784956396E-2</c:v>
                </c:pt>
                <c:pt idx="321">
                  <c:v>8.3323265040235128E-2</c:v>
                </c:pt>
                <c:pt idx="322">
                  <c:v>8.3778089712723158E-2</c:v>
                </c:pt>
                <c:pt idx="323">
                  <c:v>8.3083199795510154E-2</c:v>
                </c:pt>
                <c:pt idx="324">
                  <c:v>8.0624923051800579E-2</c:v>
                </c:pt>
                <c:pt idx="325">
                  <c:v>7.9561853381164838E-2</c:v>
                </c:pt>
                <c:pt idx="326">
                  <c:v>8.0709864610980731E-2</c:v>
                </c:pt>
                <c:pt idx="327">
                  <c:v>8.0983154446585104E-2</c:v>
                </c:pt>
                <c:pt idx="328">
                  <c:v>8.0466954386793077E-2</c:v>
                </c:pt>
                <c:pt idx="329">
                  <c:v>7.8502181349904276E-2</c:v>
                </c:pt>
                <c:pt idx="330">
                  <c:v>8.2175246490805876E-2</c:v>
                </c:pt>
                <c:pt idx="331">
                  <c:v>7.6785945013398305E-2</c:v>
                </c:pt>
                <c:pt idx="332">
                  <c:v>7.4855547260085586E-2</c:v>
                </c:pt>
                <c:pt idx="333">
                  <c:v>7.527088656934211E-2</c:v>
                </c:pt>
                <c:pt idx="334">
                  <c:v>7.5715771963587031E-2</c:v>
                </c:pt>
                <c:pt idx="335">
                  <c:v>7.6671167444146704E-2</c:v>
                </c:pt>
                <c:pt idx="336">
                  <c:v>7.5140769688005093E-2</c:v>
                </c:pt>
                <c:pt idx="337">
                  <c:v>7.6361499952326994E-2</c:v>
                </c:pt>
                <c:pt idx="338">
                  <c:v>7.3589587263995782E-2</c:v>
                </c:pt>
                <c:pt idx="339">
                  <c:v>7.3537308555387426E-2</c:v>
                </c:pt>
                <c:pt idx="340">
                  <c:v>6.9172743838862516E-2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7C1-4FA1-8F3D-A136001D5988}"/>
            </c:ext>
          </c:extLst>
        </c:ser>
        <c:ser>
          <c:idx val="5"/>
          <c:order val="4"/>
          <c:tx>
            <c:strRef>
              <c:f>'A (3)'!$M$20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25106</c:v>
                </c:pt>
                <c:pt idx="133">
                  <c:v>26094</c:v>
                </c:pt>
                <c:pt idx="134">
                  <c:v>26175.5</c:v>
                </c:pt>
                <c:pt idx="135">
                  <c:v>26213</c:v>
                </c:pt>
                <c:pt idx="136">
                  <c:v>26278</c:v>
                </c:pt>
                <c:pt idx="137">
                  <c:v>26294.5</c:v>
                </c:pt>
                <c:pt idx="138">
                  <c:v>26347</c:v>
                </c:pt>
                <c:pt idx="139">
                  <c:v>26394</c:v>
                </c:pt>
                <c:pt idx="140">
                  <c:v>27222.5</c:v>
                </c:pt>
                <c:pt idx="141">
                  <c:v>27226.5</c:v>
                </c:pt>
                <c:pt idx="142">
                  <c:v>27263</c:v>
                </c:pt>
                <c:pt idx="143">
                  <c:v>27419.5</c:v>
                </c:pt>
                <c:pt idx="144">
                  <c:v>27424</c:v>
                </c:pt>
                <c:pt idx="145">
                  <c:v>27567</c:v>
                </c:pt>
                <c:pt idx="146">
                  <c:v>27611</c:v>
                </c:pt>
                <c:pt idx="147">
                  <c:v>27771</c:v>
                </c:pt>
                <c:pt idx="148">
                  <c:v>27775</c:v>
                </c:pt>
                <c:pt idx="149">
                  <c:v>27818</c:v>
                </c:pt>
                <c:pt idx="150">
                  <c:v>27865</c:v>
                </c:pt>
                <c:pt idx="151">
                  <c:v>28248</c:v>
                </c:pt>
                <c:pt idx="152">
                  <c:v>28414</c:v>
                </c:pt>
                <c:pt idx="153">
                  <c:v>28464</c:v>
                </c:pt>
                <c:pt idx="154">
                  <c:v>28605</c:v>
                </c:pt>
                <c:pt idx="155">
                  <c:v>28747</c:v>
                </c:pt>
                <c:pt idx="156">
                  <c:v>28790</c:v>
                </c:pt>
                <c:pt idx="157">
                  <c:v>28792.5</c:v>
                </c:pt>
                <c:pt idx="158">
                  <c:v>28925</c:v>
                </c:pt>
                <c:pt idx="159">
                  <c:v>28947</c:v>
                </c:pt>
                <c:pt idx="160">
                  <c:v>29606.5</c:v>
                </c:pt>
                <c:pt idx="161">
                  <c:v>29678.5</c:v>
                </c:pt>
                <c:pt idx="162">
                  <c:v>29882.5</c:v>
                </c:pt>
                <c:pt idx="163">
                  <c:v>30770</c:v>
                </c:pt>
                <c:pt idx="164">
                  <c:v>31092</c:v>
                </c:pt>
                <c:pt idx="165">
                  <c:v>31187</c:v>
                </c:pt>
                <c:pt idx="166">
                  <c:v>31252</c:v>
                </c:pt>
                <c:pt idx="167">
                  <c:v>31252.5</c:v>
                </c:pt>
                <c:pt idx="168">
                  <c:v>31256</c:v>
                </c:pt>
                <c:pt idx="169">
                  <c:v>31846.5</c:v>
                </c:pt>
                <c:pt idx="170">
                  <c:v>31908</c:v>
                </c:pt>
                <c:pt idx="171">
                  <c:v>31936.5</c:v>
                </c:pt>
                <c:pt idx="172">
                  <c:v>32033</c:v>
                </c:pt>
                <c:pt idx="173">
                  <c:v>32109</c:v>
                </c:pt>
                <c:pt idx="174">
                  <c:v>32142.5</c:v>
                </c:pt>
                <c:pt idx="175">
                  <c:v>32262.5</c:v>
                </c:pt>
                <c:pt idx="176">
                  <c:v>32306.5</c:v>
                </c:pt>
                <c:pt idx="177">
                  <c:v>32353.5</c:v>
                </c:pt>
                <c:pt idx="178">
                  <c:v>32597.5</c:v>
                </c:pt>
                <c:pt idx="179">
                  <c:v>32720</c:v>
                </c:pt>
                <c:pt idx="180">
                  <c:v>32720.5</c:v>
                </c:pt>
                <c:pt idx="181">
                  <c:v>32909.5</c:v>
                </c:pt>
                <c:pt idx="182">
                  <c:v>33097.5</c:v>
                </c:pt>
                <c:pt idx="183">
                  <c:v>33103</c:v>
                </c:pt>
                <c:pt idx="184">
                  <c:v>33143</c:v>
                </c:pt>
                <c:pt idx="185">
                  <c:v>33191</c:v>
                </c:pt>
                <c:pt idx="186">
                  <c:v>33238</c:v>
                </c:pt>
                <c:pt idx="187">
                  <c:v>33322.5</c:v>
                </c:pt>
                <c:pt idx="188">
                  <c:v>33491</c:v>
                </c:pt>
                <c:pt idx="189">
                  <c:v>34051</c:v>
                </c:pt>
                <c:pt idx="190">
                  <c:v>34073</c:v>
                </c:pt>
                <c:pt idx="191">
                  <c:v>34100</c:v>
                </c:pt>
                <c:pt idx="192">
                  <c:v>34141.5</c:v>
                </c:pt>
                <c:pt idx="193">
                  <c:v>34169</c:v>
                </c:pt>
                <c:pt idx="194">
                  <c:v>34170.5</c:v>
                </c:pt>
                <c:pt idx="195">
                  <c:v>34316</c:v>
                </c:pt>
                <c:pt idx="196">
                  <c:v>34520.5</c:v>
                </c:pt>
                <c:pt idx="197">
                  <c:v>34580.5</c:v>
                </c:pt>
                <c:pt idx="198">
                  <c:v>34596</c:v>
                </c:pt>
                <c:pt idx="199">
                  <c:v>34643</c:v>
                </c:pt>
                <c:pt idx="200">
                  <c:v>34705</c:v>
                </c:pt>
                <c:pt idx="201">
                  <c:v>34705.5</c:v>
                </c:pt>
                <c:pt idx="202">
                  <c:v>35286.5</c:v>
                </c:pt>
                <c:pt idx="203">
                  <c:v>35288.5</c:v>
                </c:pt>
                <c:pt idx="204">
                  <c:v>35426.5</c:v>
                </c:pt>
                <c:pt idx="205">
                  <c:v>35433.5</c:v>
                </c:pt>
                <c:pt idx="206">
                  <c:v>35436</c:v>
                </c:pt>
                <c:pt idx="207">
                  <c:v>35436.5</c:v>
                </c:pt>
                <c:pt idx="208">
                  <c:v>35460.5</c:v>
                </c:pt>
                <c:pt idx="209">
                  <c:v>35460.5</c:v>
                </c:pt>
                <c:pt idx="210">
                  <c:v>35502.5</c:v>
                </c:pt>
                <c:pt idx="211">
                  <c:v>35514</c:v>
                </c:pt>
                <c:pt idx="212">
                  <c:v>35539</c:v>
                </c:pt>
                <c:pt idx="213">
                  <c:v>35574.5</c:v>
                </c:pt>
                <c:pt idx="214">
                  <c:v>35574.5</c:v>
                </c:pt>
                <c:pt idx="215">
                  <c:v>35592.5</c:v>
                </c:pt>
                <c:pt idx="216">
                  <c:v>36352.5</c:v>
                </c:pt>
                <c:pt idx="217">
                  <c:v>36496.5</c:v>
                </c:pt>
                <c:pt idx="218">
                  <c:v>36496.5</c:v>
                </c:pt>
                <c:pt idx="219">
                  <c:v>36512.5</c:v>
                </c:pt>
                <c:pt idx="220">
                  <c:v>36603</c:v>
                </c:pt>
                <c:pt idx="221">
                  <c:v>36641</c:v>
                </c:pt>
                <c:pt idx="222">
                  <c:v>36649</c:v>
                </c:pt>
                <c:pt idx="223">
                  <c:v>36684.5</c:v>
                </c:pt>
                <c:pt idx="224">
                  <c:v>36694.5</c:v>
                </c:pt>
                <c:pt idx="225">
                  <c:v>36735</c:v>
                </c:pt>
                <c:pt idx="226">
                  <c:v>36759</c:v>
                </c:pt>
                <c:pt idx="227">
                  <c:v>36766.5</c:v>
                </c:pt>
                <c:pt idx="228">
                  <c:v>36772.5</c:v>
                </c:pt>
                <c:pt idx="229">
                  <c:v>36784</c:v>
                </c:pt>
                <c:pt idx="230">
                  <c:v>36784.5</c:v>
                </c:pt>
                <c:pt idx="231">
                  <c:v>36823</c:v>
                </c:pt>
                <c:pt idx="232">
                  <c:v>37572</c:v>
                </c:pt>
                <c:pt idx="233">
                  <c:v>37587</c:v>
                </c:pt>
                <c:pt idx="234">
                  <c:v>37697</c:v>
                </c:pt>
                <c:pt idx="235">
                  <c:v>37700</c:v>
                </c:pt>
                <c:pt idx="236">
                  <c:v>37722</c:v>
                </c:pt>
                <c:pt idx="237">
                  <c:v>37722.5</c:v>
                </c:pt>
                <c:pt idx="238">
                  <c:v>37723</c:v>
                </c:pt>
                <c:pt idx="239">
                  <c:v>37758</c:v>
                </c:pt>
                <c:pt idx="240">
                  <c:v>37769</c:v>
                </c:pt>
                <c:pt idx="241">
                  <c:v>37770</c:v>
                </c:pt>
                <c:pt idx="242">
                  <c:v>37770</c:v>
                </c:pt>
                <c:pt idx="243">
                  <c:v>37770</c:v>
                </c:pt>
                <c:pt idx="244">
                  <c:v>37814</c:v>
                </c:pt>
                <c:pt idx="245">
                  <c:v>38048</c:v>
                </c:pt>
                <c:pt idx="246">
                  <c:v>38331</c:v>
                </c:pt>
                <c:pt idx="247">
                  <c:v>38541</c:v>
                </c:pt>
                <c:pt idx="248">
                  <c:v>38556.5</c:v>
                </c:pt>
                <c:pt idx="249">
                  <c:v>38569</c:v>
                </c:pt>
                <c:pt idx="250">
                  <c:v>38606.5</c:v>
                </c:pt>
                <c:pt idx="251">
                  <c:v>38607</c:v>
                </c:pt>
                <c:pt idx="252">
                  <c:v>38613</c:v>
                </c:pt>
                <c:pt idx="253">
                  <c:v>38754</c:v>
                </c:pt>
                <c:pt idx="254">
                  <c:v>38782</c:v>
                </c:pt>
                <c:pt idx="255">
                  <c:v>38842</c:v>
                </c:pt>
                <c:pt idx="256">
                  <c:v>38867</c:v>
                </c:pt>
                <c:pt idx="257">
                  <c:v>38873</c:v>
                </c:pt>
                <c:pt idx="258">
                  <c:v>38895</c:v>
                </c:pt>
                <c:pt idx="259">
                  <c:v>38939.5</c:v>
                </c:pt>
                <c:pt idx="260">
                  <c:v>38971</c:v>
                </c:pt>
                <c:pt idx="261">
                  <c:v>38974</c:v>
                </c:pt>
                <c:pt idx="262">
                  <c:v>38983.5</c:v>
                </c:pt>
                <c:pt idx="263">
                  <c:v>39456.5</c:v>
                </c:pt>
                <c:pt idx="264">
                  <c:v>39613</c:v>
                </c:pt>
                <c:pt idx="265">
                  <c:v>39616.5</c:v>
                </c:pt>
                <c:pt idx="266">
                  <c:v>39638.5</c:v>
                </c:pt>
                <c:pt idx="267">
                  <c:v>39663.5</c:v>
                </c:pt>
                <c:pt idx="268">
                  <c:v>39718</c:v>
                </c:pt>
                <c:pt idx="269">
                  <c:v>39776.5</c:v>
                </c:pt>
                <c:pt idx="270">
                  <c:v>39885.5</c:v>
                </c:pt>
                <c:pt idx="271">
                  <c:v>39937.5</c:v>
                </c:pt>
                <c:pt idx="272">
                  <c:v>39980</c:v>
                </c:pt>
                <c:pt idx="273">
                  <c:v>40067</c:v>
                </c:pt>
                <c:pt idx="274">
                  <c:v>40859.5</c:v>
                </c:pt>
                <c:pt idx="275">
                  <c:v>40925.5</c:v>
                </c:pt>
                <c:pt idx="276">
                  <c:v>40956</c:v>
                </c:pt>
                <c:pt idx="277">
                  <c:v>41000.5</c:v>
                </c:pt>
                <c:pt idx="278">
                  <c:v>41063.5</c:v>
                </c:pt>
                <c:pt idx="279">
                  <c:v>41121</c:v>
                </c:pt>
                <c:pt idx="280">
                  <c:v>41160.5</c:v>
                </c:pt>
                <c:pt idx="281">
                  <c:v>41295</c:v>
                </c:pt>
                <c:pt idx="282">
                  <c:v>41444.5</c:v>
                </c:pt>
                <c:pt idx="283">
                  <c:v>41445</c:v>
                </c:pt>
                <c:pt idx="284">
                  <c:v>41477</c:v>
                </c:pt>
                <c:pt idx="285">
                  <c:v>41495.5</c:v>
                </c:pt>
                <c:pt idx="286">
                  <c:v>41997</c:v>
                </c:pt>
                <c:pt idx="287">
                  <c:v>42016</c:v>
                </c:pt>
                <c:pt idx="288">
                  <c:v>42085</c:v>
                </c:pt>
                <c:pt idx="289">
                  <c:v>42101</c:v>
                </c:pt>
                <c:pt idx="290">
                  <c:v>42132.5</c:v>
                </c:pt>
                <c:pt idx="291">
                  <c:v>42195</c:v>
                </c:pt>
                <c:pt idx="292">
                  <c:v>42219.5</c:v>
                </c:pt>
                <c:pt idx="293">
                  <c:v>42238</c:v>
                </c:pt>
                <c:pt idx="294">
                  <c:v>42265</c:v>
                </c:pt>
                <c:pt idx="295">
                  <c:v>42278</c:v>
                </c:pt>
                <c:pt idx="296">
                  <c:v>42421</c:v>
                </c:pt>
                <c:pt idx="297">
                  <c:v>42439</c:v>
                </c:pt>
                <c:pt idx="298">
                  <c:v>42489</c:v>
                </c:pt>
                <c:pt idx="299">
                  <c:v>42649.5</c:v>
                </c:pt>
                <c:pt idx="300">
                  <c:v>42681</c:v>
                </c:pt>
                <c:pt idx="301">
                  <c:v>43114.5</c:v>
                </c:pt>
                <c:pt idx="302">
                  <c:v>43338.5</c:v>
                </c:pt>
                <c:pt idx="303">
                  <c:v>43357.5</c:v>
                </c:pt>
                <c:pt idx="304">
                  <c:v>43427</c:v>
                </c:pt>
                <c:pt idx="305">
                  <c:v>43427.5</c:v>
                </c:pt>
                <c:pt idx="306">
                  <c:v>43436.5</c:v>
                </c:pt>
                <c:pt idx="307">
                  <c:v>43468.5</c:v>
                </c:pt>
                <c:pt idx="308">
                  <c:v>43483</c:v>
                </c:pt>
                <c:pt idx="309">
                  <c:v>43503</c:v>
                </c:pt>
                <c:pt idx="310">
                  <c:v>43550</c:v>
                </c:pt>
                <c:pt idx="311">
                  <c:v>44324</c:v>
                </c:pt>
                <c:pt idx="312">
                  <c:v>44358.5</c:v>
                </c:pt>
                <c:pt idx="313">
                  <c:v>44431</c:v>
                </c:pt>
                <c:pt idx="314">
                  <c:v>44481</c:v>
                </c:pt>
                <c:pt idx="315">
                  <c:v>44481</c:v>
                </c:pt>
                <c:pt idx="316">
                  <c:v>44481</c:v>
                </c:pt>
                <c:pt idx="317">
                  <c:v>44481</c:v>
                </c:pt>
                <c:pt idx="318">
                  <c:v>44546.5</c:v>
                </c:pt>
                <c:pt idx="319">
                  <c:v>44560</c:v>
                </c:pt>
                <c:pt idx="320">
                  <c:v>44696.5</c:v>
                </c:pt>
                <c:pt idx="321">
                  <c:v>44697</c:v>
                </c:pt>
                <c:pt idx="322">
                  <c:v>44791.5</c:v>
                </c:pt>
                <c:pt idx="323">
                  <c:v>44860.5</c:v>
                </c:pt>
                <c:pt idx="324">
                  <c:v>45600</c:v>
                </c:pt>
                <c:pt idx="325">
                  <c:v>45629</c:v>
                </c:pt>
                <c:pt idx="326">
                  <c:v>45631.5</c:v>
                </c:pt>
                <c:pt idx="327">
                  <c:v>45740.5</c:v>
                </c:pt>
                <c:pt idx="328">
                  <c:v>45874</c:v>
                </c:pt>
                <c:pt idx="329">
                  <c:v>45880</c:v>
                </c:pt>
                <c:pt idx="330">
                  <c:v>45939</c:v>
                </c:pt>
                <c:pt idx="331">
                  <c:v>46717.5</c:v>
                </c:pt>
                <c:pt idx="332">
                  <c:v>46718</c:v>
                </c:pt>
                <c:pt idx="333">
                  <c:v>46749</c:v>
                </c:pt>
                <c:pt idx="334">
                  <c:v>46768</c:v>
                </c:pt>
                <c:pt idx="335">
                  <c:v>46811.5</c:v>
                </c:pt>
                <c:pt idx="336">
                  <c:v>46812</c:v>
                </c:pt>
                <c:pt idx="337">
                  <c:v>46974.5</c:v>
                </c:pt>
                <c:pt idx="338">
                  <c:v>47706</c:v>
                </c:pt>
                <c:pt idx="339">
                  <c:v>47822</c:v>
                </c:pt>
                <c:pt idx="340">
                  <c:v>49298.5</c:v>
                </c:pt>
              </c:numCache>
            </c:numRef>
          </c:xVal>
          <c:yVal>
            <c:numRef>
              <c:f>'A (3)'!$M$21:$M$892</c:f>
              <c:numCache>
                <c:formatCode>General</c:formatCode>
                <c:ptCount val="8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7C1-4FA1-8F3D-A136001D5988}"/>
            </c:ext>
          </c:extLst>
        </c:ser>
        <c:ser>
          <c:idx val="6"/>
          <c:order val="5"/>
          <c:tx>
            <c:strRef>
              <c:f>'A (3)'!$N$20</c:f>
              <c:strCache>
                <c:ptCount val="1"/>
                <c:pt idx="0">
                  <c:v>Lin. Fit 3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25106</c:v>
                </c:pt>
                <c:pt idx="133">
                  <c:v>26094</c:v>
                </c:pt>
                <c:pt idx="134">
                  <c:v>26175.5</c:v>
                </c:pt>
                <c:pt idx="135">
                  <c:v>26213</c:v>
                </c:pt>
                <c:pt idx="136">
                  <c:v>26278</c:v>
                </c:pt>
                <c:pt idx="137">
                  <c:v>26294.5</c:v>
                </c:pt>
                <c:pt idx="138">
                  <c:v>26347</c:v>
                </c:pt>
                <c:pt idx="139">
                  <c:v>26394</c:v>
                </c:pt>
                <c:pt idx="140">
                  <c:v>27222.5</c:v>
                </c:pt>
                <c:pt idx="141">
                  <c:v>27226.5</c:v>
                </c:pt>
                <c:pt idx="142">
                  <c:v>27263</c:v>
                </c:pt>
                <c:pt idx="143">
                  <c:v>27419.5</c:v>
                </c:pt>
                <c:pt idx="144">
                  <c:v>27424</c:v>
                </c:pt>
                <c:pt idx="145">
                  <c:v>27567</c:v>
                </c:pt>
                <c:pt idx="146">
                  <c:v>27611</c:v>
                </c:pt>
                <c:pt idx="147">
                  <c:v>27771</c:v>
                </c:pt>
                <c:pt idx="148">
                  <c:v>27775</c:v>
                </c:pt>
                <c:pt idx="149">
                  <c:v>27818</c:v>
                </c:pt>
                <c:pt idx="150">
                  <c:v>27865</c:v>
                </c:pt>
                <c:pt idx="151">
                  <c:v>28248</c:v>
                </c:pt>
                <c:pt idx="152">
                  <c:v>28414</c:v>
                </c:pt>
                <c:pt idx="153">
                  <c:v>28464</c:v>
                </c:pt>
                <c:pt idx="154">
                  <c:v>28605</c:v>
                </c:pt>
                <c:pt idx="155">
                  <c:v>28747</c:v>
                </c:pt>
                <c:pt idx="156">
                  <c:v>28790</c:v>
                </c:pt>
                <c:pt idx="157">
                  <c:v>28792.5</c:v>
                </c:pt>
                <c:pt idx="158">
                  <c:v>28925</c:v>
                </c:pt>
                <c:pt idx="159">
                  <c:v>28947</c:v>
                </c:pt>
                <c:pt idx="160">
                  <c:v>29606.5</c:v>
                </c:pt>
                <c:pt idx="161">
                  <c:v>29678.5</c:v>
                </c:pt>
                <c:pt idx="162">
                  <c:v>29882.5</c:v>
                </c:pt>
                <c:pt idx="163">
                  <c:v>30770</c:v>
                </c:pt>
                <c:pt idx="164">
                  <c:v>31092</c:v>
                </c:pt>
                <c:pt idx="165">
                  <c:v>31187</c:v>
                </c:pt>
                <c:pt idx="166">
                  <c:v>31252</c:v>
                </c:pt>
                <c:pt idx="167">
                  <c:v>31252.5</c:v>
                </c:pt>
                <c:pt idx="168">
                  <c:v>31256</c:v>
                </c:pt>
                <c:pt idx="169">
                  <c:v>31846.5</c:v>
                </c:pt>
                <c:pt idx="170">
                  <c:v>31908</c:v>
                </c:pt>
                <c:pt idx="171">
                  <c:v>31936.5</c:v>
                </c:pt>
                <c:pt idx="172">
                  <c:v>32033</c:v>
                </c:pt>
                <c:pt idx="173">
                  <c:v>32109</c:v>
                </c:pt>
                <c:pt idx="174">
                  <c:v>32142.5</c:v>
                </c:pt>
                <c:pt idx="175">
                  <c:v>32262.5</c:v>
                </c:pt>
                <c:pt idx="176">
                  <c:v>32306.5</c:v>
                </c:pt>
                <c:pt idx="177">
                  <c:v>32353.5</c:v>
                </c:pt>
                <c:pt idx="178">
                  <c:v>32597.5</c:v>
                </c:pt>
                <c:pt idx="179">
                  <c:v>32720</c:v>
                </c:pt>
                <c:pt idx="180">
                  <c:v>32720.5</c:v>
                </c:pt>
                <c:pt idx="181">
                  <c:v>32909.5</c:v>
                </c:pt>
                <c:pt idx="182">
                  <c:v>33097.5</c:v>
                </c:pt>
                <c:pt idx="183">
                  <c:v>33103</c:v>
                </c:pt>
                <c:pt idx="184">
                  <c:v>33143</c:v>
                </c:pt>
                <c:pt idx="185">
                  <c:v>33191</c:v>
                </c:pt>
                <c:pt idx="186">
                  <c:v>33238</c:v>
                </c:pt>
                <c:pt idx="187">
                  <c:v>33322.5</c:v>
                </c:pt>
                <c:pt idx="188">
                  <c:v>33491</c:v>
                </c:pt>
                <c:pt idx="189">
                  <c:v>34051</c:v>
                </c:pt>
                <c:pt idx="190">
                  <c:v>34073</c:v>
                </c:pt>
                <c:pt idx="191">
                  <c:v>34100</c:v>
                </c:pt>
                <c:pt idx="192">
                  <c:v>34141.5</c:v>
                </c:pt>
                <c:pt idx="193">
                  <c:v>34169</c:v>
                </c:pt>
                <c:pt idx="194">
                  <c:v>34170.5</c:v>
                </c:pt>
                <c:pt idx="195">
                  <c:v>34316</c:v>
                </c:pt>
                <c:pt idx="196">
                  <c:v>34520.5</c:v>
                </c:pt>
                <c:pt idx="197">
                  <c:v>34580.5</c:v>
                </c:pt>
                <c:pt idx="198">
                  <c:v>34596</c:v>
                </c:pt>
                <c:pt idx="199">
                  <c:v>34643</c:v>
                </c:pt>
                <c:pt idx="200">
                  <c:v>34705</c:v>
                </c:pt>
                <c:pt idx="201">
                  <c:v>34705.5</c:v>
                </c:pt>
                <c:pt idx="202">
                  <c:v>35286.5</c:v>
                </c:pt>
                <c:pt idx="203">
                  <c:v>35288.5</c:v>
                </c:pt>
                <c:pt idx="204">
                  <c:v>35426.5</c:v>
                </c:pt>
                <c:pt idx="205">
                  <c:v>35433.5</c:v>
                </c:pt>
                <c:pt idx="206">
                  <c:v>35436</c:v>
                </c:pt>
                <c:pt idx="207">
                  <c:v>35436.5</c:v>
                </c:pt>
                <c:pt idx="208">
                  <c:v>35460.5</c:v>
                </c:pt>
                <c:pt idx="209">
                  <c:v>35460.5</c:v>
                </c:pt>
                <c:pt idx="210">
                  <c:v>35502.5</c:v>
                </c:pt>
                <c:pt idx="211">
                  <c:v>35514</c:v>
                </c:pt>
                <c:pt idx="212">
                  <c:v>35539</c:v>
                </c:pt>
                <c:pt idx="213">
                  <c:v>35574.5</c:v>
                </c:pt>
                <c:pt idx="214">
                  <c:v>35574.5</c:v>
                </c:pt>
                <c:pt idx="215">
                  <c:v>35592.5</c:v>
                </c:pt>
                <c:pt idx="216">
                  <c:v>36352.5</c:v>
                </c:pt>
                <c:pt idx="217">
                  <c:v>36496.5</c:v>
                </c:pt>
                <c:pt idx="218">
                  <c:v>36496.5</c:v>
                </c:pt>
                <c:pt idx="219">
                  <c:v>36512.5</c:v>
                </c:pt>
                <c:pt idx="220">
                  <c:v>36603</c:v>
                </c:pt>
                <c:pt idx="221">
                  <c:v>36641</c:v>
                </c:pt>
                <c:pt idx="222">
                  <c:v>36649</c:v>
                </c:pt>
                <c:pt idx="223">
                  <c:v>36684.5</c:v>
                </c:pt>
                <c:pt idx="224">
                  <c:v>36694.5</c:v>
                </c:pt>
                <c:pt idx="225">
                  <c:v>36735</c:v>
                </c:pt>
                <c:pt idx="226">
                  <c:v>36759</c:v>
                </c:pt>
                <c:pt idx="227">
                  <c:v>36766.5</c:v>
                </c:pt>
                <c:pt idx="228">
                  <c:v>36772.5</c:v>
                </c:pt>
                <c:pt idx="229">
                  <c:v>36784</c:v>
                </c:pt>
                <c:pt idx="230">
                  <c:v>36784.5</c:v>
                </c:pt>
                <c:pt idx="231">
                  <c:v>36823</c:v>
                </c:pt>
                <c:pt idx="232">
                  <c:v>37572</c:v>
                </c:pt>
                <c:pt idx="233">
                  <c:v>37587</c:v>
                </c:pt>
                <c:pt idx="234">
                  <c:v>37697</c:v>
                </c:pt>
                <c:pt idx="235">
                  <c:v>37700</c:v>
                </c:pt>
                <c:pt idx="236">
                  <c:v>37722</c:v>
                </c:pt>
                <c:pt idx="237">
                  <c:v>37722.5</c:v>
                </c:pt>
                <c:pt idx="238">
                  <c:v>37723</c:v>
                </c:pt>
                <c:pt idx="239">
                  <c:v>37758</c:v>
                </c:pt>
                <c:pt idx="240">
                  <c:v>37769</c:v>
                </c:pt>
                <c:pt idx="241">
                  <c:v>37770</c:v>
                </c:pt>
                <c:pt idx="242">
                  <c:v>37770</c:v>
                </c:pt>
                <c:pt idx="243">
                  <c:v>37770</c:v>
                </c:pt>
                <c:pt idx="244">
                  <c:v>37814</c:v>
                </c:pt>
                <c:pt idx="245">
                  <c:v>38048</c:v>
                </c:pt>
                <c:pt idx="246">
                  <c:v>38331</c:v>
                </c:pt>
                <c:pt idx="247">
                  <c:v>38541</c:v>
                </c:pt>
                <c:pt idx="248">
                  <c:v>38556.5</c:v>
                </c:pt>
                <c:pt idx="249">
                  <c:v>38569</c:v>
                </c:pt>
                <c:pt idx="250">
                  <c:v>38606.5</c:v>
                </c:pt>
                <c:pt idx="251">
                  <c:v>38607</c:v>
                </c:pt>
                <c:pt idx="252">
                  <c:v>38613</c:v>
                </c:pt>
                <c:pt idx="253">
                  <c:v>38754</c:v>
                </c:pt>
                <c:pt idx="254">
                  <c:v>38782</c:v>
                </c:pt>
                <c:pt idx="255">
                  <c:v>38842</c:v>
                </c:pt>
                <c:pt idx="256">
                  <c:v>38867</c:v>
                </c:pt>
                <c:pt idx="257">
                  <c:v>38873</c:v>
                </c:pt>
                <c:pt idx="258">
                  <c:v>38895</c:v>
                </c:pt>
                <c:pt idx="259">
                  <c:v>38939.5</c:v>
                </c:pt>
                <c:pt idx="260">
                  <c:v>38971</c:v>
                </c:pt>
                <c:pt idx="261">
                  <c:v>38974</c:v>
                </c:pt>
                <c:pt idx="262">
                  <c:v>38983.5</c:v>
                </c:pt>
                <c:pt idx="263">
                  <c:v>39456.5</c:v>
                </c:pt>
                <c:pt idx="264">
                  <c:v>39613</c:v>
                </c:pt>
                <c:pt idx="265">
                  <c:v>39616.5</c:v>
                </c:pt>
                <c:pt idx="266">
                  <c:v>39638.5</c:v>
                </c:pt>
                <c:pt idx="267">
                  <c:v>39663.5</c:v>
                </c:pt>
                <c:pt idx="268">
                  <c:v>39718</c:v>
                </c:pt>
                <c:pt idx="269">
                  <c:v>39776.5</c:v>
                </c:pt>
                <c:pt idx="270">
                  <c:v>39885.5</c:v>
                </c:pt>
                <c:pt idx="271">
                  <c:v>39937.5</c:v>
                </c:pt>
                <c:pt idx="272">
                  <c:v>39980</c:v>
                </c:pt>
                <c:pt idx="273">
                  <c:v>40067</c:v>
                </c:pt>
                <c:pt idx="274">
                  <c:v>40859.5</c:v>
                </c:pt>
                <c:pt idx="275">
                  <c:v>40925.5</c:v>
                </c:pt>
                <c:pt idx="276">
                  <c:v>40956</c:v>
                </c:pt>
                <c:pt idx="277">
                  <c:v>41000.5</c:v>
                </c:pt>
                <c:pt idx="278">
                  <c:v>41063.5</c:v>
                </c:pt>
                <c:pt idx="279">
                  <c:v>41121</c:v>
                </c:pt>
                <c:pt idx="280">
                  <c:v>41160.5</c:v>
                </c:pt>
                <c:pt idx="281">
                  <c:v>41295</c:v>
                </c:pt>
                <c:pt idx="282">
                  <c:v>41444.5</c:v>
                </c:pt>
                <c:pt idx="283">
                  <c:v>41445</c:v>
                </c:pt>
                <c:pt idx="284">
                  <c:v>41477</c:v>
                </c:pt>
                <c:pt idx="285">
                  <c:v>41495.5</c:v>
                </c:pt>
                <c:pt idx="286">
                  <c:v>41997</c:v>
                </c:pt>
                <c:pt idx="287">
                  <c:v>42016</c:v>
                </c:pt>
                <c:pt idx="288">
                  <c:v>42085</c:v>
                </c:pt>
                <c:pt idx="289">
                  <c:v>42101</c:v>
                </c:pt>
                <c:pt idx="290">
                  <c:v>42132.5</c:v>
                </c:pt>
                <c:pt idx="291">
                  <c:v>42195</c:v>
                </c:pt>
                <c:pt idx="292">
                  <c:v>42219.5</c:v>
                </c:pt>
                <c:pt idx="293">
                  <c:v>42238</c:v>
                </c:pt>
                <c:pt idx="294">
                  <c:v>42265</c:v>
                </c:pt>
                <c:pt idx="295">
                  <c:v>42278</c:v>
                </c:pt>
                <c:pt idx="296">
                  <c:v>42421</c:v>
                </c:pt>
                <c:pt idx="297">
                  <c:v>42439</c:v>
                </c:pt>
                <c:pt idx="298">
                  <c:v>42489</c:v>
                </c:pt>
                <c:pt idx="299">
                  <c:v>42649.5</c:v>
                </c:pt>
                <c:pt idx="300">
                  <c:v>42681</c:v>
                </c:pt>
                <c:pt idx="301">
                  <c:v>43114.5</c:v>
                </c:pt>
                <c:pt idx="302">
                  <c:v>43338.5</c:v>
                </c:pt>
                <c:pt idx="303">
                  <c:v>43357.5</c:v>
                </c:pt>
                <c:pt idx="304">
                  <c:v>43427</c:v>
                </c:pt>
                <c:pt idx="305">
                  <c:v>43427.5</c:v>
                </c:pt>
                <c:pt idx="306">
                  <c:v>43436.5</c:v>
                </c:pt>
                <c:pt idx="307">
                  <c:v>43468.5</c:v>
                </c:pt>
                <c:pt idx="308">
                  <c:v>43483</c:v>
                </c:pt>
                <c:pt idx="309">
                  <c:v>43503</c:v>
                </c:pt>
                <c:pt idx="310">
                  <c:v>43550</c:v>
                </c:pt>
                <c:pt idx="311">
                  <c:v>44324</c:v>
                </c:pt>
                <c:pt idx="312">
                  <c:v>44358.5</c:v>
                </c:pt>
                <c:pt idx="313">
                  <c:v>44431</c:v>
                </c:pt>
                <c:pt idx="314">
                  <c:v>44481</c:v>
                </c:pt>
                <c:pt idx="315">
                  <c:v>44481</c:v>
                </c:pt>
                <c:pt idx="316">
                  <c:v>44481</c:v>
                </c:pt>
                <c:pt idx="317">
                  <c:v>44481</c:v>
                </c:pt>
                <c:pt idx="318">
                  <c:v>44546.5</c:v>
                </c:pt>
                <c:pt idx="319">
                  <c:v>44560</c:v>
                </c:pt>
                <c:pt idx="320">
                  <c:v>44696.5</c:v>
                </c:pt>
                <c:pt idx="321">
                  <c:v>44697</c:v>
                </c:pt>
                <c:pt idx="322">
                  <c:v>44791.5</c:v>
                </c:pt>
                <c:pt idx="323">
                  <c:v>44860.5</c:v>
                </c:pt>
                <c:pt idx="324">
                  <c:v>45600</c:v>
                </c:pt>
                <c:pt idx="325">
                  <c:v>45629</c:v>
                </c:pt>
                <c:pt idx="326">
                  <c:v>45631.5</c:v>
                </c:pt>
                <c:pt idx="327">
                  <c:v>45740.5</c:v>
                </c:pt>
                <c:pt idx="328">
                  <c:v>45874</c:v>
                </c:pt>
                <c:pt idx="329">
                  <c:v>45880</c:v>
                </c:pt>
                <c:pt idx="330">
                  <c:v>45939</c:v>
                </c:pt>
                <c:pt idx="331">
                  <c:v>46717.5</c:v>
                </c:pt>
                <c:pt idx="332">
                  <c:v>46718</c:v>
                </c:pt>
                <c:pt idx="333">
                  <c:v>46749</c:v>
                </c:pt>
                <c:pt idx="334">
                  <c:v>46768</c:v>
                </c:pt>
                <c:pt idx="335">
                  <c:v>46811.5</c:v>
                </c:pt>
                <c:pt idx="336">
                  <c:v>46812</c:v>
                </c:pt>
                <c:pt idx="337">
                  <c:v>46974.5</c:v>
                </c:pt>
                <c:pt idx="338">
                  <c:v>47706</c:v>
                </c:pt>
                <c:pt idx="339">
                  <c:v>47822</c:v>
                </c:pt>
                <c:pt idx="340">
                  <c:v>49298.5</c:v>
                </c:pt>
              </c:numCache>
            </c:numRef>
          </c:xVal>
          <c:yVal>
            <c:numRef>
              <c:f>'A (3)'!$N$21:$N$892</c:f>
              <c:numCache>
                <c:formatCode>General</c:formatCode>
                <c:ptCount val="872"/>
                <c:pt idx="9">
                  <c:v>0.17736436416700799</c:v>
                </c:pt>
                <c:pt idx="11">
                  <c:v>0.17736361150734092</c:v>
                </c:pt>
                <c:pt idx="13">
                  <c:v>0.17735457959133619</c:v>
                </c:pt>
                <c:pt idx="15">
                  <c:v>0.17730791469197832</c:v>
                </c:pt>
                <c:pt idx="20">
                  <c:v>0.17693986411478482</c:v>
                </c:pt>
                <c:pt idx="26">
                  <c:v>0.1735544009323382</c:v>
                </c:pt>
                <c:pt idx="52">
                  <c:v>0.14956337404472475</c:v>
                </c:pt>
                <c:pt idx="55">
                  <c:v>0.14949262403602087</c:v>
                </c:pt>
                <c:pt idx="59">
                  <c:v>0.14948735541835145</c:v>
                </c:pt>
                <c:pt idx="60">
                  <c:v>0.14945047509466539</c:v>
                </c:pt>
                <c:pt idx="63">
                  <c:v>0.14944972243499832</c:v>
                </c:pt>
                <c:pt idx="68">
                  <c:v>0.14127884908936908</c:v>
                </c:pt>
                <c:pt idx="95">
                  <c:v>0.12156819772833939</c:v>
                </c:pt>
                <c:pt idx="114">
                  <c:v>0.11867873726648689</c:v>
                </c:pt>
                <c:pt idx="115">
                  <c:v>0.11867873726648689</c:v>
                </c:pt>
                <c:pt idx="129">
                  <c:v>0.11198533484730112</c:v>
                </c:pt>
                <c:pt idx="131">
                  <c:v>0.11198533484730112</c:v>
                </c:pt>
                <c:pt idx="163">
                  <c:v>0.10325523536904455</c:v>
                </c:pt>
                <c:pt idx="165">
                  <c:v>0.10262751720671451</c:v>
                </c:pt>
                <c:pt idx="166">
                  <c:v>0.1025296714499964</c:v>
                </c:pt>
                <c:pt idx="167">
                  <c:v>0.10252891879032934</c:v>
                </c:pt>
                <c:pt idx="168">
                  <c:v>0.10252365017265991</c:v>
                </c:pt>
                <c:pt idx="173">
                  <c:v>0.10123961278065148</c:v>
                </c:pt>
                <c:pt idx="175">
                  <c:v>0.10100854626286332</c:v>
                </c:pt>
                <c:pt idx="176">
                  <c:v>0.10094231221216184</c:v>
                </c:pt>
                <c:pt idx="177">
                  <c:v>0.10087156220345797</c:v>
                </c:pt>
                <c:pt idx="178">
                  <c:v>0.10050426428593154</c:v>
                </c:pt>
                <c:pt idx="179">
                  <c:v>0.10031986266750124</c:v>
                </c:pt>
                <c:pt idx="180">
                  <c:v>0.10031911000783419</c:v>
                </c:pt>
                <c:pt idx="181">
                  <c:v>0.10003460465368461</c:v>
                </c:pt>
                <c:pt idx="182">
                  <c:v>9.9751604618869144E-2</c:v>
                </c:pt>
                <c:pt idx="185">
                  <c:v>9.9610857261128477E-2</c:v>
                </c:pt>
                <c:pt idx="186">
                  <c:v>9.9540107252424626E-2</c:v>
                </c:pt>
                <c:pt idx="187">
                  <c:v>9.9412907768691078E-2</c:v>
                </c:pt>
                <c:pt idx="189">
                  <c:v>9.8316282633781185E-2</c:v>
                </c:pt>
                <c:pt idx="190">
                  <c:v>9.8283165608430437E-2</c:v>
                </c:pt>
                <c:pt idx="192">
                  <c:v>9.8180051234042887E-2</c:v>
                </c:pt>
                <c:pt idx="194">
                  <c:v>9.8136396973353274E-2</c:v>
                </c:pt>
                <c:pt idx="196">
                  <c:v>9.7609535206409609E-2</c:v>
                </c:pt>
                <c:pt idx="198">
                  <c:v>9.749588359668318E-2</c:v>
                </c:pt>
                <c:pt idx="199">
                  <c:v>9.7425133587979329E-2</c:v>
                </c:pt>
                <c:pt idx="202">
                  <c:v>9.6456460596470034E-2</c:v>
                </c:pt>
                <c:pt idx="205">
                  <c:v>9.6235178654353687E-2</c:v>
                </c:pt>
                <c:pt idx="216">
                  <c:v>9.4851790186293028E-2</c:v>
                </c:pt>
                <c:pt idx="217">
                  <c:v>9.4635024202179063E-2</c:v>
                </c:pt>
                <c:pt idx="218">
                  <c:v>9.4635024202179063E-2</c:v>
                </c:pt>
                <c:pt idx="219">
                  <c:v>9.461093909283308E-2</c:v>
                </c:pt>
                <c:pt idx="220">
                  <c:v>9.4474707693094781E-2</c:v>
                </c:pt>
                <c:pt idx="221">
                  <c:v>9.4417505558398035E-2</c:v>
                </c:pt>
                <c:pt idx="223">
                  <c:v>9.4352024167363602E-2</c:v>
                </c:pt>
                <c:pt idx="224">
                  <c:v>9.4336970974022355E-2</c:v>
                </c:pt>
                <c:pt idx="225">
                  <c:v>9.4276005540990304E-2</c:v>
                </c:pt>
                <c:pt idx="227">
                  <c:v>9.4228587981965373E-2</c:v>
                </c:pt>
                <c:pt idx="228">
                  <c:v>9.4219556065960636E-2</c:v>
                </c:pt>
                <c:pt idx="231">
                  <c:v>9.4143537439587338E-2</c:v>
                </c:pt>
                <c:pt idx="232">
                  <c:v>9.3016053258327874E-2</c:v>
                </c:pt>
                <c:pt idx="233">
                  <c:v>9.2993473468316018E-2</c:v>
                </c:pt>
                <c:pt idx="234">
                  <c:v>9.2827888341562276E-2</c:v>
                </c:pt>
                <c:pt idx="235">
                  <c:v>9.2823372383559907E-2</c:v>
                </c:pt>
                <c:pt idx="236">
                  <c:v>9.2790255358209173E-2</c:v>
                </c:pt>
                <c:pt idx="237">
                  <c:v>9.2789502698542109E-2</c:v>
                </c:pt>
                <c:pt idx="238">
                  <c:v>9.2788750038875045E-2</c:v>
                </c:pt>
                <c:pt idx="239">
                  <c:v>9.2736063862180668E-2</c:v>
                </c:pt>
                <c:pt idx="240">
                  <c:v>9.2719505349505293E-2</c:v>
                </c:pt>
                <c:pt idx="241">
                  <c:v>9.2718000030171166E-2</c:v>
                </c:pt>
                <c:pt idx="242">
                  <c:v>9.2718000030171166E-2</c:v>
                </c:pt>
                <c:pt idx="243">
                  <c:v>9.2718000030171166E-2</c:v>
                </c:pt>
                <c:pt idx="244">
                  <c:v>9.2651765979469683E-2</c:v>
                </c:pt>
                <c:pt idx="245">
                  <c:v>9.2299521255284483E-2</c:v>
                </c:pt>
                <c:pt idx="246">
                  <c:v>9.1873515883727191E-2</c:v>
                </c:pt>
                <c:pt idx="247">
                  <c:v>9.1557398823560981E-2</c:v>
                </c:pt>
                <c:pt idx="248">
                  <c:v>9.1534066373882048E-2</c:v>
                </c:pt>
                <c:pt idx="249">
                  <c:v>9.1515249882205496E-2</c:v>
                </c:pt>
                <c:pt idx="250">
                  <c:v>9.14588004071758E-2</c:v>
                </c:pt>
                <c:pt idx="251">
                  <c:v>9.1458047747508736E-2</c:v>
                </c:pt>
                <c:pt idx="252">
                  <c:v>9.1449015831503999E-2</c:v>
                </c:pt>
                <c:pt idx="253">
                  <c:v>9.1236765805392403E-2</c:v>
                </c:pt>
                <c:pt idx="254">
                  <c:v>9.1194616864036904E-2</c:v>
                </c:pt>
                <c:pt idx="255">
                  <c:v>9.1104297703989423E-2</c:v>
                </c:pt>
                <c:pt idx="256">
                  <c:v>9.1066664720636306E-2</c:v>
                </c:pt>
                <c:pt idx="257">
                  <c:v>9.1057632804631555E-2</c:v>
                </c:pt>
                <c:pt idx="258">
                  <c:v>9.1024515779280807E-2</c:v>
                </c:pt>
                <c:pt idx="259">
                  <c:v>9.095752906891226E-2</c:v>
                </c:pt>
                <c:pt idx="260">
                  <c:v>9.0910111509887329E-2</c:v>
                </c:pt>
                <c:pt idx="261">
                  <c:v>9.090559555188496E-2</c:v>
                </c:pt>
                <c:pt idx="262">
                  <c:v>9.0891295018210777E-2</c:v>
                </c:pt>
                <c:pt idx="263">
                  <c:v>9.0179278973169755E-2</c:v>
                </c:pt>
                <c:pt idx="264">
                  <c:v>8.9943696497379239E-2</c:v>
                </c:pt>
                <c:pt idx="265">
                  <c:v>8.9938427879709792E-2</c:v>
                </c:pt>
                <c:pt idx="266">
                  <c:v>8.9905310854359044E-2</c:v>
                </c:pt>
                <c:pt idx="267">
                  <c:v>8.9867677871005927E-2</c:v>
                </c:pt>
                <c:pt idx="268">
                  <c:v>8.9785637967296134E-2</c:v>
                </c:pt>
                <c:pt idx="269">
                  <c:v>8.969757678624983E-2</c:v>
                </c:pt>
                <c:pt idx="270">
                  <c:v>8.9533496978830229E-2</c:v>
                </c:pt>
                <c:pt idx="271">
                  <c:v>8.9455220373455741E-2</c:v>
                </c:pt>
                <c:pt idx="272">
                  <c:v>8.9391244301755435E-2</c:v>
                </c:pt>
                <c:pt idx="273">
                  <c:v>8.9260281519686596E-2</c:v>
                </c:pt>
                <c:pt idx="274">
                  <c:v>8.8067315947392699E-2</c:v>
                </c:pt>
                <c:pt idx="275">
                  <c:v>8.7967964871340482E-2</c:v>
                </c:pt>
                <c:pt idx="276">
                  <c:v>8.7922052631649678E-2</c:v>
                </c:pt>
                <c:pt idx="277">
                  <c:v>8.7855065921281117E-2</c:v>
                </c:pt>
                <c:pt idx="278">
                  <c:v>8.7760230803231254E-2</c:v>
                </c:pt>
                <c:pt idx="279">
                  <c:v>8.7673674941519092E-2</c:v>
                </c:pt>
                <c:pt idx="280">
                  <c:v>8.7614214827821155E-2</c:v>
                </c:pt>
                <c:pt idx="281">
                  <c:v>8.7411749377381373E-2</c:v>
                </c:pt>
                <c:pt idx="282">
                  <c:v>8.7186704136929721E-2</c:v>
                </c:pt>
                <c:pt idx="283">
                  <c:v>8.7185951477262658E-2</c:v>
                </c:pt>
                <c:pt idx="284">
                  <c:v>8.7137781258570662E-2</c:v>
                </c:pt>
                <c:pt idx="285">
                  <c:v>8.710993285088936E-2</c:v>
                </c:pt>
                <c:pt idx="286">
                  <c:v>8.6355015204825789E-2</c:v>
                </c:pt>
                <c:pt idx="287">
                  <c:v>8.6326414137477422E-2</c:v>
                </c:pt>
                <c:pt idx="288">
                  <c:v>8.6222547103422809E-2</c:v>
                </c:pt>
                <c:pt idx="289">
                  <c:v>8.6198461994076811E-2</c:v>
                </c:pt>
                <c:pt idx="290">
                  <c:v>8.6151044435051879E-2</c:v>
                </c:pt>
                <c:pt idx="291">
                  <c:v>8.605696197666908E-2</c:v>
                </c:pt>
                <c:pt idx="292">
                  <c:v>8.6020081652983027E-2</c:v>
                </c:pt>
                <c:pt idx="293">
                  <c:v>8.5992233245301711E-2</c:v>
                </c:pt>
                <c:pt idx="294">
                  <c:v>8.5951589623280353E-2</c:v>
                </c:pt>
                <c:pt idx="295">
                  <c:v>8.5932020471936724E-2</c:v>
                </c:pt>
                <c:pt idx="296">
                  <c:v>8.5716759807156886E-2</c:v>
                </c:pt>
                <c:pt idx="297">
                  <c:v>8.5689664059142634E-2</c:v>
                </c:pt>
                <c:pt idx="298">
                  <c:v>8.56143980924364E-2</c:v>
                </c:pt>
                <c:pt idx="299">
                  <c:v>8.5372794339309374E-2</c:v>
                </c:pt>
                <c:pt idx="300">
                  <c:v>8.5325376780284443E-2</c:v>
                </c:pt>
                <c:pt idx="301">
                  <c:v>8.4672820848941358E-2</c:v>
                </c:pt>
                <c:pt idx="302">
                  <c:v>8.4335629318097419E-2</c:v>
                </c:pt>
                <c:pt idx="303">
                  <c:v>8.4307028250749039E-2</c:v>
                </c:pt>
                <c:pt idx="304">
                  <c:v>8.4202408557027375E-2</c:v>
                </c:pt>
                <c:pt idx="305">
                  <c:v>8.4201655897360311E-2</c:v>
                </c:pt>
                <c:pt idx="306">
                  <c:v>8.4188108023353178E-2</c:v>
                </c:pt>
                <c:pt idx="307">
                  <c:v>8.4139937804661197E-2</c:v>
                </c:pt>
                <c:pt idx="308">
                  <c:v>8.4118110674316376E-2</c:v>
                </c:pt>
                <c:pt idx="309">
                  <c:v>8.4088004287633883E-2</c:v>
                </c:pt>
                <c:pt idx="310">
                  <c:v>8.4017254278930018E-2</c:v>
                </c:pt>
                <c:pt idx="311">
                  <c:v>8.2852137114317451E-2</c:v>
                </c:pt>
                <c:pt idx="312">
                  <c:v>8.2800203597290151E-2</c:v>
                </c:pt>
                <c:pt idx="313">
                  <c:v>8.2691067945566105E-2</c:v>
                </c:pt>
                <c:pt idx="314">
                  <c:v>8.2615801978859871E-2</c:v>
                </c:pt>
                <c:pt idx="315">
                  <c:v>8.2615801978859871E-2</c:v>
                </c:pt>
                <c:pt idx="316">
                  <c:v>8.2615801978859871E-2</c:v>
                </c:pt>
                <c:pt idx="317">
                  <c:v>8.2615801978859871E-2</c:v>
                </c:pt>
                <c:pt idx="318">
                  <c:v>8.2517203562474689E-2</c:v>
                </c:pt>
                <c:pt idx="319">
                  <c:v>8.249688175146401E-2</c:v>
                </c:pt>
                <c:pt idx="320">
                  <c:v>8.2291405662355974E-2</c:v>
                </c:pt>
                <c:pt idx="321">
                  <c:v>8.229065300268891E-2</c:v>
                </c:pt>
                <c:pt idx="322">
                  <c:v>8.2148400325614129E-2</c:v>
                </c:pt>
                <c:pt idx="323">
                  <c:v>8.2044533291559515E-2</c:v>
                </c:pt>
                <c:pt idx="324">
                  <c:v>8.0931349643974249E-2</c:v>
                </c:pt>
                <c:pt idx="325">
                  <c:v>8.0887695383284636E-2</c:v>
                </c:pt>
                <c:pt idx="326">
                  <c:v>8.0883932084949317E-2</c:v>
                </c:pt>
                <c:pt idx="327">
                  <c:v>8.0719852277529716E-2</c:v>
                </c:pt>
                <c:pt idx="328">
                  <c:v>8.0518892146424062E-2</c:v>
                </c:pt>
                <c:pt idx="329">
                  <c:v>8.0509860230419311E-2</c:v>
                </c:pt>
                <c:pt idx="330">
                  <c:v>8.0421046389705958E-2</c:v>
                </c:pt>
                <c:pt idx="331">
                  <c:v>7.9249155288089831E-2</c:v>
                </c:pt>
                <c:pt idx="332">
                  <c:v>7.9248402628422768E-2</c:v>
                </c:pt>
                <c:pt idx="333">
                  <c:v>7.92017377290649E-2</c:v>
                </c:pt>
                <c:pt idx="334">
                  <c:v>7.917313666171652E-2</c:v>
                </c:pt>
                <c:pt idx="335">
                  <c:v>7.9107655270682101E-2</c:v>
                </c:pt>
                <c:pt idx="336">
                  <c:v>7.9106902611015037E-2</c:v>
                </c:pt>
                <c:pt idx="337">
                  <c:v>7.8862288219219756E-2</c:v>
                </c:pt>
                <c:pt idx="338">
                  <c:v>7.7761147126307495E-2</c:v>
                </c:pt>
                <c:pt idx="339">
                  <c:v>7.7586530083549016E-2</c:v>
                </c:pt>
                <c:pt idx="340">
                  <c:v>7.5363926086713801E-2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7C1-4FA1-8F3D-A136001D5988}"/>
            </c:ext>
          </c:extLst>
        </c:ser>
        <c:ser>
          <c:idx val="7"/>
          <c:order val="6"/>
          <c:tx>
            <c:strRef>
              <c:f>'A (3)'!$O$20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25106</c:v>
                </c:pt>
                <c:pt idx="133">
                  <c:v>26094</c:v>
                </c:pt>
                <c:pt idx="134">
                  <c:v>26175.5</c:v>
                </c:pt>
                <c:pt idx="135">
                  <c:v>26213</c:v>
                </c:pt>
                <c:pt idx="136">
                  <c:v>26278</c:v>
                </c:pt>
                <c:pt idx="137">
                  <c:v>26294.5</c:v>
                </c:pt>
                <c:pt idx="138">
                  <c:v>26347</c:v>
                </c:pt>
                <c:pt idx="139">
                  <c:v>26394</c:v>
                </c:pt>
                <c:pt idx="140">
                  <c:v>27222.5</c:v>
                </c:pt>
                <c:pt idx="141">
                  <c:v>27226.5</c:v>
                </c:pt>
                <c:pt idx="142">
                  <c:v>27263</c:v>
                </c:pt>
                <c:pt idx="143">
                  <c:v>27419.5</c:v>
                </c:pt>
                <c:pt idx="144">
                  <c:v>27424</c:v>
                </c:pt>
                <c:pt idx="145">
                  <c:v>27567</c:v>
                </c:pt>
                <c:pt idx="146">
                  <c:v>27611</c:v>
                </c:pt>
                <c:pt idx="147">
                  <c:v>27771</c:v>
                </c:pt>
                <c:pt idx="148">
                  <c:v>27775</c:v>
                </c:pt>
                <c:pt idx="149">
                  <c:v>27818</c:v>
                </c:pt>
                <c:pt idx="150">
                  <c:v>27865</c:v>
                </c:pt>
                <c:pt idx="151">
                  <c:v>28248</c:v>
                </c:pt>
                <c:pt idx="152">
                  <c:v>28414</c:v>
                </c:pt>
                <c:pt idx="153">
                  <c:v>28464</c:v>
                </c:pt>
                <c:pt idx="154">
                  <c:v>28605</c:v>
                </c:pt>
                <c:pt idx="155">
                  <c:v>28747</c:v>
                </c:pt>
                <c:pt idx="156">
                  <c:v>28790</c:v>
                </c:pt>
                <c:pt idx="157">
                  <c:v>28792.5</c:v>
                </c:pt>
                <c:pt idx="158">
                  <c:v>28925</c:v>
                </c:pt>
                <c:pt idx="159">
                  <c:v>28947</c:v>
                </c:pt>
                <c:pt idx="160">
                  <c:v>29606.5</c:v>
                </c:pt>
                <c:pt idx="161">
                  <c:v>29678.5</c:v>
                </c:pt>
                <c:pt idx="162">
                  <c:v>29882.5</c:v>
                </c:pt>
                <c:pt idx="163">
                  <c:v>30770</c:v>
                </c:pt>
                <c:pt idx="164">
                  <c:v>31092</c:v>
                </c:pt>
                <c:pt idx="165">
                  <c:v>31187</c:v>
                </c:pt>
                <c:pt idx="166">
                  <c:v>31252</c:v>
                </c:pt>
                <c:pt idx="167">
                  <c:v>31252.5</c:v>
                </c:pt>
                <c:pt idx="168">
                  <c:v>31256</c:v>
                </c:pt>
                <c:pt idx="169">
                  <c:v>31846.5</c:v>
                </c:pt>
                <c:pt idx="170">
                  <c:v>31908</c:v>
                </c:pt>
                <c:pt idx="171">
                  <c:v>31936.5</c:v>
                </c:pt>
                <c:pt idx="172">
                  <c:v>32033</c:v>
                </c:pt>
                <c:pt idx="173">
                  <c:v>32109</c:v>
                </c:pt>
                <c:pt idx="174">
                  <c:v>32142.5</c:v>
                </c:pt>
                <c:pt idx="175">
                  <c:v>32262.5</c:v>
                </c:pt>
                <c:pt idx="176">
                  <c:v>32306.5</c:v>
                </c:pt>
                <c:pt idx="177">
                  <c:v>32353.5</c:v>
                </c:pt>
                <c:pt idx="178">
                  <c:v>32597.5</c:v>
                </c:pt>
                <c:pt idx="179">
                  <c:v>32720</c:v>
                </c:pt>
                <c:pt idx="180">
                  <c:v>32720.5</c:v>
                </c:pt>
                <c:pt idx="181">
                  <c:v>32909.5</c:v>
                </c:pt>
                <c:pt idx="182">
                  <c:v>33097.5</c:v>
                </c:pt>
                <c:pt idx="183">
                  <c:v>33103</c:v>
                </c:pt>
                <c:pt idx="184">
                  <c:v>33143</c:v>
                </c:pt>
                <c:pt idx="185">
                  <c:v>33191</c:v>
                </c:pt>
                <c:pt idx="186">
                  <c:v>33238</c:v>
                </c:pt>
                <c:pt idx="187">
                  <c:v>33322.5</c:v>
                </c:pt>
                <c:pt idx="188">
                  <c:v>33491</c:v>
                </c:pt>
                <c:pt idx="189">
                  <c:v>34051</c:v>
                </c:pt>
                <c:pt idx="190">
                  <c:v>34073</c:v>
                </c:pt>
                <c:pt idx="191">
                  <c:v>34100</c:v>
                </c:pt>
                <c:pt idx="192">
                  <c:v>34141.5</c:v>
                </c:pt>
                <c:pt idx="193">
                  <c:v>34169</c:v>
                </c:pt>
                <c:pt idx="194">
                  <c:v>34170.5</c:v>
                </c:pt>
                <c:pt idx="195">
                  <c:v>34316</c:v>
                </c:pt>
                <c:pt idx="196">
                  <c:v>34520.5</c:v>
                </c:pt>
                <c:pt idx="197">
                  <c:v>34580.5</c:v>
                </c:pt>
                <c:pt idx="198">
                  <c:v>34596</c:v>
                </c:pt>
                <c:pt idx="199">
                  <c:v>34643</c:v>
                </c:pt>
                <c:pt idx="200">
                  <c:v>34705</c:v>
                </c:pt>
                <c:pt idx="201">
                  <c:v>34705.5</c:v>
                </c:pt>
                <c:pt idx="202">
                  <c:v>35286.5</c:v>
                </c:pt>
                <c:pt idx="203">
                  <c:v>35288.5</c:v>
                </c:pt>
                <c:pt idx="204">
                  <c:v>35426.5</c:v>
                </c:pt>
                <c:pt idx="205">
                  <c:v>35433.5</c:v>
                </c:pt>
                <c:pt idx="206">
                  <c:v>35436</c:v>
                </c:pt>
                <c:pt idx="207">
                  <c:v>35436.5</c:v>
                </c:pt>
                <c:pt idx="208">
                  <c:v>35460.5</c:v>
                </c:pt>
                <c:pt idx="209">
                  <c:v>35460.5</c:v>
                </c:pt>
                <c:pt idx="210">
                  <c:v>35502.5</c:v>
                </c:pt>
                <c:pt idx="211">
                  <c:v>35514</c:v>
                </c:pt>
                <c:pt idx="212">
                  <c:v>35539</c:v>
                </c:pt>
                <c:pt idx="213">
                  <c:v>35574.5</c:v>
                </c:pt>
                <c:pt idx="214">
                  <c:v>35574.5</c:v>
                </c:pt>
                <c:pt idx="215">
                  <c:v>35592.5</c:v>
                </c:pt>
                <c:pt idx="216">
                  <c:v>36352.5</c:v>
                </c:pt>
                <c:pt idx="217">
                  <c:v>36496.5</c:v>
                </c:pt>
                <c:pt idx="218">
                  <c:v>36496.5</c:v>
                </c:pt>
                <c:pt idx="219">
                  <c:v>36512.5</c:v>
                </c:pt>
                <c:pt idx="220">
                  <c:v>36603</c:v>
                </c:pt>
                <c:pt idx="221">
                  <c:v>36641</c:v>
                </c:pt>
                <c:pt idx="222">
                  <c:v>36649</c:v>
                </c:pt>
                <c:pt idx="223">
                  <c:v>36684.5</c:v>
                </c:pt>
                <c:pt idx="224">
                  <c:v>36694.5</c:v>
                </c:pt>
                <c:pt idx="225">
                  <c:v>36735</c:v>
                </c:pt>
                <c:pt idx="226">
                  <c:v>36759</c:v>
                </c:pt>
                <c:pt idx="227">
                  <c:v>36766.5</c:v>
                </c:pt>
                <c:pt idx="228">
                  <c:v>36772.5</c:v>
                </c:pt>
                <c:pt idx="229">
                  <c:v>36784</c:v>
                </c:pt>
                <c:pt idx="230">
                  <c:v>36784.5</c:v>
                </c:pt>
                <c:pt idx="231">
                  <c:v>36823</c:v>
                </c:pt>
                <c:pt idx="232">
                  <c:v>37572</c:v>
                </c:pt>
                <c:pt idx="233">
                  <c:v>37587</c:v>
                </c:pt>
                <c:pt idx="234">
                  <c:v>37697</c:v>
                </c:pt>
                <c:pt idx="235">
                  <c:v>37700</c:v>
                </c:pt>
                <c:pt idx="236">
                  <c:v>37722</c:v>
                </c:pt>
                <c:pt idx="237">
                  <c:v>37722.5</c:v>
                </c:pt>
                <c:pt idx="238">
                  <c:v>37723</c:v>
                </c:pt>
                <c:pt idx="239">
                  <c:v>37758</c:v>
                </c:pt>
                <c:pt idx="240">
                  <c:v>37769</c:v>
                </c:pt>
                <c:pt idx="241">
                  <c:v>37770</c:v>
                </c:pt>
                <c:pt idx="242">
                  <c:v>37770</c:v>
                </c:pt>
                <c:pt idx="243">
                  <c:v>37770</c:v>
                </c:pt>
                <c:pt idx="244">
                  <c:v>37814</c:v>
                </c:pt>
                <c:pt idx="245">
                  <c:v>38048</c:v>
                </c:pt>
                <c:pt idx="246">
                  <c:v>38331</c:v>
                </c:pt>
                <c:pt idx="247">
                  <c:v>38541</c:v>
                </c:pt>
                <c:pt idx="248">
                  <c:v>38556.5</c:v>
                </c:pt>
                <c:pt idx="249">
                  <c:v>38569</c:v>
                </c:pt>
                <c:pt idx="250">
                  <c:v>38606.5</c:v>
                </c:pt>
                <c:pt idx="251">
                  <c:v>38607</c:v>
                </c:pt>
                <c:pt idx="252">
                  <c:v>38613</c:v>
                </c:pt>
                <c:pt idx="253">
                  <c:v>38754</c:v>
                </c:pt>
                <c:pt idx="254">
                  <c:v>38782</c:v>
                </c:pt>
                <c:pt idx="255">
                  <c:v>38842</c:v>
                </c:pt>
                <c:pt idx="256">
                  <c:v>38867</c:v>
                </c:pt>
                <c:pt idx="257">
                  <c:v>38873</c:v>
                </c:pt>
                <c:pt idx="258">
                  <c:v>38895</c:v>
                </c:pt>
                <c:pt idx="259">
                  <c:v>38939.5</c:v>
                </c:pt>
                <c:pt idx="260">
                  <c:v>38971</c:v>
                </c:pt>
                <c:pt idx="261">
                  <c:v>38974</c:v>
                </c:pt>
                <c:pt idx="262">
                  <c:v>38983.5</c:v>
                </c:pt>
                <c:pt idx="263">
                  <c:v>39456.5</c:v>
                </c:pt>
                <c:pt idx="264">
                  <c:v>39613</c:v>
                </c:pt>
                <c:pt idx="265">
                  <c:v>39616.5</c:v>
                </c:pt>
                <c:pt idx="266">
                  <c:v>39638.5</c:v>
                </c:pt>
                <c:pt idx="267">
                  <c:v>39663.5</c:v>
                </c:pt>
                <c:pt idx="268">
                  <c:v>39718</c:v>
                </c:pt>
                <c:pt idx="269">
                  <c:v>39776.5</c:v>
                </c:pt>
                <c:pt idx="270">
                  <c:v>39885.5</c:v>
                </c:pt>
                <c:pt idx="271">
                  <c:v>39937.5</c:v>
                </c:pt>
                <c:pt idx="272">
                  <c:v>39980</c:v>
                </c:pt>
                <c:pt idx="273">
                  <c:v>40067</c:v>
                </c:pt>
                <c:pt idx="274">
                  <c:v>40859.5</c:v>
                </c:pt>
                <c:pt idx="275">
                  <c:v>40925.5</c:v>
                </c:pt>
                <c:pt idx="276">
                  <c:v>40956</c:v>
                </c:pt>
                <c:pt idx="277">
                  <c:v>41000.5</c:v>
                </c:pt>
                <c:pt idx="278">
                  <c:v>41063.5</c:v>
                </c:pt>
                <c:pt idx="279">
                  <c:v>41121</c:v>
                </c:pt>
                <c:pt idx="280">
                  <c:v>41160.5</c:v>
                </c:pt>
                <c:pt idx="281">
                  <c:v>41295</c:v>
                </c:pt>
                <c:pt idx="282">
                  <c:v>41444.5</c:v>
                </c:pt>
                <c:pt idx="283">
                  <c:v>41445</c:v>
                </c:pt>
                <c:pt idx="284">
                  <c:v>41477</c:v>
                </c:pt>
                <c:pt idx="285">
                  <c:v>41495.5</c:v>
                </c:pt>
                <c:pt idx="286">
                  <c:v>41997</c:v>
                </c:pt>
                <c:pt idx="287">
                  <c:v>42016</c:v>
                </c:pt>
                <c:pt idx="288">
                  <c:v>42085</c:v>
                </c:pt>
                <c:pt idx="289">
                  <c:v>42101</c:v>
                </c:pt>
                <c:pt idx="290">
                  <c:v>42132.5</c:v>
                </c:pt>
                <c:pt idx="291">
                  <c:v>42195</c:v>
                </c:pt>
                <c:pt idx="292">
                  <c:v>42219.5</c:v>
                </c:pt>
                <c:pt idx="293">
                  <c:v>42238</c:v>
                </c:pt>
                <c:pt idx="294">
                  <c:v>42265</c:v>
                </c:pt>
                <c:pt idx="295">
                  <c:v>42278</c:v>
                </c:pt>
                <c:pt idx="296">
                  <c:v>42421</c:v>
                </c:pt>
                <c:pt idx="297">
                  <c:v>42439</c:v>
                </c:pt>
                <c:pt idx="298">
                  <c:v>42489</c:v>
                </c:pt>
                <c:pt idx="299">
                  <c:v>42649.5</c:v>
                </c:pt>
                <c:pt idx="300">
                  <c:v>42681</c:v>
                </c:pt>
                <c:pt idx="301">
                  <c:v>43114.5</c:v>
                </c:pt>
                <c:pt idx="302">
                  <c:v>43338.5</c:v>
                </c:pt>
                <c:pt idx="303">
                  <c:v>43357.5</c:v>
                </c:pt>
                <c:pt idx="304">
                  <c:v>43427</c:v>
                </c:pt>
                <c:pt idx="305">
                  <c:v>43427.5</c:v>
                </c:pt>
                <c:pt idx="306">
                  <c:v>43436.5</c:v>
                </c:pt>
                <c:pt idx="307">
                  <c:v>43468.5</c:v>
                </c:pt>
                <c:pt idx="308">
                  <c:v>43483</c:v>
                </c:pt>
                <c:pt idx="309">
                  <c:v>43503</c:v>
                </c:pt>
                <c:pt idx="310">
                  <c:v>43550</c:v>
                </c:pt>
                <c:pt idx="311">
                  <c:v>44324</c:v>
                </c:pt>
                <c:pt idx="312">
                  <c:v>44358.5</c:v>
                </c:pt>
                <c:pt idx="313">
                  <c:v>44431</c:v>
                </c:pt>
                <c:pt idx="314">
                  <c:v>44481</c:v>
                </c:pt>
                <c:pt idx="315">
                  <c:v>44481</c:v>
                </c:pt>
                <c:pt idx="316">
                  <c:v>44481</c:v>
                </c:pt>
                <c:pt idx="317">
                  <c:v>44481</c:v>
                </c:pt>
                <c:pt idx="318">
                  <c:v>44546.5</c:v>
                </c:pt>
                <c:pt idx="319">
                  <c:v>44560</c:v>
                </c:pt>
                <c:pt idx="320">
                  <c:v>44696.5</c:v>
                </c:pt>
                <c:pt idx="321">
                  <c:v>44697</c:v>
                </c:pt>
                <c:pt idx="322">
                  <c:v>44791.5</c:v>
                </c:pt>
                <c:pt idx="323">
                  <c:v>44860.5</c:v>
                </c:pt>
                <c:pt idx="324">
                  <c:v>45600</c:v>
                </c:pt>
                <c:pt idx="325">
                  <c:v>45629</c:v>
                </c:pt>
                <c:pt idx="326">
                  <c:v>45631.5</c:v>
                </c:pt>
                <c:pt idx="327">
                  <c:v>45740.5</c:v>
                </c:pt>
                <c:pt idx="328">
                  <c:v>45874</c:v>
                </c:pt>
                <c:pt idx="329">
                  <c:v>45880</c:v>
                </c:pt>
                <c:pt idx="330">
                  <c:v>45939</c:v>
                </c:pt>
                <c:pt idx="331">
                  <c:v>46717.5</c:v>
                </c:pt>
                <c:pt idx="332">
                  <c:v>46718</c:v>
                </c:pt>
                <c:pt idx="333">
                  <c:v>46749</c:v>
                </c:pt>
                <c:pt idx="334">
                  <c:v>46768</c:v>
                </c:pt>
                <c:pt idx="335">
                  <c:v>46811.5</c:v>
                </c:pt>
                <c:pt idx="336">
                  <c:v>46812</c:v>
                </c:pt>
                <c:pt idx="337">
                  <c:v>46974.5</c:v>
                </c:pt>
                <c:pt idx="338">
                  <c:v>47706</c:v>
                </c:pt>
                <c:pt idx="339">
                  <c:v>47822</c:v>
                </c:pt>
                <c:pt idx="340">
                  <c:v>49298.5</c:v>
                </c:pt>
              </c:numCache>
            </c:numRef>
          </c:xVal>
          <c:yVal>
            <c:numRef>
              <c:f>'A (3)'!$O$21:$O$892</c:f>
              <c:numCache>
                <c:formatCode>General</c:formatCode>
                <c:ptCount val="872"/>
                <c:pt idx="9">
                  <c:v>-0.3469427903813776</c:v>
                </c:pt>
                <c:pt idx="10">
                  <c:v>-0.3469427903813776</c:v>
                </c:pt>
                <c:pt idx="11">
                  <c:v>-0.34693486157076492</c:v>
                </c:pt>
                <c:pt idx="12">
                  <c:v>-0.34684764938694568</c:v>
                </c:pt>
                <c:pt idx="13">
                  <c:v>-0.34683972143686392</c:v>
                </c:pt>
                <c:pt idx="14">
                  <c:v>-0.34644341536419365</c:v>
                </c:pt>
                <c:pt idx="15">
                  <c:v>-0.34634832858321285</c:v>
                </c:pt>
                <c:pt idx="16">
                  <c:v>-0.34634040515091874</c:v>
                </c:pt>
                <c:pt idx="17">
                  <c:v>-0.34362689853112988</c:v>
                </c:pt>
                <c:pt idx="18">
                  <c:v>-0.34351632236446822</c:v>
                </c:pt>
                <c:pt idx="19">
                  <c:v>-0.34249021488819575</c:v>
                </c:pt>
                <c:pt idx="20">
                  <c:v>-0.34248232645082777</c:v>
                </c:pt>
                <c:pt idx="21">
                  <c:v>-0.32775559870260274</c:v>
                </c:pt>
                <c:pt idx="22">
                  <c:v>-0.32770907977423286</c:v>
                </c:pt>
                <c:pt idx="23">
                  <c:v>-0.32767031597264151</c:v>
                </c:pt>
                <c:pt idx="24">
                  <c:v>-0.30811167559602548</c:v>
                </c:pt>
                <c:pt idx="25">
                  <c:v>-0.30773329008081846</c:v>
                </c:pt>
                <c:pt idx="26">
                  <c:v>-0.30772572419914263</c:v>
                </c:pt>
                <c:pt idx="27">
                  <c:v>-0.3067352137121736</c:v>
                </c:pt>
                <c:pt idx="28">
                  <c:v>-0.30668987629282646</c:v>
                </c:pt>
                <c:pt idx="29">
                  <c:v>-0.30650099816685905</c:v>
                </c:pt>
                <c:pt idx="30">
                  <c:v>-0.28560085154556836</c:v>
                </c:pt>
                <c:pt idx="31">
                  <c:v>-0.28467492372945702</c:v>
                </c:pt>
                <c:pt idx="32">
                  <c:v>-0.27488369488293668</c:v>
                </c:pt>
                <c:pt idx="33">
                  <c:v>-0.27216356124439306</c:v>
                </c:pt>
                <c:pt idx="34">
                  <c:v>-0.27157890226988601</c:v>
                </c:pt>
                <c:pt idx="35">
                  <c:v>-0.2710812305437314</c:v>
                </c:pt>
                <c:pt idx="36">
                  <c:v>-0.2710812305437314</c:v>
                </c:pt>
                <c:pt idx="37">
                  <c:v>-0.27080008885213375</c:v>
                </c:pt>
                <c:pt idx="38">
                  <c:v>-0.19867580704646384</c:v>
                </c:pt>
                <c:pt idx="39">
                  <c:v>-0.19859841278223916</c:v>
                </c:pt>
                <c:pt idx="40">
                  <c:v>-0.19787012325245507</c:v>
                </c:pt>
                <c:pt idx="41">
                  <c:v>-0.19770912095161744</c:v>
                </c:pt>
                <c:pt idx="42">
                  <c:v>-0.19754816347010123</c:v>
                </c:pt>
                <c:pt idx="43">
                  <c:v>-0.18448958948887267</c:v>
                </c:pt>
                <c:pt idx="44">
                  <c:v>-0.18445184926719968</c:v>
                </c:pt>
                <c:pt idx="45">
                  <c:v>-0.18260574085653941</c:v>
                </c:pt>
                <c:pt idx="46">
                  <c:v>-0.18232998576532938</c:v>
                </c:pt>
                <c:pt idx="47">
                  <c:v>-0.15521168790793324</c:v>
                </c:pt>
                <c:pt idx="48">
                  <c:v>-0.14297941947460591</c:v>
                </c:pt>
                <c:pt idx="49">
                  <c:v>-0.10306274018474189</c:v>
                </c:pt>
                <c:pt idx="50">
                  <c:v>-0.10306274018474189</c:v>
                </c:pt>
                <c:pt idx="51">
                  <c:v>-0.1029940933395843</c:v>
                </c:pt>
                <c:pt idx="52">
                  <c:v>-0.1029940933395843</c:v>
                </c:pt>
                <c:pt idx="53">
                  <c:v>-0.1029940933395843</c:v>
                </c:pt>
                <c:pt idx="54">
                  <c:v>-0.10249808447801703</c:v>
                </c:pt>
                <c:pt idx="55">
                  <c:v>-0.10249808447801703</c:v>
                </c:pt>
                <c:pt idx="56">
                  <c:v>-0.10246644585119125</c:v>
                </c:pt>
                <c:pt idx="57">
                  <c:v>-0.10246644585119125</c:v>
                </c:pt>
                <c:pt idx="58">
                  <c:v>-0.10246117299770847</c:v>
                </c:pt>
                <c:pt idx="59">
                  <c:v>-0.10246117299770847</c:v>
                </c:pt>
                <c:pt idx="60">
                  <c:v>-0.10220289102292304</c:v>
                </c:pt>
                <c:pt idx="61">
                  <c:v>-0.10220289102292304</c:v>
                </c:pt>
                <c:pt idx="62">
                  <c:v>-0.10219762175498599</c:v>
                </c:pt>
                <c:pt idx="63">
                  <c:v>-0.10219762175498599</c:v>
                </c:pt>
                <c:pt idx="64">
                  <c:v>-8.2407595495337133E-2</c:v>
                </c:pt>
                <c:pt idx="65">
                  <c:v>-8.2347688941497549E-2</c:v>
                </c:pt>
                <c:pt idx="66">
                  <c:v>-8.1689398389790682E-2</c:v>
                </c:pt>
                <c:pt idx="67">
                  <c:v>-5.0277805638953628E-2</c:v>
                </c:pt>
                <c:pt idx="68">
                  <c:v>-4.9220501998078862E-2</c:v>
                </c:pt>
                <c:pt idx="69">
                  <c:v>-4.7997202687106194E-2</c:v>
                </c:pt>
                <c:pt idx="70">
                  <c:v>-4.0447664848853315E-2</c:v>
                </c:pt>
                <c:pt idx="71">
                  <c:v>-3.8178952367219472E-2</c:v>
                </c:pt>
                <c:pt idx="72">
                  <c:v>-3.8122917822521966E-2</c:v>
                </c:pt>
                <c:pt idx="73">
                  <c:v>-3.0393518187363862E-2</c:v>
                </c:pt>
                <c:pt idx="74">
                  <c:v>-2.4625014858913892E-2</c:v>
                </c:pt>
                <c:pt idx="75">
                  <c:v>-2.0305412203022889E-2</c:v>
                </c:pt>
                <c:pt idx="76">
                  <c:v>-1.9713833681231717E-2</c:v>
                </c:pt>
                <c:pt idx="77">
                  <c:v>-1.9107901559587678E-2</c:v>
                </c:pt>
                <c:pt idx="78">
                  <c:v>-1.8666458383325452E-2</c:v>
                </c:pt>
                <c:pt idx="79">
                  <c:v>-1.6484295635441095E-2</c:v>
                </c:pt>
                <c:pt idx="80">
                  <c:v>-1.2081483812819033E-2</c:v>
                </c:pt>
                <c:pt idx="81">
                  <c:v>1.1267369890549366E-2</c:v>
                </c:pt>
                <c:pt idx="82">
                  <c:v>1.5296837846037237E-2</c:v>
                </c:pt>
                <c:pt idx="83">
                  <c:v>2.8827215152610823E-2</c:v>
                </c:pt>
                <c:pt idx="84">
                  <c:v>3.6816051118604046E-2</c:v>
                </c:pt>
                <c:pt idx="85">
                  <c:v>3.6922312529399447E-2</c:v>
                </c:pt>
                <c:pt idx="86">
                  <c:v>4.0931949474665823E-2</c:v>
                </c:pt>
                <c:pt idx="87">
                  <c:v>4.1318587439353481E-2</c:v>
                </c:pt>
                <c:pt idx="88">
                  <c:v>4.2103356105001238E-2</c:v>
                </c:pt>
                <c:pt idx="89">
                  <c:v>4.225478777188417E-2</c:v>
                </c:pt>
                <c:pt idx="90">
                  <c:v>4.2453684996125847E-2</c:v>
                </c:pt>
                <c:pt idx="91">
                  <c:v>4.3100604860811194E-2</c:v>
                </c:pt>
                <c:pt idx="92">
                  <c:v>4.3147963927462271E-2</c:v>
                </c:pt>
                <c:pt idx="93">
                  <c:v>4.3166375067566057E-2</c:v>
                </c:pt>
                <c:pt idx="94">
                  <c:v>4.3197928846985423E-2</c:v>
                </c:pt>
                <c:pt idx="95">
                  <c:v>4.3792875908220681E-2</c:v>
                </c:pt>
                <c:pt idx="96">
                  <c:v>4.6585524645890858E-2</c:v>
                </c:pt>
                <c:pt idx="97">
                  <c:v>4.7091083754274565E-2</c:v>
                </c:pt>
                <c:pt idx="98">
                  <c:v>4.729753386712171E-2</c:v>
                </c:pt>
                <c:pt idx="99">
                  <c:v>4.7643885729259761E-2</c:v>
                </c:pt>
                <c:pt idx="100">
                  <c:v>4.7864034692944354E-2</c:v>
                </c:pt>
                <c:pt idx="101">
                  <c:v>4.8486428099104334E-2</c:v>
                </c:pt>
                <c:pt idx="102">
                  <c:v>4.9045214551618962E-2</c:v>
                </c:pt>
                <c:pt idx="103">
                  <c:v>4.9059999679385E-2</c:v>
                </c:pt>
                <c:pt idx="104">
                  <c:v>5.1962757259477244E-2</c:v>
                </c:pt>
                <c:pt idx="105">
                  <c:v>5.2036440537088537E-2</c:v>
                </c:pt>
                <c:pt idx="106">
                  <c:v>5.2349417220902097E-2</c:v>
                </c:pt>
                <c:pt idx="107">
                  <c:v>5.2394364025780925E-2</c:v>
                </c:pt>
                <c:pt idx="108">
                  <c:v>5.2557374181794819E-2</c:v>
                </c:pt>
                <c:pt idx="109">
                  <c:v>5.2644644799771947E-2</c:v>
                </c:pt>
                <c:pt idx="110">
                  <c:v>5.2807130462159242E-2</c:v>
                </c:pt>
                <c:pt idx="111">
                  <c:v>5.3102962442285309E-2</c:v>
                </c:pt>
                <c:pt idx="112">
                  <c:v>5.3292538955345581E-2</c:v>
                </c:pt>
                <c:pt idx="113">
                  <c:v>5.3292538955345581E-2</c:v>
                </c:pt>
                <c:pt idx="114">
                  <c:v>5.3294876465976623E-2</c:v>
                </c:pt>
                <c:pt idx="115">
                  <c:v>5.3294876465976623E-2</c:v>
                </c:pt>
                <c:pt idx="116">
                  <c:v>5.3322921000097764E-2</c:v>
                </c:pt>
                <c:pt idx="117">
                  <c:v>5.6720413850852691E-2</c:v>
                </c:pt>
                <c:pt idx="118">
                  <c:v>5.7122852611392147E-2</c:v>
                </c:pt>
                <c:pt idx="119">
                  <c:v>5.7441346849577773E-2</c:v>
                </c:pt>
                <c:pt idx="120">
                  <c:v>5.7936017197416326E-2</c:v>
                </c:pt>
                <c:pt idx="121">
                  <c:v>5.7990756472791449E-2</c:v>
                </c:pt>
                <c:pt idx="122">
                  <c:v>6.0550814061208574E-2</c:v>
                </c:pt>
                <c:pt idx="123">
                  <c:v>6.1919145207284074E-2</c:v>
                </c:pt>
                <c:pt idx="124">
                  <c:v>6.2367675905778075E-2</c:v>
                </c:pt>
                <c:pt idx="125">
                  <c:v>6.2928048898453076E-2</c:v>
                </c:pt>
                <c:pt idx="126">
                  <c:v>6.3067288607465355E-2</c:v>
                </c:pt>
                <c:pt idx="127">
                  <c:v>6.3384841369610756E-2</c:v>
                </c:pt>
                <c:pt idx="128">
                  <c:v>6.7784503788683392E-2</c:v>
                </c:pt>
                <c:pt idx="129">
                  <c:v>7.1246394720621095E-2</c:v>
                </c:pt>
                <c:pt idx="130">
                  <c:v>7.1246394720621095E-2</c:v>
                </c:pt>
                <c:pt idx="131">
                  <c:v>7.1246394720621095E-2</c:v>
                </c:pt>
                <c:pt idx="132">
                  <c:v>7.170439360577778E-2</c:v>
                </c:pt>
                <c:pt idx="133">
                  <c:v>7.488469758085331E-2</c:v>
                </c:pt>
                <c:pt idx="134">
                  <c:v>7.513453921337615E-2</c:v>
                </c:pt>
                <c:pt idx="135">
                  <c:v>7.524885699984224E-2</c:v>
                </c:pt>
                <c:pt idx="136">
                  <c:v>7.5446052281784901E-2</c:v>
                </c:pt>
                <c:pt idx="137">
                  <c:v>7.5495916679158864E-2</c:v>
                </c:pt>
                <c:pt idx="138">
                  <c:v>7.5654056579775211E-2</c:v>
                </c:pt>
                <c:pt idx="139">
                  <c:v>7.5794958731003434E-2</c:v>
                </c:pt>
                <c:pt idx="140">
                  <c:v>7.817470261191943E-2</c:v>
                </c:pt>
                <c:pt idx="141">
                  <c:v>7.818571442643249E-2</c:v>
                </c:pt>
                <c:pt idx="142">
                  <c:v>7.8285985220546389E-2</c:v>
                </c:pt>
                <c:pt idx="143">
                  <c:v>7.8711581435349051E-2</c:v>
                </c:pt>
                <c:pt idx="144">
                  <c:v>7.8723715117075335E-2</c:v>
                </c:pt>
                <c:pt idx="145">
                  <c:v>7.9106271433682637E-2</c:v>
                </c:pt>
                <c:pt idx="146">
                  <c:v>7.9222800994757397E-2</c:v>
                </c:pt>
                <c:pt idx="147">
                  <c:v>7.9641863564730964E-2</c:v>
                </c:pt>
                <c:pt idx="148">
                  <c:v>7.9652246044260841E-2</c:v>
                </c:pt>
                <c:pt idx="149">
                  <c:v>7.9763567843691804E-2</c:v>
                </c:pt>
                <c:pt idx="150">
                  <c:v>7.9884638485014661E-2</c:v>
                </c:pt>
                <c:pt idx="151">
                  <c:v>8.0847615272315598E-2</c:v>
                </c:pt>
                <c:pt idx="152">
                  <c:v>8.1251918418556682E-2</c:v>
                </c:pt>
                <c:pt idx="153">
                  <c:v>8.1372147518906229E-2</c:v>
                </c:pt>
                <c:pt idx="154">
                  <c:v>8.1707331088630444E-2</c:v>
                </c:pt>
                <c:pt idx="155">
                  <c:v>8.2039128297194744E-2</c:v>
                </c:pt>
                <c:pt idx="156">
                  <c:v>8.2138461179142933E-2</c:v>
                </c:pt>
                <c:pt idx="157">
                  <c:v>8.214422003246509E-2</c:v>
                </c:pt>
                <c:pt idx="158">
                  <c:v>8.2446873800582465E-2</c:v>
                </c:pt>
                <c:pt idx="159">
                  <c:v>8.2496638256192023E-2</c:v>
                </c:pt>
                <c:pt idx="160">
                  <c:v>8.3923980080898269E-2</c:v>
                </c:pt>
                <c:pt idx="161">
                  <c:v>8.4072254408846109E-2</c:v>
                </c:pt>
                <c:pt idx="162">
                  <c:v>8.4484289782069844E-2</c:v>
                </c:pt>
                <c:pt idx="163">
                  <c:v>8.613791201212298E-2</c:v>
                </c:pt>
                <c:pt idx="164">
                  <c:v>8.6682017183849464E-2</c:v>
                </c:pt>
                <c:pt idx="165">
                  <c:v>8.6836863451451279E-2</c:v>
                </c:pt>
                <c:pt idx="166">
                  <c:v>8.6941319310689436E-2</c:v>
                </c:pt>
                <c:pt idx="167">
                  <c:v>8.6942118120234113E-2</c:v>
                </c:pt>
                <c:pt idx="168">
                  <c:v>8.6947707779141042E-2</c:v>
                </c:pt>
                <c:pt idx="169">
                  <c:v>8.7840456878728185E-2</c:v>
                </c:pt>
                <c:pt idx="170">
                  <c:v>8.7927684899658132E-2</c:v>
                </c:pt>
                <c:pt idx="171">
                  <c:v>8.7967739764074737E-2</c:v>
                </c:pt>
                <c:pt idx="172">
                  <c:v>8.8101634103749965E-2</c:v>
                </c:pt>
                <c:pt idx="173">
                  <c:v>8.8205204307986645E-2</c:v>
                </c:pt>
                <c:pt idx="174">
                  <c:v>8.8250330856679299E-2</c:v>
                </c:pt>
                <c:pt idx="175">
                  <c:v>8.8409336365200097E-2</c:v>
                </c:pt>
                <c:pt idx="176">
                  <c:v>8.8466603453077025E-2</c:v>
                </c:pt>
                <c:pt idx="177">
                  <c:v>8.8527161699967133E-2</c:v>
                </c:pt>
                <c:pt idx="178">
                  <c:v>8.8831365670954204E-2</c:v>
                </c:pt>
                <c:pt idx="179">
                  <c:v>8.8977651922975826E-2</c:v>
                </c:pt>
                <c:pt idx="180">
                  <c:v>8.8978240189276275E-2</c:v>
                </c:pt>
                <c:pt idx="181">
                  <c:v>8.9195468126367444E-2</c:v>
                </c:pt>
                <c:pt idx="182">
                  <c:v>8.9401381543781688E-2</c:v>
                </c:pt>
                <c:pt idx="183">
                  <c:v>8.9407252969844281E-2</c:v>
                </c:pt>
                <c:pt idx="184">
                  <c:v>8.9449693222571708E-2</c:v>
                </c:pt>
                <c:pt idx="185">
                  <c:v>8.9500015712041275E-2</c:v>
                </c:pt>
                <c:pt idx="186">
                  <c:v>8.9548649437849626E-2</c:v>
                </c:pt>
                <c:pt idx="187">
                  <c:v>8.9634493000790127E-2</c:v>
                </c:pt>
                <c:pt idx="188">
                  <c:v>8.9799558032337273E-2</c:v>
                </c:pt>
                <c:pt idx="189">
                  <c:v>9.0289631744314203E-2</c:v>
                </c:pt>
                <c:pt idx="190">
                  <c:v>9.0307048267050494E-2</c:v>
                </c:pt>
                <c:pt idx="191">
                  <c:v>9.0328233343329734E-2</c:v>
                </c:pt>
                <c:pt idx="192">
                  <c:v>9.0360387877800569E-2</c:v>
                </c:pt>
                <c:pt idx="193">
                  <c:v>9.0381422956518381E-2</c:v>
                </c:pt>
                <c:pt idx="194">
                  <c:v>9.0382564085598943E-2</c:v>
                </c:pt>
                <c:pt idx="195">
                  <c:v>9.0490186028632458E-2</c:v>
                </c:pt>
                <c:pt idx="196">
                  <c:v>9.0631183067278187E-2</c:v>
                </c:pt>
                <c:pt idx="197">
                  <c:v>9.0670275287157903E-2</c:v>
                </c:pt>
                <c:pt idx="198">
                  <c:v>9.0680206271232133E-2</c:v>
                </c:pt>
                <c:pt idx="199">
                  <c:v>9.0709898276158635E-2</c:v>
                </c:pt>
                <c:pt idx="200">
                  <c:v>9.0748097208153661E-2</c:v>
                </c:pt>
                <c:pt idx="201">
                  <c:v>9.0748400782124677E-2</c:v>
                </c:pt>
                <c:pt idx="202">
                  <c:v>9.1052698456610848E-2</c:v>
                </c:pt>
                <c:pt idx="203">
                  <c:v>9.1053578723056611E-2</c:v>
                </c:pt>
                <c:pt idx="204">
                  <c:v>9.1111546198088367E-2</c:v>
                </c:pt>
                <c:pt idx="205">
                  <c:v>9.1114341004100763E-2</c:v>
                </c:pt>
                <c:pt idx="206">
                  <c:v>9.1115335742836728E-2</c:v>
                </c:pt>
                <c:pt idx="207">
                  <c:v>9.1115534475451232E-2</c:v>
                </c:pt>
                <c:pt idx="208">
                  <c:v>9.1124989308910137E-2</c:v>
                </c:pt>
                <c:pt idx="209">
                  <c:v>9.1124989308910137E-2</c:v>
                </c:pt>
                <c:pt idx="210">
                  <c:v>9.114113770215479E-2</c:v>
                </c:pt>
                <c:pt idx="211">
                  <c:v>9.1145471045739473E-2</c:v>
                </c:pt>
                <c:pt idx="212">
                  <c:v>9.1154760485461589E-2</c:v>
                </c:pt>
                <c:pt idx="213">
                  <c:v>9.1167643455634939E-2</c:v>
                </c:pt>
                <c:pt idx="214">
                  <c:v>9.1167643455634939E-2</c:v>
                </c:pt>
                <c:pt idx="215">
                  <c:v>9.1174037550642933E-2</c:v>
                </c:pt>
                <c:pt idx="216">
                  <c:v>9.1359207992260744E-2</c:v>
                </c:pt>
                <c:pt idx="217">
                  <c:v>9.1375622838102216E-2</c:v>
                </c:pt>
                <c:pt idx="218">
                  <c:v>9.1375622838102216E-2</c:v>
                </c:pt>
                <c:pt idx="219">
                  <c:v>9.1377079549981616E-2</c:v>
                </c:pt>
                <c:pt idx="220">
                  <c:v>9.138393674111131E-2</c:v>
                </c:pt>
                <c:pt idx="221">
                  <c:v>9.1386115674896851E-2</c:v>
                </c:pt>
                <c:pt idx="222">
                  <c:v>9.1386521618566197E-2</c:v>
                </c:pt>
                <c:pt idx="223">
                  <c:v>9.1388101514440406E-2</c:v>
                </c:pt>
                <c:pt idx="224">
                  <c:v>9.1388481298599777E-2</c:v>
                </c:pt>
                <c:pt idx="225">
                  <c:v>9.1389726090950668E-2</c:v>
                </c:pt>
                <c:pt idx="226">
                  <c:v>9.1390241728686678E-2</c:v>
                </c:pt>
                <c:pt idx="227">
                  <c:v>9.1390368982072229E-2</c:v>
                </c:pt>
                <c:pt idx="228">
                  <c:v>9.1390459167612542E-2</c:v>
                </c:pt>
                <c:pt idx="229">
                  <c:v>9.1390603159588552E-2</c:v>
                </c:pt>
                <c:pt idx="230">
                  <c:v>9.1390608559578312E-2</c:v>
                </c:pt>
                <c:pt idx="231">
                  <c:v>9.139080901091165E-2</c:v>
                </c:pt>
                <c:pt idx="232">
                  <c:v>9.131011312775747E-2</c:v>
                </c:pt>
                <c:pt idx="233">
                  <c:v>9.1306853441177283E-2</c:v>
                </c:pt>
                <c:pt idx="234">
                  <c:v>9.1280977022781318E-2</c:v>
                </c:pt>
                <c:pt idx="235">
                  <c:v>9.1280222682279755E-2</c:v>
                </c:pt>
                <c:pt idx="236">
                  <c:v>9.1274611969929448E-2</c:v>
                </c:pt>
                <c:pt idx="237">
                  <c:v>9.1274482840244087E-2</c:v>
                </c:pt>
                <c:pt idx="238">
                  <c:v>9.1274353638847838E-2</c:v>
                </c:pt>
                <c:pt idx="239">
                  <c:v>9.1265131339487493E-2</c:v>
                </c:pt>
                <c:pt idx="240">
                  <c:v>9.1262160331100461E-2</c:v>
                </c:pt>
                <c:pt idx="241">
                  <c:v>9.1261888518366974E-2</c:v>
                </c:pt>
                <c:pt idx="242">
                  <c:v>9.1261888518366974E-2</c:v>
                </c:pt>
                <c:pt idx="243">
                  <c:v>9.1261888518366974E-2</c:v>
                </c:pt>
                <c:pt idx="244">
                  <c:v>9.1249644782873202E-2</c:v>
                </c:pt>
                <c:pt idx="245">
                  <c:v>9.117520049460015E-2</c:v>
                </c:pt>
                <c:pt idx="246">
                  <c:v>9.1064183253966952E-2</c:v>
                </c:pt>
                <c:pt idx="247">
                  <c:v>9.0966954507499947E-2</c:v>
                </c:pt>
                <c:pt idx="248">
                  <c:v>9.0959276804876782E-2</c:v>
                </c:pt>
                <c:pt idx="249">
                  <c:v>9.0953034911572972E-2</c:v>
                </c:pt>
                <c:pt idx="250">
                  <c:v>9.0934040315733211E-2</c:v>
                </c:pt>
                <c:pt idx="251">
                  <c:v>9.0933784329440631E-2</c:v>
                </c:pt>
                <c:pt idx="252">
                  <c:v>9.0930706900478081E-2</c:v>
                </c:pt>
                <c:pt idx="253">
                  <c:v>9.0855414615620134E-2</c:v>
                </c:pt>
                <c:pt idx="254">
                  <c:v>9.0839784284123565E-2</c:v>
                </c:pt>
                <c:pt idx="255">
                  <c:v>9.0805533449376724E-2</c:v>
                </c:pt>
                <c:pt idx="256">
                  <c:v>9.0790957496846764E-2</c:v>
                </c:pt>
                <c:pt idx="257">
                  <c:v>9.0787432591779516E-2</c:v>
                </c:pt>
                <c:pt idx="258">
                  <c:v>9.0774419592019817E-2</c:v>
                </c:pt>
                <c:pt idx="259">
                  <c:v>9.0747673421460173E-2</c:v>
                </c:pt>
                <c:pt idx="260">
                  <c:v>9.0728397387071863E-2</c:v>
                </c:pt>
                <c:pt idx="261">
                  <c:v>9.0726546730113794E-2</c:v>
                </c:pt>
                <c:pt idx="262">
                  <c:v>9.0720669285070887E-2</c:v>
                </c:pt>
                <c:pt idx="263">
                  <c:v>9.0395302301538194E-2</c:v>
                </c:pt>
                <c:pt idx="264">
                  <c:v>9.0273519713977957E-2</c:v>
                </c:pt>
                <c:pt idx="265">
                  <c:v>9.0270715825508302E-2</c:v>
                </c:pt>
                <c:pt idx="266">
                  <c:v>9.0253010924053134E-2</c:v>
                </c:pt>
                <c:pt idx="267">
                  <c:v>9.02327231972056E-2</c:v>
                </c:pt>
                <c:pt idx="268">
                  <c:v>9.0187874541750923E-2</c:v>
                </c:pt>
                <c:pt idx="269">
                  <c:v>9.0138786151862382E-2</c:v>
                </c:pt>
                <c:pt idx="270">
                  <c:v>9.0044703790259445E-2</c:v>
                </c:pt>
                <c:pt idx="271">
                  <c:v>8.9998619734240615E-2</c:v>
                </c:pt>
                <c:pt idx="272">
                  <c:v>8.9960378862845247E-2</c:v>
                </c:pt>
                <c:pt idx="273">
                  <c:v>8.9880481687605845E-2</c:v>
                </c:pt>
                <c:pt idx="274">
                  <c:v>8.9052717154005062E-2</c:v>
                </c:pt>
                <c:pt idx="275">
                  <c:v>8.8975653872726906E-2</c:v>
                </c:pt>
                <c:pt idx="276">
                  <c:v>8.8939619169476125E-2</c:v>
                </c:pt>
                <c:pt idx="277">
                  <c:v>8.8886565276347945E-2</c:v>
                </c:pt>
                <c:pt idx="278">
                  <c:v>8.8810483946013152E-2</c:v>
                </c:pt>
                <c:pt idx="279">
                  <c:v>8.874005090258677E-2</c:v>
                </c:pt>
                <c:pt idx="280">
                  <c:v>8.8691116943323406E-2</c:v>
                </c:pt>
                <c:pt idx="281">
                  <c:v>8.8521137213894818E-2</c:v>
                </c:pt>
                <c:pt idx="282">
                  <c:v>8.8326111233326232E-2</c:v>
                </c:pt>
                <c:pt idx="283">
                  <c:v>8.8325448215884506E-2</c:v>
                </c:pt>
                <c:pt idx="284">
                  <c:v>8.8282865940913502E-2</c:v>
                </c:pt>
                <c:pt idx="285">
                  <c:v>8.8258114071352645E-2</c:v>
                </c:pt>
                <c:pt idx="286">
                  <c:v>8.7549736170999648E-2</c:v>
                </c:pt>
                <c:pt idx="287">
                  <c:v>8.752147995415388E-2</c:v>
                </c:pt>
                <c:pt idx="288">
                  <c:v>8.7417994414582367E-2</c:v>
                </c:pt>
                <c:pt idx="289">
                  <c:v>8.7393802714038571E-2</c:v>
                </c:pt>
                <c:pt idx="290">
                  <c:v>8.7345960708682058E-2</c:v>
                </c:pt>
                <c:pt idx="291">
                  <c:v>8.7250193491637429E-2</c:v>
                </c:pt>
                <c:pt idx="292">
                  <c:v>8.7212347038928661E-2</c:v>
                </c:pt>
                <c:pt idx="293">
                  <c:v>8.718365501318609E-2</c:v>
                </c:pt>
                <c:pt idx="294">
                  <c:v>8.7141603971088721E-2</c:v>
                </c:pt>
                <c:pt idx="295">
                  <c:v>8.7121282593691118E-2</c:v>
                </c:pt>
                <c:pt idx="296">
                  <c:v>8.6894547988168147E-2</c:v>
                </c:pt>
                <c:pt idx="297">
                  <c:v>8.6865592331433761E-2</c:v>
                </c:pt>
                <c:pt idx="298">
                  <c:v>8.6784672317399225E-2</c:v>
                </c:pt>
                <c:pt idx="299">
                  <c:v>8.6520073530019115E-2</c:v>
                </c:pt>
                <c:pt idx="300">
                  <c:v>8.646727551167005E-2</c:v>
                </c:pt>
                <c:pt idx="301">
                  <c:v>8.5711763597910995E-2</c:v>
                </c:pt>
                <c:pt idx="302">
                  <c:v>8.5300249038441855E-2</c:v>
                </c:pt>
                <c:pt idx="303">
                  <c:v>8.5264681607047865E-2</c:v>
                </c:pt>
                <c:pt idx="304">
                  <c:v>8.5133697535137498E-2</c:v>
                </c:pt>
                <c:pt idx="305">
                  <c:v>8.5132750183920858E-2</c:v>
                </c:pt>
                <c:pt idx="306">
                  <c:v>8.5115685599455926E-2</c:v>
                </c:pt>
                <c:pt idx="307">
                  <c:v>8.5054823351919551E-2</c:v>
                </c:pt>
                <c:pt idx="308">
                  <c:v>8.5027148443836797E-2</c:v>
                </c:pt>
                <c:pt idx="309">
                  <c:v>8.4988877195764478E-2</c:v>
                </c:pt>
                <c:pt idx="310">
                  <c:v>8.4898488127456762E-2</c:v>
                </c:pt>
                <c:pt idx="311">
                  <c:v>8.331881528331081E-2</c:v>
                </c:pt>
                <c:pt idx="312">
                  <c:v>8.3244403008333911E-2</c:v>
                </c:pt>
                <c:pt idx="313">
                  <c:v>8.3086916792171672E-2</c:v>
                </c:pt>
                <c:pt idx="314">
                  <c:v>8.2977427149912353E-2</c:v>
                </c:pt>
                <c:pt idx="315">
                  <c:v>8.2977427149912353E-2</c:v>
                </c:pt>
                <c:pt idx="316">
                  <c:v>8.2977427149912353E-2</c:v>
                </c:pt>
                <c:pt idx="317">
                  <c:v>8.2977427149912353E-2</c:v>
                </c:pt>
                <c:pt idx="318">
                  <c:v>8.283291069656501E-2</c:v>
                </c:pt>
                <c:pt idx="319">
                  <c:v>8.2802971903288947E-2</c:v>
                </c:pt>
                <c:pt idx="320">
                  <c:v>8.249732087600492E-2</c:v>
                </c:pt>
                <c:pt idx="321">
                  <c:v>8.249619145077719E-2</c:v>
                </c:pt>
                <c:pt idx="322">
                  <c:v>8.2281442513260028E-2</c:v>
                </c:pt>
                <c:pt idx="323">
                  <c:v>8.2123023688382091E-2</c:v>
                </c:pt>
                <c:pt idx="324">
                  <c:v>8.0339437284728143E-2</c:v>
                </c:pt>
                <c:pt idx="325">
                  <c:v>8.0266296349299437E-2</c:v>
                </c:pt>
                <c:pt idx="326">
                  <c:v>8.0259979801776293E-2</c:v>
                </c:pt>
                <c:pt idx="327">
                  <c:v>7.9982835252573548E-2</c:v>
                </c:pt>
                <c:pt idx="328">
                  <c:v>7.9638753642645388E-2</c:v>
                </c:pt>
                <c:pt idx="329">
                  <c:v>7.962316925655577E-2</c:v>
                </c:pt>
                <c:pt idx="330">
                  <c:v>7.9469372770628821E-2</c:v>
                </c:pt>
                <c:pt idx="331">
                  <c:v>7.7346531036668664E-2</c:v>
                </c:pt>
                <c:pt idx="332">
                  <c:v>7.7345111755925566E-2</c:v>
                </c:pt>
                <c:pt idx="333">
                  <c:v>7.7256976298440194E-2</c:v>
                </c:pt>
                <c:pt idx="334">
                  <c:v>7.7202821541502542E-2</c:v>
                </c:pt>
                <c:pt idx="335">
                  <c:v>7.7078445722522704E-2</c:v>
                </c:pt>
                <c:pt idx="336">
                  <c:v>7.7077012960127755E-2</c:v>
                </c:pt>
                <c:pt idx="337">
                  <c:v>7.6607566296092722E-2</c:v>
                </c:pt>
                <c:pt idx="338">
                  <c:v>7.4400541799951314E-2</c:v>
                </c:pt>
                <c:pt idx="339">
                  <c:v>7.4036455887143859E-2</c:v>
                </c:pt>
                <c:pt idx="340">
                  <c:v>6.9064975667976758E-2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7C1-4FA1-8F3D-A136001D5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0016280"/>
        <c:axId val="1"/>
      </c:scatterChart>
      <c:valAx>
        <c:axId val="460016280"/>
        <c:scaling>
          <c:orientation val="minMax"/>
          <c:max val="50000"/>
          <c:min val="-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869641294838153"/>
              <c:y val="0.873876396081120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8985507246376812E-2"/>
              <c:y val="0.360361306188077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001628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6521769561413518"/>
          <c:y val="0.92192475940507435"/>
          <c:w val="0.56811670280345394"/>
          <c:h val="6.006037533596586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Cas -- Residuals</a:t>
            </a:r>
          </a:p>
        </c:rich>
      </c:tx>
      <c:layout>
        <c:manualLayout>
          <c:xMode val="edge"/>
          <c:yMode val="edge"/>
          <c:x val="0.3973941368078176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17915309446255"/>
          <c:y val="0.11419787506593324"/>
          <c:w val="0.81433224755700329"/>
          <c:h val="0.67284153417225534"/>
        </c:manualLayout>
      </c:layout>
      <c:scatterChart>
        <c:scatterStyle val="lineMarker"/>
        <c:varyColors val="0"/>
        <c:ser>
          <c:idx val="4"/>
          <c:order val="0"/>
          <c:tx>
            <c:strRef>
              <c:f>'A (3)'!$L$20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'A (3)'!$F$167:$F$892</c:f>
              <c:numCache>
                <c:formatCode>General</c:formatCode>
                <c:ptCount val="726"/>
                <c:pt idx="0">
                  <c:v>27611</c:v>
                </c:pt>
                <c:pt idx="1">
                  <c:v>27771</c:v>
                </c:pt>
                <c:pt idx="2">
                  <c:v>27775</c:v>
                </c:pt>
                <c:pt idx="3">
                  <c:v>27818</c:v>
                </c:pt>
                <c:pt idx="4">
                  <c:v>27865</c:v>
                </c:pt>
                <c:pt idx="5">
                  <c:v>28248</c:v>
                </c:pt>
                <c:pt idx="6">
                  <c:v>28414</c:v>
                </c:pt>
                <c:pt idx="7">
                  <c:v>28464</c:v>
                </c:pt>
                <c:pt idx="8">
                  <c:v>28605</c:v>
                </c:pt>
                <c:pt idx="9">
                  <c:v>28747</c:v>
                </c:pt>
                <c:pt idx="10">
                  <c:v>28790</c:v>
                </c:pt>
                <c:pt idx="11">
                  <c:v>28792.5</c:v>
                </c:pt>
                <c:pt idx="12">
                  <c:v>28925</c:v>
                </c:pt>
                <c:pt idx="13">
                  <c:v>28947</c:v>
                </c:pt>
                <c:pt idx="14">
                  <c:v>29606.5</c:v>
                </c:pt>
                <c:pt idx="15">
                  <c:v>29678.5</c:v>
                </c:pt>
                <c:pt idx="16">
                  <c:v>29882.5</c:v>
                </c:pt>
                <c:pt idx="17">
                  <c:v>30770</c:v>
                </c:pt>
                <c:pt idx="18">
                  <c:v>31092</c:v>
                </c:pt>
                <c:pt idx="19">
                  <c:v>31187</c:v>
                </c:pt>
                <c:pt idx="20">
                  <c:v>31252</c:v>
                </c:pt>
                <c:pt idx="21">
                  <c:v>31252.5</c:v>
                </c:pt>
                <c:pt idx="22">
                  <c:v>31256</c:v>
                </c:pt>
                <c:pt idx="23">
                  <c:v>31846.5</c:v>
                </c:pt>
                <c:pt idx="24">
                  <c:v>31908</c:v>
                </c:pt>
                <c:pt idx="25">
                  <c:v>31936.5</c:v>
                </c:pt>
                <c:pt idx="26">
                  <c:v>32033</c:v>
                </c:pt>
                <c:pt idx="27">
                  <c:v>32109</c:v>
                </c:pt>
                <c:pt idx="28">
                  <c:v>32142.5</c:v>
                </c:pt>
                <c:pt idx="29">
                  <c:v>32262.5</c:v>
                </c:pt>
                <c:pt idx="30">
                  <c:v>32306.5</c:v>
                </c:pt>
                <c:pt idx="31">
                  <c:v>32353.5</c:v>
                </c:pt>
                <c:pt idx="32">
                  <c:v>32597.5</c:v>
                </c:pt>
                <c:pt idx="33">
                  <c:v>32720</c:v>
                </c:pt>
                <c:pt idx="34">
                  <c:v>32720.5</c:v>
                </c:pt>
                <c:pt idx="35">
                  <c:v>32909.5</c:v>
                </c:pt>
                <c:pt idx="36">
                  <c:v>33097.5</c:v>
                </c:pt>
                <c:pt idx="37">
                  <c:v>33103</c:v>
                </c:pt>
                <c:pt idx="38">
                  <c:v>33143</c:v>
                </c:pt>
                <c:pt idx="39">
                  <c:v>33191</c:v>
                </c:pt>
                <c:pt idx="40">
                  <c:v>33238</c:v>
                </c:pt>
                <c:pt idx="41">
                  <c:v>33322.5</c:v>
                </c:pt>
                <c:pt idx="42">
                  <c:v>33491</c:v>
                </c:pt>
                <c:pt idx="43">
                  <c:v>34051</c:v>
                </c:pt>
                <c:pt idx="44">
                  <c:v>34073</c:v>
                </c:pt>
                <c:pt idx="45">
                  <c:v>34100</c:v>
                </c:pt>
                <c:pt idx="46">
                  <c:v>34141.5</c:v>
                </c:pt>
                <c:pt idx="47">
                  <c:v>34169</c:v>
                </c:pt>
                <c:pt idx="48">
                  <c:v>34170.5</c:v>
                </c:pt>
                <c:pt idx="49">
                  <c:v>34316</c:v>
                </c:pt>
                <c:pt idx="50">
                  <c:v>34520.5</c:v>
                </c:pt>
                <c:pt idx="51">
                  <c:v>34580.5</c:v>
                </c:pt>
                <c:pt idx="52">
                  <c:v>34596</c:v>
                </c:pt>
                <c:pt idx="53">
                  <c:v>34643</c:v>
                </c:pt>
                <c:pt idx="54">
                  <c:v>34705</c:v>
                </c:pt>
                <c:pt idx="55">
                  <c:v>34705.5</c:v>
                </c:pt>
                <c:pt idx="56">
                  <c:v>35286.5</c:v>
                </c:pt>
                <c:pt idx="57">
                  <c:v>35288.5</c:v>
                </c:pt>
                <c:pt idx="58">
                  <c:v>35426.5</c:v>
                </c:pt>
                <c:pt idx="59">
                  <c:v>35433.5</c:v>
                </c:pt>
                <c:pt idx="60">
                  <c:v>35436</c:v>
                </c:pt>
                <c:pt idx="61">
                  <c:v>35436.5</c:v>
                </c:pt>
                <c:pt idx="62">
                  <c:v>35460.5</c:v>
                </c:pt>
                <c:pt idx="63">
                  <c:v>35460.5</c:v>
                </c:pt>
                <c:pt idx="64">
                  <c:v>35502.5</c:v>
                </c:pt>
                <c:pt idx="65">
                  <c:v>35514</c:v>
                </c:pt>
                <c:pt idx="66">
                  <c:v>35539</c:v>
                </c:pt>
                <c:pt idx="67">
                  <c:v>35574.5</c:v>
                </c:pt>
                <c:pt idx="68">
                  <c:v>35574.5</c:v>
                </c:pt>
                <c:pt idx="69">
                  <c:v>35592.5</c:v>
                </c:pt>
                <c:pt idx="70">
                  <c:v>36352.5</c:v>
                </c:pt>
                <c:pt idx="71">
                  <c:v>36496.5</c:v>
                </c:pt>
                <c:pt idx="72">
                  <c:v>36496.5</c:v>
                </c:pt>
                <c:pt idx="73">
                  <c:v>36512.5</c:v>
                </c:pt>
                <c:pt idx="74">
                  <c:v>36603</c:v>
                </c:pt>
                <c:pt idx="75">
                  <c:v>36641</c:v>
                </c:pt>
                <c:pt idx="76">
                  <c:v>36649</c:v>
                </c:pt>
                <c:pt idx="77">
                  <c:v>36684.5</c:v>
                </c:pt>
                <c:pt idx="78">
                  <c:v>36694.5</c:v>
                </c:pt>
                <c:pt idx="79">
                  <c:v>36735</c:v>
                </c:pt>
                <c:pt idx="80">
                  <c:v>36759</c:v>
                </c:pt>
                <c:pt idx="81">
                  <c:v>36766.5</c:v>
                </c:pt>
                <c:pt idx="82">
                  <c:v>36772.5</c:v>
                </c:pt>
                <c:pt idx="83">
                  <c:v>36784</c:v>
                </c:pt>
                <c:pt idx="84">
                  <c:v>36784.5</c:v>
                </c:pt>
                <c:pt idx="85">
                  <c:v>36823</c:v>
                </c:pt>
                <c:pt idx="86">
                  <c:v>37572</c:v>
                </c:pt>
                <c:pt idx="87">
                  <c:v>37587</c:v>
                </c:pt>
                <c:pt idx="88">
                  <c:v>37697</c:v>
                </c:pt>
                <c:pt idx="89">
                  <c:v>37700</c:v>
                </c:pt>
                <c:pt idx="90">
                  <c:v>37722</c:v>
                </c:pt>
                <c:pt idx="91">
                  <c:v>37722.5</c:v>
                </c:pt>
                <c:pt idx="92">
                  <c:v>37723</c:v>
                </c:pt>
                <c:pt idx="93">
                  <c:v>37758</c:v>
                </c:pt>
                <c:pt idx="94">
                  <c:v>37769</c:v>
                </c:pt>
                <c:pt idx="95">
                  <c:v>37770</c:v>
                </c:pt>
                <c:pt idx="96">
                  <c:v>37770</c:v>
                </c:pt>
                <c:pt idx="97">
                  <c:v>37770</c:v>
                </c:pt>
                <c:pt idx="98">
                  <c:v>37814</c:v>
                </c:pt>
                <c:pt idx="99">
                  <c:v>38048</c:v>
                </c:pt>
                <c:pt idx="100">
                  <c:v>38331</c:v>
                </c:pt>
                <c:pt idx="101">
                  <c:v>38541</c:v>
                </c:pt>
                <c:pt idx="102">
                  <c:v>38556.5</c:v>
                </c:pt>
                <c:pt idx="103">
                  <c:v>38569</c:v>
                </c:pt>
                <c:pt idx="104">
                  <c:v>38606.5</c:v>
                </c:pt>
                <c:pt idx="105">
                  <c:v>38607</c:v>
                </c:pt>
                <c:pt idx="106">
                  <c:v>38613</c:v>
                </c:pt>
                <c:pt idx="107">
                  <c:v>38754</c:v>
                </c:pt>
                <c:pt idx="108">
                  <c:v>38782</c:v>
                </c:pt>
                <c:pt idx="109">
                  <c:v>38842</c:v>
                </c:pt>
                <c:pt idx="110">
                  <c:v>38867</c:v>
                </c:pt>
                <c:pt idx="111">
                  <c:v>38873</c:v>
                </c:pt>
                <c:pt idx="112">
                  <c:v>38895</c:v>
                </c:pt>
                <c:pt idx="113">
                  <c:v>38939.5</c:v>
                </c:pt>
                <c:pt idx="114">
                  <c:v>38971</c:v>
                </c:pt>
                <c:pt idx="115">
                  <c:v>38974</c:v>
                </c:pt>
                <c:pt idx="116">
                  <c:v>38983.5</c:v>
                </c:pt>
                <c:pt idx="117">
                  <c:v>39456.5</c:v>
                </c:pt>
                <c:pt idx="118">
                  <c:v>39613</c:v>
                </c:pt>
                <c:pt idx="119">
                  <c:v>39616.5</c:v>
                </c:pt>
                <c:pt idx="120">
                  <c:v>39638.5</c:v>
                </c:pt>
                <c:pt idx="121">
                  <c:v>39663.5</c:v>
                </c:pt>
                <c:pt idx="122">
                  <c:v>39718</c:v>
                </c:pt>
                <c:pt idx="123">
                  <c:v>39776.5</c:v>
                </c:pt>
                <c:pt idx="124">
                  <c:v>39885.5</c:v>
                </c:pt>
                <c:pt idx="125">
                  <c:v>39937.5</c:v>
                </c:pt>
                <c:pt idx="126">
                  <c:v>39980</c:v>
                </c:pt>
                <c:pt idx="127">
                  <c:v>40067</c:v>
                </c:pt>
                <c:pt idx="128">
                  <c:v>40859.5</c:v>
                </c:pt>
                <c:pt idx="129">
                  <c:v>40925.5</c:v>
                </c:pt>
                <c:pt idx="130">
                  <c:v>40956</c:v>
                </c:pt>
                <c:pt idx="131">
                  <c:v>41000.5</c:v>
                </c:pt>
                <c:pt idx="132">
                  <c:v>41063.5</c:v>
                </c:pt>
                <c:pt idx="133">
                  <c:v>41121</c:v>
                </c:pt>
                <c:pt idx="134">
                  <c:v>41160.5</c:v>
                </c:pt>
                <c:pt idx="135">
                  <c:v>41295</c:v>
                </c:pt>
                <c:pt idx="136">
                  <c:v>41444.5</c:v>
                </c:pt>
                <c:pt idx="137">
                  <c:v>41445</c:v>
                </c:pt>
                <c:pt idx="138">
                  <c:v>41477</c:v>
                </c:pt>
                <c:pt idx="139">
                  <c:v>41495.5</c:v>
                </c:pt>
                <c:pt idx="140">
                  <c:v>41997</c:v>
                </c:pt>
                <c:pt idx="141">
                  <c:v>42016</c:v>
                </c:pt>
                <c:pt idx="142">
                  <c:v>42085</c:v>
                </c:pt>
                <c:pt idx="143">
                  <c:v>42101</c:v>
                </c:pt>
                <c:pt idx="144">
                  <c:v>42132.5</c:v>
                </c:pt>
                <c:pt idx="145">
                  <c:v>42195</c:v>
                </c:pt>
                <c:pt idx="146">
                  <c:v>42219.5</c:v>
                </c:pt>
                <c:pt idx="147">
                  <c:v>42238</c:v>
                </c:pt>
                <c:pt idx="148">
                  <c:v>42265</c:v>
                </c:pt>
                <c:pt idx="149">
                  <c:v>42278</c:v>
                </c:pt>
                <c:pt idx="150">
                  <c:v>42421</c:v>
                </c:pt>
                <c:pt idx="151">
                  <c:v>42439</c:v>
                </c:pt>
                <c:pt idx="152">
                  <c:v>42489</c:v>
                </c:pt>
                <c:pt idx="153">
                  <c:v>42649.5</c:v>
                </c:pt>
                <c:pt idx="154">
                  <c:v>42681</c:v>
                </c:pt>
                <c:pt idx="155">
                  <c:v>43114.5</c:v>
                </c:pt>
                <c:pt idx="156">
                  <c:v>43338.5</c:v>
                </c:pt>
                <c:pt idx="157">
                  <c:v>43357.5</c:v>
                </c:pt>
                <c:pt idx="158">
                  <c:v>43427</c:v>
                </c:pt>
                <c:pt idx="159">
                  <c:v>43427.5</c:v>
                </c:pt>
                <c:pt idx="160">
                  <c:v>43436.5</c:v>
                </c:pt>
                <c:pt idx="161">
                  <c:v>43468.5</c:v>
                </c:pt>
                <c:pt idx="162">
                  <c:v>43483</c:v>
                </c:pt>
                <c:pt idx="163">
                  <c:v>43503</c:v>
                </c:pt>
                <c:pt idx="164">
                  <c:v>43550</c:v>
                </c:pt>
                <c:pt idx="165">
                  <c:v>44324</c:v>
                </c:pt>
                <c:pt idx="166">
                  <c:v>44358.5</c:v>
                </c:pt>
                <c:pt idx="167">
                  <c:v>44431</c:v>
                </c:pt>
                <c:pt idx="168">
                  <c:v>44481</c:v>
                </c:pt>
                <c:pt idx="169">
                  <c:v>44481</c:v>
                </c:pt>
                <c:pt idx="170">
                  <c:v>44481</c:v>
                </c:pt>
                <c:pt idx="171">
                  <c:v>44481</c:v>
                </c:pt>
                <c:pt idx="172">
                  <c:v>44546.5</c:v>
                </c:pt>
                <c:pt idx="173">
                  <c:v>44560</c:v>
                </c:pt>
                <c:pt idx="174">
                  <c:v>44696.5</c:v>
                </c:pt>
                <c:pt idx="175">
                  <c:v>44697</c:v>
                </c:pt>
                <c:pt idx="176">
                  <c:v>44791.5</c:v>
                </c:pt>
                <c:pt idx="177">
                  <c:v>44860.5</c:v>
                </c:pt>
                <c:pt idx="178">
                  <c:v>45600</c:v>
                </c:pt>
                <c:pt idx="179">
                  <c:v>45629</c:v>
                </c:pt>
                <c:pt idx="180">
                  <c:v>45631.5</c:v>
                </c:pt>
                <c:pt idx="181">
                  <c:v>45740.5</c:v>
                </c:pt>
                <c:pt idx="182">
                  <c:v>45874</c:v>
                </c:pt>
                <c:pt idx="183">
                  <c:v>45880</c:v>
                </c:pt>
                <c:pt idx="184">
                  <c:v>45939</c:v>
                </c:pt>
                <c:pt idx="185">
                  <c:v>46717.5</c:v>
                </c:pt>
                <c:pt idx="186">
                  <c:v>46718</c:v>
                </c:pt>
                <c:pt idx="187">
                  <c:v>46749</c:v>
                </c:pt>
                <c:pt idx="188">
                  <c:v>46768</c:v>
                </c:pt>
                <c:pt idx="189">
                  <c:v>46811.5</c:v>
                </c:pt>
                <c:pt idx="190">
                  <c:v>46812</c:v>
                </c:pt>
                <c:pt idx="191">
                  <c:v>46974.5</c:v>
                </c:pt>
                <c:pt idx="192">
                  <c:v>47706</c:v>
                </c:pt>
                <c:pt idx="193">
                  <c:v>47822</c:v>
                </c:pt>
                <c:pt idx="194">
                  <c:v>49298.5</c:v>
                </c:pt>
              </c:numCache>
            </c:numRef>
          </c:xVal>
          <c:yVal>
            <c:numRef>
              <c:f>'A (3)'!$U$167:$U$892</c:f>
              <c:numCache>
                <c:formatCode>General</c:formatCode>
                <c:ptCount val="726"/>
                <c:pt idx="17">
                  <c:v>7.8436610631324455E-4</c:v>
                </c:pt>
                <c:pt idx="18">
                  <c:v>3.6410797772848391E-4</c:v>
                </c:pt>
                <c:pt idx="19">
                  <c:v>1.8336886383008844E-3</c:v>
                </c:pt>
                <c:pt idx="20">
                  <c:v>5.7752488984158523E-4</c:v>
                </c:pt>
                <c:pt idx="21">
                  <c:v>1.6463283166814335E-3</c:v>
                </c:pt>
                <c:pt idx="22">
                  <c:v>6.2795438895105193E-4</c:v>
                </c:pt>
                <c:pt idx="23">
                  <c:v>1.4634589539873899E-3</c:v>
                </c:pt>
                <c:pt idx="24">
                  <c:v>8.093073060096434E-4</c:v>
                </c:pt>
                <c:pt idx="25">
                  <c:v>1.4365805220464822E-3</c:v>
                </c:pt>
                <c:pt idx="26">
                  <c:v>6.3591984222541309E-4</c:v>
                </c:pt>
                <c:pt idx="27">
                  <c:v>4.1189118293091798E-4</c:v>
                </c:pt>
                <c:pt idx="28">
                  <c:v>1.0301151814946785E-3</c:v>
                </c:pt>
                <c:pt idx="29">
                  <c:v>9.7564893667634323E-4</c:v>
                </c:pt>
                <c:pt idx="30">
                  <c:v>-1.5662041415145933E-4</c:v>
                </c:pt>
                <c:pt idx="31">
                  <c:v>5.2543255231282671E-4</c:v>
                </c:pt>
                <c:pt idx="32">
                  <c:v>-1.1287490127501187E-4</c:v>
                </c:pt>
                <c:pt idx="33">
                  <c:v>-2.0661065129159994E-4</c:v>
                </c:pt>
                <c:pt idx="34">
                  <c:v>6.6240333839681642E-4</c:v>
                </c:pt>
                <c:pt idx="35">
                  <c:v>1.7548247434528152E-3</c:v>
                </c:pt>
                <c:pt idx="36">
                  <c:v>1.7193561919824352E-3</c:v>
                </c:pt>
                <c:pt idx="37">
                  <c:v>2.7910948133094693E-4</c:v>
                </c:pt>
                <c:pt idx="38">
                  <c:v>-9.5151014842170811E-5</c:v>
                </c:pt>
                <c:pt idx="39">
                  <c:v>-1.5636577968726473E-3</c:v>
                </c:pt>
                <c:pt idx="40">
                  <c:v>1.3031969451510195E-4</c:v>
                </c:pt>
                <c:pt idx="41">
                  <c:v>1.9072558641935466E-3</c:v>
                </c:pt>
                <c:pt idx="42">
                  <c:v>9.8148068263498311E-5</c:v>
                </c:pt>
                <c:pt idx="43">
                  <c:v>1.1625909514927923E-3</c:v>
                </c:pt>
                <c:pt idx="44">
                  <c:v>2.076732928339986E-4</c:v>
                </c:pt>
                <c:pt idx="45">
                  <c:v>1.4500955380314373E-4</c:v>
                </c:pt>
                <c:pt idx="46">
                  <c:v>-7.101584869735611E-4</c:v>
                </c:pt>
                <c:pt idx="47">
                  <c:v>-3.069977203867813E-6</c:v>
                </c:pt>
                <c:pt idx="48">
                  <c:v>4.5956327762441962E-6</c:v>
                </c:pt>
                <c:pt idx="49">
                  <c:v>-2.4487724459456572E-3</c:v>
                </c:pt>
                <c:pt idx="50">
                  <c:v>9.7754952224232694E-4</c:v>
                </c:pt>
                <c:pt idx="51">
                  <c:v>3.0364940550406394E-4</c:v>
                </c:pt>
                <c:pt idx="52">
                  <c:v>-3.6153438517966263E-4</c:v>
                </c:pt>
                <c:pt idx="53">
                  <c:v>-4.4861517836994325E-4</c:v>
                </c:pt>
                <c:pt idx="54">
                  <c:v>-3.5613548872034939E-4</c:v>
                </c:pt>
                <c:pt idx="55">
                  <c:v>4.1316318854775491E-4</c:v>
                </c:pt>
                <c:pt idx="56">
                  <c:v>-2.1332351518638104E-4</c:v>
                </c:pt>
                <c:pt idx="57">
                  <c:v>-2.3579480022647981E-4</c:v>
                </c:pt>
                <c:pt idx="58">
                  <c:v>-7.8354211059228351E-4</c:v>
                </c:pt>
                <c:pt idx="59">
                  <c:v>1.188094546563323E-3</c:v>
                </c:pt>
                <c:pt idx="60">
                  <c:v>-4.6488895710641853E-4</c:v>
                </c:pt>
                <c:pt idx="61">
                  <c:v>-3.9548544262618668E-4</c:v>
                </c:pt>
                <c:pt idx="62">
                  <c:v>-4.6403243150996976E-4</c:v>
                </c:pt>
                <c:pt idx="63">
                  <c:v>-4.6403243150996976E-4</c:v>
                </c:pt>
                <c:pt idx="64">
                  <c:v>-5.7359207153492853E-4</c:v>
                </c:pt>
                <c:pt idx="65">
                  <c:v>-4.3707373871373911E-4</c:v>
                </c:pt>
                <c:pt idx="66">
                  <c:v>-8.6625083431615679E-4</c:v>
                </c:pt>
                <c:pt idx="67">
                  <c:v>-3.3737425874930116E-4</c:v>
                </c:pt>
                <c:pt idx="68">
                  <c:v>-3.2493613289913403E-4</c:v>
                </c:pt>
                <c:pt idx="69">
                  <c:v>-1.3380874717927871E-3</c:v>
                </c:pt>
                <c:pt idx="70">
                  <c:v>7.2157479829221272E-5</c:v>
                </c:pt>
                <c:pt idx="71">
                  <c:v>-6.988102520768813E-4</c:v>
                </c:pt>
                <c:pt idx="72">
                  <c:v>-5.9881024732713617E-4</c:v>
                </c:pt>
                <c:pt idx="73">
                  <c:v>-4.7299505733219838E-4</c:v>
                </c:pt>
                <c:pt idx="74">
                  <c:v>3.1815445363617134E-4</c:v>
                </c:pt>
                <c:pt idx="75">
                  <c:v>4.0057462885382256E-3</c:v>
                </c:pt>
                <c:pt idx="76">
                  <c:v>2.1897629847777988E-4</c:v>
                </c:pt>
                <c:pt idx="77">
                  <c:v>4.1591559352121277E-3</c:v>
                </c:pt>
                <c:pt idx="78">
                  <c:v>3.8508210922373332E-3</c:v>
                </c:pt>
                <c:pt idx="79">
                  <c:v>1.1873583059569259E-3</c:v>
                </c:pt>
                <c:pt idx="80">
                  <c:v>-3.7224948569056227E-4</c:v>
                </c:pt>
                <c:pt idx="81">
                  <c:v>1.7716569686604122E-3</c:v>
                </c:pt>
                <c:pt idx="82">
                  <c:v>1.2067937472441115E-3</c:v>
                </c:pt>
                <c:pt idx="83">
                  <c:v>-1.092498564894101E-3</c:v>
                </c:pt>
                <c:pt idx="84">
                  <c:v>1.7709828100015423E-4</c:v>
                </c:pt>
                <c:pt idx="85">
                  <c:v>5.3627085130483754E-4</c:v>
                </c:pt>
                <c:pt idx="86">
                  <c:v>1.8113268241784497E-4</c:v>
                </c:pt>
                <c:pt idx="87">
                  <c:v>-1.2754022301442181E-4</c:v>
                </c:pt>
                <c:pt idx="88">
                  <c:v>-5.8916947391657315E-4</c:v>
                </c:pt>
                <c:pt idx="89">
                  <c:v>-1.4080164796648198E-4</c:v>
                </c:pt>
                <c:pt idx="90">
                  <c:v>2.9730792659402039E-4</c:v>
                </c:pt>
                <c:pt idx="91">
                  <c:v>1.6703930842654202E-4</c:v>
                </c:pt>
                <c:pt idx="92">
                  <c:v>-6.3229250055751862E-5</c:v>
                </c:pt>
                <c:pt idx="93">
                  <c:v>-1.7214621609157321E-4</c:v>
                </c:pt>
                <c:pt idx="94">
                  <c:v>-4.4762921970920022E-4</c:v>
                </c:pt>
                <c:pt idx="95">
                  <c:v>2.0184709251996891E-4</c:v>
                </c:pt>
                <c:pt idx="96">
                  <c:v>2.0184709251996891E-4</c:v>
                </c:pt>
                <c:pt idx="97">
                  <c:v>2.0184709251996891E-4</c:v>
                </c:pt>
                <c:pt idx="98">
                  <c:v>2.2908855571704412E-4</c:v>
                </c:pt>
                <c:pt idx="99">
                  <c:v>-3.1261557580453125E-4</c:v>
                </c:pt>
                <c:pt idx="100">
                  <c:v>-8.167265492931286E-4</c:v>
                </c:pt>
                <c:pt idx="101">
                  <c:v>3.1344591810320011E-4</c:v>
                </c:pt>
                <c:pt idx="102">
                  <c:v>4.7879327297975505E-4</c:v>
                </c:pt>
                <c:pt idx="103">
                  <c:v>3.2509134071828649E-4</c:v>
                </c:pt>
                <c:pt idx="105">
                  <c:v>3.3411269769659246E-4</c:v>
                </c:pt>
                <c:pt idx="106">
                  <c:v>-1.2758291901901475E-4</c:v>
                </c:pt>
                <c:pt idx="107">
                  <c:v>-2.6244569892550085E-3</c:v>
                </c:pt>
                <c:pt idx="108">
                  <c:v>-5.1110082591313E-4</c:v>
                </c:pt>
                <c:pt idx="109">
                  <c:v>-5.3458035653622393E-4</c:v>
                </c:pt>
                <c:pt idx="110">
                  <c:v>5.7010794926135033E-4</c:v>
                </c:pt>
                <c:pt idx="111">
                  <c:v>4.8885981360274888E-4</c:v>
                </c:pt>
                <c:pt idx="112">
                  <c:v>-4.1562831578934034E-4</c:v>
                </c:pt>
                <c:pt idx="113">
                  <c:v>4.3057178331632473E-3</c:v>
                </c:pt>
                <c:pt idx="114">
                  <c:v>4.2099354245081766E-3</c:v>
                </c:pt>
                <c:pt idx="115">
                  <c:v>5.6293995606004066E-3</c:v>
                </c:pt>
                <c:pt idx="116">
                  <c:v>1.5771970487871156E-4</c:v>
                </c:pt>
                <c:pt idx="117">
                  <c:v>-1.2731876857904889E-3</c:v>
                </c:pt>
                <c:pt idx="118">
                  <c:v>-3.1659018038996956E-3</c:v>
                </c:pt>
                <c:pt idx="119">
                  <c:v>-2.0758821790962945E-3</c:v>
                </c:pt>
                <c:pt idx="120">
                  <c:v>-7.9567841820860075E-4</c:v>
                </c:pt>
                <c:pt idx="121">
                  <c:v>-5.9527834057077067E-4</c:v>
                </c:pt>
                <c:pt idx="122">
                  <c:v>-5.6378476352458851E-4</c:v>
                </c:pt>
                <c:pt idx="123">
                  <c:v>-5.7123348195725621E-4</c:v>
                </c:pt>
                <c:pt idx="125">
                  <c:v>-6.1914354736303245E-4</c:v>
                </c:pt>
                <c:pt idx="126">
                  <c:v>3.5288315454962138E-5</c:v>
                </c:pt>
                <c:pt idx="127">
                  <c:v>-3.7402353121293586E-4</c:v>
                </c:pt>
                <c:pt idx="128">
                  <c:v>7.7330244323473019E-4</c:v>
                </c:pt>
                <c:pt idx="129">
                  <c:v>-6.2137680320956123E-5</c:v>
                </c:pt>
                <c:pt idx="130">
                  <c:v>7.196340895386788E-4</c:v>
                </c:pt>
                <c:pt idx="131">
                  <c:v>7.6728796337646732E-4</c:v>
                </c:pt>
                <c:pt idx="132">
                  <c:v>1.4132524019667136E-3</c:v>
                </c:pt>
                <c:pt idx="133">
                  <c:v>1.0879438479348413E-3</c:v>
                </c:pt>
                <c:pt idx="134">
                  <c:v>5.3545532171020427E-4</c:v>
                </c:pt>
                <c:pt idx="135">
                  <c:v>9.2843948493087636E-4</c:v>
                </c:pt>
                <c:pt idx="136">
                  <c:v>8.3453730505556045E-4</c:v>
                </c:pt>
                <c:pt idx="137">
                  <c:v>1.804802568683983E-3</c:v>
                </c:pt>
                <c:pt idx="138">
                  <c:v>9.0192864861438071E-4</c:v>
                </c:pt>
                <c:pt idx="139">
                  <c:v>7.0196365865482502E-4</c:v>
                </c:pt>
                <c:pt idx="140">
                  <c:v>5.2139526020694715E-4</c:v>
                </c:pt>
                <c:pt idx="141">
                  <c:v>1.3945368611927855E-3</c:v>
                </c:pt>
                <c:pt idx="142">
                  <c:v>8.031324835512943E-4</c:v>
                </c:pt>
                <c:pt idx="143">
                  <c:v>5.5459608879832034E-4</c:v>
                </c:pt>
                <c:pt idx="144">
                  <c:v>6.8737965333498519E-4</c:v>
                </c:pt>
                <c:pt idx="145">
                  <c:v>5.8342773467190412E-4</c:v>
                </c:pt>
                <c:pt idx="146">
                  <c:v>9.3178429329976442E-4</c:v>
                </c:pt>
                <c:pt idx="147">
                  <c:v>1.0357594519432856E-3</c:v>
                </c:pt>
                <c:pt idx="148">
                  <c:v>-1.6636681659868424E-3</c:v>
                </c:pt>
                <c:pt idx="149">
                  <c:v>6.6631163051877884E-4</c:v>
                </c:pt>
                <c:pt idx="150">
                  <c:v>3.5992888739833639E-3</c:v>
                </c:pt>
                <c:pt idx="151">
                  <c:v>1.0339254167218703E-3</c:v>
                </c:pt>
                <c:pt idx="152">
                  <c:v>1.575070129810785E-3</c:v>
                </c:pt>
                <c:pt idx="153">
                  <c:v>-6.1800980828641272E-4</c:v>
                </c:pt>
                <c:pt idx="154">
                  <c:v>3.1972977086097698E-4</c:v>
                </c:pt>
                <c:pt idx="155">
                  <c:v>-7.9610204093860659E-5</c:v>
                </c:pt>
                <c:pt idx="156">
                  <c:v>1.1137109996021688E-3</c:v>
                </c:pt>
                <c:pt idx="157">
                  <c:v>-7.0583618941560955E-4</c:v>
                </c:pt>
                <c:pt idx="158">
                  <c:v>2.9986021086308989E-4</c:v>
                </c:pt>
                <c:pt idx="159">
                  <c:v>3.7040980917446564E-4</c:v>
                </c:pt>
                <c:pt idx="160">
                  <c:v>-3.5968515906281695E-4</c:v>
                </c:pt>
                <c:pt idx="161">
                  <c:v>8.5572089131419338E-4</c:v>
                </c:pt>
                <c:pt idx="162">
                  <c:v>-4.9813903627599077E-4</c:v>
                </c:pt>
                <c:pt idx="163">
                  <c:v>-7.7577790613719833E-4</c:v>
                </c:pt>
                <c:pt idx="164">
                  <c:v>2.5722237774844503E-4</c:v>
                </c:pt>
                <c:pt idx="165">
                  <c:v>1.0811735187226668E-3</c:v>
                </c:pt>
                <c:pt idx="166">
                  <c:v>2.1581408373689825E-3</c:v>
                </c:pt>
                <c:pt idx="167">
                  <c:v>3.3795285612564507E-4</c:v>
                </c:pt>
                <c:pt idx="168">
                  <c:v>7.7667192941055507E-5</c:v>
                </c:pt>
                <c:pt idx="169">
                  <c:v>7.7667192941055507E-5</c:v>
                </c:pt>
                <c:pt idx="170">
                  <c:v>7.7667192941055507E-5</c:v>
                </c:pt>
                <c:pt idx="171">
                  <c:v>7.7667192941055507E-5</c:v>
                </c:pt>
                <c:pt idx="172">
                  <c:v>1.2900780044181048E-3</c:v>
                </c:pt>
                <c:pt idx="173">
                  <c:v>-1.5072252979336787E-4</c:v>
                </c:pt>
                <c:pt idx="174">
                  <c:v>1.6563419089514753E-3</c:v>
                </c:pt>
                <c:pt idx="175">
                  <c:v>8.2707358945793841E-4</c:v>
                </c:pt>
                <c:pt idx="176">
                  <c:v>1.4966471994631303E-3</c:v>
                </c:pt>
                <c:pt idx="177">
                  <c:v>9.6017610712806345E-4</c:v>
                </c:pt>
                <c:pt idx="178">
                  <c:v>2.8548576707243534E-4</c:v>
                </c:pt>
                <c:pt idx="179">
                  <c:v>-7.0444296813459983E-4</c:v>
                </c:pt>
                <c:pt idx="180">
                  <c:v>4.4988480920443719E-4</c:v>
                </c:pt>
                <c:pt idx="181">
                  <c:v>1.0003191940115563E-3</c:v>
                </c:pt>
                <c:pt idx="182">
                  <c:v>8.2820074414768907E-4</c:v>
                </c:pt>
                <c:pt idx="183">
                  <c:v>-1.1209879066514938E-3</c:v>
                </c:pt>
                <c:pt idx="184">
                  <c:v>2.7058737201770544E-3</c:v>
                </c:pt>
                <c:pt idx="185">
                  <c:v>-5.6058602327035967E-4</c:v>
                </c:pt>
                <c:pt idx="186">
                  <c:v>-2.4895644958399799E-3</c:v>
                </c:pt>
                <c:pt idx="187">
                  <c:v>-1.9860897290980839E-3</c:v>
                </c:pt>
                <c:pt idx="188">
                  <c:v>-1.4870495779155113E-3</c:v>
                </c:pt>
                <c:pt idx="189">
                  <c:v>-4.0727827837599984E-4</c:v>
                </c:pt>
                <c:pt idx="190">
                  <c:v>-1.9362432721226619E-3</c:v>
                </c:pt>
                <c:pt idx="191">
                  <c:v>-2.4606634376572734E-4</c:v>
                </c:pt>
                <c:pt idx="192">
                  <c:v>-8.1095453595553257E-4</c:v>
                </c:pt>
                <c:pt idx="193">
                  <c:v>-4.9914733175643322E-4</c:v>
                </c:pt>
                <c:pt idx="194">
                  <c:v>1.0776817088575807E-4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E1-4840-A794-F3B1FBBB7F37}"/>
            </c:ext>
          </c:extLst>
        </c:ser>
        <c:ser>
          <c:idx val="7"/>
          <c:order val="1"/>
          <c:tx>
            <c:strRef>
              <c:f>'A (3)'!$O$20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25106</c:v>
                </c:pt>
                <c:pt idx="133">
                  <c:v>26094</c:v>
                </c:pt>
                <c:pt idx="134">
                  <c:v>26175.5</c:v>
                </c:pt>
                <c:pt idx="135">
                  <c:v>26213</c:v>
                </c:pt>
                <c:pt idx="136">
                  <c:v>26278</c:v>
                </c:pt>
                <c:pt idx="137">
                  <c:v>26294.5</c:v>
                </c:pt>
                <c:pt idx="138">
                  <c:v>26347</c:v>
                </c:pt>
                <c:pt idx="139">
                  <c:v>26394</c:v>
                </c:pt>
                <c:pt idx="140">
                  <c:v>27222.5</c:v>
                </c:pt>
                <c:pt idx="141">
                  <c:v>27226.5</c:v>
                </c:pt>
                <c:pt idx="142">
                  <c:v>27263</c:v>
                </c:pt>
                <c:pt idx="143">
                  <c:v>27419.5</c:v>
                </c:pt>
                <c:pt idx="144">
                  <c:v>27424</c:v>
                </c:pt>
                <c:pt idx="145">
                  <c:v>27567</c:v>
                </c:pt>
                <c:pt idx="146">
                  <c:v>27611</c:v>
                </c:pt>
                <c:pt idx="147">
                  <c:v>27771</c:v>
                </c:pt>
                <c:pt idx="148">
                  <c:v>27775</c:v>
                </c:pt>
                <c:pt idx="149">
                  <c:v>27818</c:v>
                </c:pt>
                <c:pt idx="150">
                  <c:v>27865</c:v>
                </c:pt>
                <c:pt idx="151">
                  <c:v>28248</c:v>
                </c:pt>
                <c:pt idx="152">
                  <c:v>28414</c:v>
                </c:pt>
                <c:pt idx="153">
                  <c:v>28464</c:v>
                </c:pt>
                <c:pt idx="154">
                  <c:v>28605</c:v>
                </c:pt>
                <c:pt idx="155">
                  <c:v>28747</c:v>
                </c:pt>
                <c:pt idx="156">
                  <c:v>28790</c:v>
                </c:pt>
                <c:pt idx="157">
                  <c:v>28792.5</c:v>
                </c:pt>
                <c:pt idx="158">
                  <c:v>28925</c:v>
                </c:pt>
                <c:pt idx="159">
                  <c:v>28947</c:v>
                </c:pt>
                <c:pt idx="160">
                  <c:v>29606.5</c:v>
                </c:pt>
                <c:pt idx="161">
                  <c:v>29678.5</c:v>
                </c:pt>
                <c:pt idx="162">
                  <c:v>29882.5</c:v>
                </c:pt>
                <c:pt idx="163">
                  <c:v>30770</c:v>
                </c:pt>
                <c:pt idx="164">
                  <c:v>31092</c:v>
                </c:pt>
                <c:pt idx="165">
                  <c:v>31187</c:v>
                </c:pt>
                <c:pt idx="166">
                  <c:v>31252</c:v>
                </c:pt>
                <c:pt idx="167">
                  <c:v>31252.5</c:v>
                </c:pt>
                <c:pt idx="168">
                  <c:v>31256</c:v>
                </c:pt>
                <c:pt idx="169">
                  <c:v>31846.5</c:v>
                </c:pt>
                <c:pt idx="170">
                  <c:v>31908</c:v>
                </c:pt>
                <c:pt idx="171">
                  <c:v>31936.5</c:v>
                </c:pt>
                <c:pt idx="172">
                  <c:v>32033</c:v>
                </c:pt>
                <c:pt idx="173">
                  <c:v>32109</c:v>
                </c:pt>
                <c:pt idx="174">
                  <c:v>32142.5</c:v>
                </c:pt>
                <c:pt idx="175">
                  <c:v>32262.5</c:v>
                </c:pt>
                <c:pt idx="176">
                  <c:v>32306.5</c:v>
                </c:pt>
                <c:pt idx="177">
                  <c:v>32353.5</c:v>
                </c:pt>
                <c:pt idx="178">
                  <c:v>32597.5</c:v>
                </c:pt>
                <c:pt idx="179">
                  <c:v>32720</c:v>
                </c:pt>
                <c:pt idx="180">
                  <c:v>32720.5</c:v>
                </c:pt>
                <c:pt idx="181">
                  <c:v>32909.5</c:v>
                </c:pt>
                <c:pt idx="182">
                  <c:v>33097.5</c:v>
                </c:pt>
                <c:pt idx="183">
                  <c:v>33103</c:v>
                </c:pt>
                <c:pt idx="184">
                  <c:v>33143</c:v>
                </c:pt>
                <c:pt idx="185">
                  <c:v>33191</c:v>
                </c:pt>
                <c:pt idx="186">
                  <c:v>33238</c:v>
                </c:pt>
                <c:pt idx="187">
                  <c:v>33322.5</c:v>
                </c:pt>
                <c:pt idx="188">
                  <c:v>33491</c:v>
                </c:pt>
                <c:pt idx="189">
                  <c:v>34051</c:v>
                </c:pt>
                <c:pt idx="190">
                  <c:v>34073</c:v>
                </c:pt>
                <c:pt idx="191">
                  <c:v>34100</c:v>
                </c:pt>
                <c:pt idx="192">
                  <c:v>34141.5</c:v>
                </c:pt>
                <c:pt idx="193">
                  <c:v>34169</c:v>
                </c:pt>
                <c:pt idx="194">
                  <c:v>34170.5</c:v>
                </c:pt>
                <c:pt idx="195">
                  <c:v>34316</c:v>
                </c:pt>
                <c:pt idx="196">
                  <c:v>34520.5</c:v>
                </c:pt>
                <c:pt idx="197">
                  <c:v>34580.5</c:v>
                </c:pt>
                <c:pt idx="198">
                  <c:v>34596</c:v>
                </c:pt>
                <c:pt idx="199">
                  <c:v>34643</c:v>
                </c:pt>
                <c:pt idx="200">
                  <c:v>34705</c:v>
                </c:pt>
                <c:pt idx="201">
                  <c:v>34705.5</c:v>
                </c:pt>
                <c:pt idx="202">
                  <c:v>35286.5</c:v>
                </c:pt>
                <c:pt idx="203">
                  <c:v>35288.5</c:v>
                </c:pt>
                <c:pt idx="204">
                  <c:v>35426.5</c:v>
                </c:pt>
                <c:pt idx="205">
                  <c:v>35433.5</c:v>
                </c:pt>
                <c:pt idx="206">
                  <c:v>35436</c:v>
                </c:pt>
                <c:pt idx="207">
                  <c:v>35436.5</c:v>
                </c:pt>
                <c:pt idx="208">
                  <c:v>35460.5</c:v>
                </c:pt>
                <c:pt idx="209">
                  <c:v>35460.5</c:v>
                </c:pt>
                <c:pt idx="210">
                  <c:v>35502.5</c:v>
                </c:pt>
                <c:pt idx="211">
                  <c:v>35514</c:v>
                </c:pt>
                <c:pt idx="212">
                  <c:v>35539</c:v>
                </c:pt>
                <c:pt idx="213">
                  <c:v>35574.5</c:v>
                </c:pt>
                <c:pt idx="214">
                  <c:v>35574.5</c:v>
                </c:pt>
                <c:pt idx="215">
                  <c:v>35592.5</c:v>
                </c:pt>
                <c:pt idx="216">
                  <c:v>36352.5</c:v>
                </c:pt>
                <c:pt idx="217">
                  <c:v>36496.5</c:v>
                </c:pt>
                <c:pt idx="218">
                  <c:v>36496.5</c:v>
                </c:pt>
                <c:pt idx="219">
                  <c:v>36512.5</c:v>
                </c:pt>
                <c:pt idx="220">
                  <c:v>36603</c:v>
                </c:pt>
                <c:pt idx="221">
                  <c:v>36641</c:v>
                </c:pt>
                <c:pt idx="222">
                  <c:v>36649</c:v>
                </c:pt>
                <c:pt idx="223">
                  <c:v>36684.5</c:v>
                </c:pt>
                <c:pt idx="224">
                  <c:v>36694.5</c:v>
                </c:pt>
                <c:pt idx="225">
                  <c:v>36735</c:v>
                </c:pt>
                <c:pt idx="226">
                  <c:v>36759</c:v>
                </c:pt>
                <c:pt idx="227">
                  <c:v>36766.5</c:v>
                </c:pt>
                <c:pt idx="228">
                  <c:v>36772.5</c:v>
                </c:pt>
                <c:pt idx="229">
                  <c:v>36784</c:v>
                </c:pt>
                <c:pt idx="230">
                  <c:v>36784.5</c:v>
                </c:pt>
                <c:pt idx="231">
                  <c:v>36823</c:v>
                </c:pt>
                <c:pt idx="232">
                  <c:v>37572</c:v>
                </c:pt>
                <c:pt idx="233">
                  <c:v>37587</c:v>
                </c:pt>
                <c:pt idx="234">
                  <c:v>37697</c:v>
                </c:pt>
                <c:pt idx="235">
                  <c:v>37700</c:v>
                </c:pt>
                <c:pt idx="236">
                  <c:v>37722</c:v>
                </c:pt>
                <c:pt idx="237">
                  <c:v>37722.5</c:v>
                </c:pt>
                <c:pt idx="238">
                  <c:v>37723</c:v>
                </c:pt>
                <c:pt idx="239">
                  <c:v>37758</c:v>
                </c:pt>
                <c:pt idx="240">
                  <c:v>37769</c:v>
                </c:pt>
                <c:pt idx="241">
                  <c:v>37770</c:v>
                </c:pt>
                <c:pt idx="242">
                  <c:v>37770</c:v>
                </c:pt>
                <c:pt idx="243">
                  <c:v>37770</c:v>
                </c:pt>
                <c:pt idx="244">
                  <c:v>37814</c:v>
                </c:pt>
                <c:pt idx="245">
                  <c:v>38048</c:v>
                </c:pt>
                <c:pt idx="246">
                  <c:v>38331</c:v>
                </c:pt>
                <c:pt idx="247">
                  <c:v>38541</c:v>
                </c:pt>
                <c:pt idx="248">
                  <c:v>38556.5</c:v>
                </c:pt>
                <c:pt idx="249">
                  <c:v>38569</c:v>
                </c:pt>
                <c:pt idx="250">
                  <c:v>38606.5</c:v>
                </c:pt>
                <c:pt idx="251">
                  <c:v>38607</c:v>
                </c:pt>
                <c:pt idx="252">
                  <c:v>38613</c:v>
                </c:pt>
                <c:pt idx="253">
                  <c:v>38754</c:v>
                </c:pt>
                <c:pt idx="254">
                  <c:v>38782</c:v>
                </c:pt>
                <c:pt idx="255">
                  <c:v>38842</c:v>
                </c:pt>
                <c:pt idx="256">
                  <c:v>38867</c:v>
                </c:pt>
                <c:pt idx="257">
                  <c:v>38873</c:v>
                </c:pt>
                <c:pt idx="258">
                  <c:v>38895</c:v>
                </c:pt>
                <c:pt idx="259">
                  <c:v>38939.5</c:v>
                </c:pt>
                <c:pt idx="260">
                  <c:v>38971</c:v>
                </c:pt>
                <c:pt idx="261">
                  <c:v>38974</c:v>
                </c:pt>
                <c:pt idx="262">
                  <c:v>38983.5</c:v>
                </c:pt>
                <c:pt idx="263">
                  <c:v>39456.5</c:v>
                </c:pt>
                <c:pt idx="264">
                  <c:v>39613</c:v>
                </c:pt>
                <c:pt idx="265">
                  <c:v>39616.5</c:v>
                </c:pt>
                <c:pt idx="266">
                  <c:v>39638.5</c:v>
                </c:pt>
                <c:pt idx="267">
                  <c:v>39663.5</c:v>
                </c:pt>
                <c:pt idx="268">
                  <c:v>39718</c:v>
                </c:pt>
                <c:pt idx="269">
                  <c:v>39776.5</c:v>
                </c:pt>
                <c:pt idx="270">
                  <c:v>39885.5</c:v>
                </c:pt>
                <c:pt idx="271">
                  <c:v>39937.5</c:v>
                </c:pt>
                <c:pt idx="272">
                  <c:v>39980</c:v>
                </c:pt>
                <c:pt idx="273">
                  <c:v>40067</c:v>
                </c:pt>
                <c:pt idx="274">
                  <c:v>40859.5</c:v>
                </c:pt>
                <c:pt idx="275">
                  <c:v>40925.5</c:v>
                </c:pt>
                <c:pt idx="276">
                  <c:v>40956</c:v>
                </c:pt>
                <c:pt idx="277">
                  <c:v>41000.5</c:v>
                </c:pt>
                <c:pt idx="278">
                  <c:v>41063.5</c:v>
                </c:pt>
                <c:pt idx="279">
                  <c:v>41121</c:v>
                </c:pt>
                <c:pt idx="280">
                  <c:v>41160.5</c:v>
                </c:pt>
                <c:pt idx="281">
                  <c:v>41295</c:v>
                </c:pt>
                <c:pt idx="282">
                  <c:v>41444.5</c:v>
                </c:pt>
                <c:pt idx="283">
                  <c:v>41445</c:v>
                </c:pt>
                <c:pt idx="284">
                  <c:v>41477</c:v>
                </c:pt>
                <c:pt idx="285">
                  <c:v>41495.5</c:v>
                </c:pt>
                <c:pt idx="286">
                  <c:v>41997</c:v>
                </c:pt>
                <c:pt idx="287">
                  <c:v>42016</c:v>
                </c:pt>
                <c:pt idx="288">
                  <c:v>42085</c:v>
                </c:pt>
                <c:pt idx="289">
                  <c:v>42101</c:v>
                </c:pt>
                <c:pt idx="290">
                  <c:v>42132.5</c:v>
                </c:pt>
                <c:pt idx="291">
                  <c:v>42195</c:v>
                </c:pt>
                <c:pt idx="292">
                  <c:v>42219.5</c:v>
                </c:pt>
                <c:pt idx="293">
                  <c:v>42238</c:v>
                </c:pt>
                <c:pt idx="294">
                  <c:v>42265</c:v>
                </c:pt>
                <c:pt idx="295">
                  <c:v>42278</c:v>
                </c:pt>
                <c:pt idx="296">
                  <c:v>42421</c:v>
                </c:pt>
                <c:pt idx="297">
                  <c:v>42439</c:v>
                </c:pt>
                <c:pt idx="298">
                  <c:v>42489</c:v>
                </c:pt>
                <c:pt idx="299">
                  <c:v>42649.5</c:v>
                </c:pt>
                <c:pt idx="300">
                  <c:v>42681</c:v>
                </c:pt>
                <c:pt idx="301">
                  <c:v>43114.5</c:v>
                </c:pt>
                <c:pt idx="302">
                  <c:v>43338.5</c:v>
                </c:pt>
                <c:pt idx="303">
                  <c:v>43357.5</c:v>
                </c:pt>
                <c:pt idx="304">
                  <c:v>43427</c:v>
                </c:pt>
                <c:pt idx="305">
                  <c:v>43427.5</c:v>
                </c:pt>
                <c:pt idx="306">
                  <c:v>43436.5</c:v>
                </c:pt>
                <c:pt idx="307">
                  <c:v>43468.5</c:v>
                </c:pt>
                <c:pt idx="308">
                  <c:v>43483</c:v>
                </c:pt>
                <c:pt idx="309">
                  <c:v>43503</c:v>
                </c:pt>
                <c:pt idx="310">
                  <c:v>43550</c:v>
                </c:pt>
                <c:pt idx="311">
                  <c:v>44324</c:v>
                </c:pt>
                <c:pt idx="312">
                  <c:v>44358.5</c:v>
                </c:pt>
                <c:pt idx="313">
                  <c:v>44431</c:v>
                </c:pt>
                <c:pt idx="314">
                  <c:v>44481</c:v>
                </c:pt>
                <c:pt idx="315">
                  <c:v>44481</c:v>
                </c:pt>
                <c:pt idx="316">
                  <c:v>44481</c:v>
                </c:pt>
                <c:pt idx="317">
                  <c:v>44481</c:v>
                </c:pt>
                <c:pt idx="318">
                  <c:v>44546.5</c:v>
                </c:pt>
                <c:pt idx="319">
                  <c:v>44560</c:v>
                </c:pt>
                <c:pt idx="320">
                  <c:v>44696.5</c:v>
                </c:pt>
                <c:pt idx="321">
                  <c:v>44697</c:v>
                </c:pt>
                <c:pt idx="322">
                  <c:v>44791.5</c:v>
                </c:pt>
                <c:pt idx="323">
                  <c:v>44860.5</c:v>
                </c:pt>
                <c:pt idx="324">
                  <c:v>45600</c:v>
                </c:pt>
                <c:pt idx="325">
                  <c:v>45629</c:v>
                </c:pt>
                <c:pt idx="326">
                  <c:v>45631.5</c:v>
                </c:pt>
                <c:pt idx="327">
                  <c:v>45740.5</c:v>
                </c:pt>
                <c:pt idx="328">
                  <c:v>45874</c:v>
                </c:pt>
                <c:pt idx="329">
                  <c:v>45880</c:v>
                </c:pt>
                <c:pt idx="330">
                  <c:v>45939</c:v>
                </c:pt>
                <c:pt idx="331">
                  <c:v>46717.5</c:v>
                </c:pt>
                <c:pt idx="332">
                  <c:v>46718</c:v>
                </c:pt>
                <c:pt idx="333">
                  <c:v>46749</c:v>
                </c:pt>
                <c:pt idx="334">
                  <c:v>46768</c:v>
                </c:pt>
                <c:pt idx="335">
                  <c:v>46811.5</c:v>
                </c:pt>
                <c:pt idx="336">
                  <c:v>46812</c:v>
                </c:pt>
                <c:pt idx="337">
                  <c:v>46974.5</c:v>
                </c:pt>
                <c:pt idx="338">
                  <c:v>47706</c:v>
                </c:pt>
                <c:pt idx="339">
                  <c:v>47822</c:v>
                </c:pt>
                <c:pt idx="340">
                  <c:v>49298.5</c:v>
                </c:pt>
              </c:numCache>
            </c:numRef>
          </c:xVal>
          <c:yVal>
            <c:numRef>
              <c:f>'A (3)'!$O$21:$O$892</c:f>
              <c:numCache>
                <c:formatCode>General</c:formatCode>
                <c:ptCount val="872"/>
                <c:pt idx="9">
                  <c:v>-0.3469427903813776</c:v>
                </c:pt>
                <c:pt idx="10">
                  <c:v>-0.3469427903813776</c:v>
                </c:pt>
                <c:pt idx="11">
                  <c:v>-0.34693486157076492</c:v>
                </c:pt>
                <c:pt idx="12">
                  <c:v>-0.34684764938694568</c:v>
                </c:pt>
                <c:pt idx="13">
                  <c:v>-0.34683972143686392</c:v>
                </c:pt>
                <c:pt idx="14">
                  <c:v>-0.34644341536419365</c:v>
                </c:pt>
                <c:pt idx="15">
                  <c:v>-0.34634832858321285</c:v>
                </c:pt>
                <c:pt idx="16">
                  <c:v>-0.34634040515091874</c:v>
                </c:pt>
                <c:pt idx="17">
                  <c:v>-0.34362689853112988</c:v>
                </c:pt>
                <c:pt idx="18">
                  <c:v>-0.34351632236446822</c:v>
                </c:pt>
                <c:pt idx="19">
                  <c:v>-0.34249021488819575</c:v>
                </c:pt>
                <c:pt idx="20">
                  <c:v>-0.34248232645082777</c:v>
                </c:pt>
                <c:pt idx="21">
                  <c:v>-0.32775559870260274</c:v>
                </c:pt>
                <c:pt idx="22">
                  <c:v>-0.32770907977423286</c:v>
                </c:pt>
                <c:pt idx="23">
                  <c:v>-0.32767031597264151</c:v>
                </c:pt>
                <c:pt idx="24">
                  <c:v>-0.30811167559602548</c:v>
                </c:pt>
                <c:pt idx="25">
                  <c:v>-0.30773329008081846</c:v>
                </c:pt>
                <c:pt idx="26">
                  <c:v>-0.30772572419914263</c:v>
                </c:pt>
                <c:pt idx="27">
                  <c:v>-0.3067352137121736</c:v>
                </c:pt>
                <c:pt idx="28">
                  <c:v>-0.30668987629282646</c:v>
                </c:pt>
                <c:pt idx="29">
                  <c:v>-0.30650099816685905</c:v>
                </c:pt>
                <c:pt idx="30">
                  <c:v>-0.28560085154556836</c:v>
                </c:pt>
                <c:pt idx="31">
                  <c:v>-0.28467492372945702</c:v>
                </c:pt>
                <c:pt idx="32">
                  <c:v>-0.27488369488293668</c:v>
                </c:pt>
                <c:pt idx="33">
                  <c:v>-0.27216356124439306</c:v>
                </c:pt>
                <c:pt idx="34">
                  <c:v>-0.27157890226988601</c:v>
                </c:pt>
                <c:pt idx="35">
                  <c:v>-0.2710812305437314</c:v>
                </c:pt>
                <c:pt idx="36">
                  <c:v>-0.2710812305437314</c:v>
                </c:pt>
                <c:pt idx="37">
                  <c:v>-0.27080008885213375</c:v>
                </c:pt>
                <c:pt idx="38">
                  <c:v>-0.19867580704646384</c:v>
                </c:pt>
                <c:pt idx="39">
                  <c:v>-0.19859841278223916</c:v>
                </c:pt>
                <c:pt idx="40">
                  <c:v>-0.19787012325245507</c:v>
                </c:pt>
                <c:pt idx="41">
                  <c:v>-0.19770912095161744</c:v>
                </c:pt>
                <c:pt idx="42">
                  <c:v>-0.19754816347010123</c:v>
                </c:pt>
                <c:pt idx="43">
                  <c:v>-0.18448958948887267</c:v>
                </c:pt>
                <c:pt idx="44">
                  <c:v>-0.18445184926719968</c:v>
                </c:pt>
                <c:pt idx="45">
                  <c:v>-0.18260574085653941</c:v>
                </c:pt>
                <c:pt idx="46">
                  <c:v>-0.18232998576532938</c:v>
                </c:pt>
                <c:pt idx="47">
                  <c:v>-0.15521168790793324</c:v>
                </c:pt>
                <c:pt idx="48">
                  <c:v>-0.14297941947460591</c:v>
                </c:pt>
                <c:pt idx="49">
                  <c:v>-0.10306274018474189</c:v>
                </c:pt>
                <c:pt idx="50">
                  <c:v>-0.10306274018474189</c:v>
                </c:pt>
                <c:pt idx="51">
                  <c:v>-0.1029940933395843</c:v>
                </c:pt>
                <c:pt idx="52">
                  <c:v>-0.1029940933395843</c:v>
                </c:pt>
                <c:pt idx="53">
                  <c:v>-0.1029940933395843</c:v>
                </c:pt>
                <c:pt idx="54">
                  <c:v>-0.10249808447801703</c:v>
                </c:pt>
                <c:pt idx="55">
                  <c:v>-0.10249808447801703</c:v>
                </c:pt>
                <c:pt idx="56">
                  <c:v>-0.10246644585119125</c:v>
                </c:pt>
                <c:pt idx="57">
                  <c:v>-0.10246644585119125</c:v>
                </c:pt>
                <c:pt idx="58">
                  <c:v>-0.10246117299770847</c:v>
                </c:pt>
                <c:pt idx="59">
                  <c:v>-0.10246117299770847</c:v>
                </c:pt>
                <c:pt idx="60">
                  <c:v>-0.10220289102292304</c:v>
                </c:pt>
                <c:pt idx="61">
                  <c:v>-0.10220289102292304</c:v>
                </c:pt>
                <c:pt idx="62">
                  <c:v>-0.10219762175498599</c:v>
                </c:pt>
                <c:pt idx="63">
                  <c:v>-0.10219762175498599</c:v>
                </c:pt>
                <c:pt idx="64">
                  <c:v>-8.2407595495337133E-2</c:v>
                </c:pt>
                <c:pt idx="65">
                  <c:v>-8.2347688941497549E-2</c:v>
                </c:pt>
                <c:pt idx="66">
                  <c:v>-8.1689398389790682E-2</c:v>
                </c:pt>
                <c:pt idx="67">
                  <c:v>-5.0277805638953628E-2</c:v>
                </c:pt>
                <c:pt idx="68">
                  <c:v>-4.9220501998078862E-2</c:v>
                </c:pt>
                <c:pt idx="69">
                  <c:v>-4.7997202687106194E-2</c:v>
                </c:pt>
                <c:pt idx="70">
                  <c:v>-4.0447664848853315E-2</c:v>
                </c:pt>
                <c:pt idx="71">
                  <c:v>-3.8178952367219472E-2</c:v>
                </c:pt>
                <c:pt idx="72">
                  <c:v>-3.8122917822521966E-2</c:v>
                </c:pt>
                <c:pt idx="73">
                  <c:v>-3.0393518187363862E-2</c:v>
                </c:pt>
                <c:pt idx="74">
                  <c:v>-2.4625014858913892E-2</c:v>
                </c:pt>
                <c:pt idx="75">
                  <c:v>-2.0305412203022889E-2</c:v>
                </c:pt>
                <c:pt idx="76">
                  <c:v>-1.9713833681231717E-2</c:v>
                </c:pt>
                <c:pt idx="77">
                  <c:v>-1.9107901559587678E-2</c:v>
                </c:pt>
                <c:pt idx="78">
                  <c:v>-1.8666458383325452E-2</c:v>
                </c:pt>
                <c:pt idx="79">
                  <c:v>-1.6484295635441095E-2</c:v>
                </c:pt>
                <c:pt idx="80">
                  <c:v>-1.2081483812819033E-2</c:v>
                </c:pt>
                <c:pt idx="81">
                  <c:v>1.1267369890549366E-2</c:v>
                </c:pt>
                <c:pt idx="82">
                  <c:v>1.5296837846037237E-2</c:v>
                </c:pt>
                <c:pt idx="83">
                  <c:v>2.8827215152610823E-2</c:v>
                </c:pt>
                <c:pt idx="84">
                  <c:v>3.6816051118604046E-2</c:v>
                </c:pt>
                <c:pt idx="85">
                  <c:v>3.6922312529399447E-2</c:v>
                </c:pt>
                <c:pt idx="86">
                  <c:v>4.0931949474665823E-2</c:v>
                </c:pt>
                <c:pt idx="87">
                  <c:v>4.1318587439353481E-2</c:v>
                </c:pt>
                <c:pt idx="88">
                  <c:v>4.2103356105001238E-2</c:v>
                </c:pt>
                <c:pt idx="89">
                  <c:v>4.225478777188417E-2</c:v>
                </c:pt>
                <c:pt idx="90">
                  <c:v>4.2453684996125847E-2</c:v>
                </c:pt>
                <c:pt idx="91">
                  <c:v>4.3100604860811194E-2</c:v>
                </c:pt>
                <c:pt idx="92">
                  <c:v>4.3147963927462271E-2</c:v>
                </c:pt>
                <c:pt idx="93">
                  <c:v>4.3166375067566057E-2</c:v>
                </c:pt>
                <c:pt idx="94">
                  <c:v>4.3197928846985423E-2</c:v>
                </c:pt>
                <c:pt idx="95">
                  <c:v>4.3792875908220681E-2</c:v>
                </c:pt>
                <c:pt idx="96">
                  <c:v>4.6585524645890858E-2</c:v>
                </c:pt>
                <c:pt idx="97">
                  <c:v>4.7091083754274565E-2</c:v>
                </c:pt>
                <c:pt idx="98">
                  <c:v>4.729753386712171E-2</c:v>
                </c:pt>
                <c:pt idx="99">
                  <c:v>4.7643885729259761E-2</c:v>
                </c:pt>
                <c:pt idx="100">
                  <c:v>4.7864034692944354E-2</c:v>
                </c:pt>
                <c:pt idx="101">
                  <c:v>4.8486428099104334E-2</c:v>
                </c:pt>
                <c:pt idx="102">
                  <c:v>4.9045214551618962E-2</c:v>
                </c:pt>
                <c:pt idx="103">
                  <c:v>4.9059999679385E-2</c:v>
                </c:pt>
                <c:pt idx="104">
                  <c:v>5.1962757259477244E-2</c:v>
                </c:pt>
                <c:pt idx="105">
                  <c:v>5.2036440537088537E-2</c:v>
                </c:pt>
                <c:pt idx="106">
                  <c:v>5.2349417220902097E-2</c:v>
                </c:pt>
                <c:pt idx="107">
                  <c:v>5.2394364025780925E-2</c:v>
                </c:pt>
                <c:pt idx="108">
                  <c:v>5.2557374181794819E-2</c:v>
                </c:pt>
                <c:pt idx="109">
                  <c:v>5.2644644799771947E-2</c:v>
                </c:pt>
                <c:pt idx="110">
                  <c:v>5.2807130462159242E-2</c:v>
                </c:pt>
                <c:pt idx="111">
                  <c:v>5.3102962442285309E-2</c:v>
                </c:pt>
                <c:pt idx="112">
                  <c:v>5.3292538955345581E-2</c:v>
                </c:pt>
                <c:pt idx="113">
                  <c:v>5.3292538955345581E-2</c:v>
                </c:pt>
                <c:pt idx="114">
                  <c:v>5.3294876465976623E-2</c:v>
                </c:pt>
                <c:pt idx="115">
                  <c:v>5.3294876465976623E-2</c:v>
                </c:pt>
                <c:pt idx="116">
                  <c:v>5.3322921000097764E-2</c:v>
                </c:pt>
                <c:pt idx="117">
                  <c:v>5.6720413850852691E-2</c:v>
                </c:pt>
                <c:pt idx="118">
                  <c:v>5.7122852611392147E-2</c:v>
                </c:pt>
                <c:pt idx="119">
                  <c:v>5.7441346849577773E-2</c:v>
                </c:pt>
                <c:pt idx="120">
                  <c:v>5.7936017197416326E-2</c:v>
                </c:pt>
                <c:pt idx="121">
                  <c:v>5.7990756472791449E-2</c:v>
                </c:pt>
                <c:pt idx="122">
                  <c:v>6.0550814061208574E-2</c:v>
                </c:pt>
                <c:pt idx="123">
                  <c:v>6.1919145207284074E-2</c:v>
                </c:pt>
                <c:pt idx="124">
                  <c:v>6.2367675905778075E-2</c:v>
                </c:pt>
                <c:pt idx="125">
                  <c:v>6.2928048898453076E-2</c:v>
                </c:pt>
                <c:pt idx="126">
                  <c:v>6.3067288607465355E-2</c:v>
                </c:pt>
                <c:pt idx="127">
                  <c:v>6.3384841369610756E-2</c:v>
                </c:pt>
                <c:pt idx="128">
                  <c:v>6.7784503788683392E-2</c:v>
                </c:pt>
                <c:pt idx="129">
                  <c:v>7.1246394720621095E-2</c:v>
                </c:pt>
                <c:pt idx="130">
                  <c:v>7.1246394720621095E-2</c:v>
                </c:pt>
                <c:pt idx="131">
                  <c:v>7.1246394720621095E-2</c:v>
                </c:pt>
                <c:pt idx="132">
                  <c:v>7.170439360577778E-2</c:v>
                </c:pt>
                <c:pt idx="133">
                  <c:v>7.488469758085331E-2</c:v>
                </c:pt>
                <c:pt idx="134">
                  <c:v>7.513453921337615E-2</c:v>
                </c:pt>
                <c:pt idx="135">
                  <c:v>7.524885699984224E-2</c:v>
                </c:pt>
                <c:pt idx="136">
                  <c:v>7.5446052281784901E-2</c:v>
                </c:pt>
                <c:pt idx="137">
                  <c:v>7.5495916679158864E-2</c:v>
                </c:pt>
                <c:pt idx="138">
                  <c:v>7.5654056579775211E-2</c:v>
                </c:pt>
                <c:pt idx="139">
                  <c:v>7.5794958731003434E-2</c:v>
                </c:pt>
                <c:pt idx="140">
                  <c:v>7.817470261191943E-2</c:v>
                </c:pt>
                <c:pt idx="141">
                  <c:v>7.818571442643249E-2</c:v>
                </c:pt>
                <c:pt idx="142">
                  <c:v>7.8285985220546389E-2</c:v>
                </c:pt>
                <c:pt idx="143">
                  <c:v>7.8711581435349051E-2</c:v>
                </c:pt>
                <c:pt idx="144">
                  <c:v>7.8723715117075335E-2</c:v>
                </c:pt>
                <c:pt idx="145">
                  <c:v>7.9106271433682637E-2</c:v>
                </c:pt>
                <c:pt idx="146">
                  <c:v>7.9222800994757397E-2</c:v>
                </c:pt>
                <c:pt idx="147">
                  <c:v>7.9641863564730964E-2</c:v>
                </c:pt>
                <c:pt idx="148">
                  <c:v>7.9652246044260841E-2</c:v>
                </c:pt>
                <c:pt idx="149">
                  <c:v>7.9763567843691804E-2</c:v>
                </c:pt>
                <c:pt idx="150">
                  <c:v>7.9884638485014661E-2</c:v>
                </c:pt>
                <c:pt idx="151">
                  <c:v>8.0847615272315598E-2</c:v>
                </c:pt>
                <c:pt idx="152">
                  <c:v>8.1251918418556682E-2</c:v>
                </c:pt>
                <c:pt idx="153">
                  <c:v>8.1372147518906229E-2</c:v>
                </c:pt>
                <c:pt idx="154">
                  <c:v>8.1707331088630444E-2</c:v>
                </c:pt>
                <c:pt idx="155">
                  <c:v>8.2039128297194744E-2</c:v>
                </c:pt>
                <c:pt idx="156">
                  <c:v>8.2138461179142933E-2</c:v>
                </c:pt>
                <c:pt idx="157">
                  <c:v>8.214422003246509E-2</c:v>
                </c:pt>
                <c:pt idx="158">
                  <c:v>8.2446873800582465E-2</c:v>
                </c:pt>
                <c:pt idx="159">
                  <c:v>8.2496638256192023E-2</c:v>
                </c:pt>
                <c:pt idx="160">
                  <c:v>8.3923980080898269E-2</c:v>
                </c:pt>
                <c:pt idx="161">
                  <c:v>8.4072254408846109E-2</c:v>
                </c:pt>
                <c:pt idx="162">
                  <c:v>8.4484289782069844E-2</c:v>
                </c:pt>
                <c:pt idx="163">
                  <c:v>8.613791201212298E-2</c:v>
                </c:pt>
                <c:pt idx="164">
                  <c:v>8.6682017183849464E-2</c:v>
                </c:pt>
                <c:pt idx="165">
                  <c:v>8.6836863451451279E-2</c:v>
                </c:pt>
                <c:pt idx="166">
                  <c:v>8.6941319310689436E-2</c:v>
                </c:pt>
                <c:pt idx="167">
                  <c:v>8.6942118120234113E-2</c:v>
                </c:pt>
                <c:pt idx="168">
                  <c:v>8.6947707779141042E-2</c:v>
                </c:pt>
                <c:pt idx="169">
                  <c:v>8.7840456878728185E-2</c:v>
                </c:pt>
                <c:pt idx="170">
                  <c:v>8.7927684899658132E-2</c:v>
                </c:pt>
                <c:pt idx="171">
                  <c:v>8.7967739764074737E-2</c:v>
                </c:pt>
                <c:pt idx="172">
                  <c:v>8.8101634103749965E-2</c:v>
                </c:pt>
                <c:pt idx="173">
                  <c:v>8.8205204307986645E-2</c:v>
                </c:pt>
                <c:pt idx="174">
                  <c:v>8.8250330856679299E-2</c:v>
                </c:pt>
                <c:pt idx="175">
                  <c:v>8.8409336365200097E-2</c:v>
                </c:pt>
                <c:pt idx="176">
                  <c:v>8.8466603453077025E-2</c:v>
                </c:pt>
                <c:pt idx="177">
                  <c:v>8.8527161699967133E-2</c:v>
                </c:pt>
                <c:pt idx="178">
                  <c:v>8.8831365670954204E-2</c:v>
                </c:pt>
                <c:pt idx="179">
                  <c:v>8.8977651922975826E-2</c:v>
                </c:pt>
                <c:pt idx="180">
                  <c:v>8.8978240189276275E-2</c:v>
                </c:pt>
                <c:pt idx="181">
                  <c:v>8.9195468126367444E-2</c:v>
                </c:pt>
                <c:pt idx="182">
                  <c:v>8.9401381543781688E-2</c:v>
                </c:pt>
                <c:pt idx="183">
                  <c:v>8.9407252969844281E-2</c:v>
                </c:pt>
                <c:pt idx="184">
                  <c:v>8.9449693222571708E-2</c:v>
                </c:pt>
                <c:pt idx="185">
                  <c:v>8.9500015712041275E-2</c:v>
                </c:pt>
                <c:pt idx="186">
                  <c:v>8.9548649437849626E-2</c:v>
                </c:pt>
                <c:pt idx="187">
                  <c:v>8.9634493000790127E-2</c:v>
                </c:pt>
                <c:pt idx="188">
                  <c:v>8.9799558032337273E-2</c:v>
                </c:pt>
                <c:pt idx="189">
                  <c:v>9.0289631744314203E-2</c:v>
                </c:pt>
                <c:pt idx="190">
                  <c:v>9.0307048267050494E-2</c:v>
                </c:pt>
                <c:pt idx="191">
                  <c:v>9.0328233343329734E-2</c:v>
                </c:pt>
                <c:pt idx="192">
                  <c:v>9.0360387877800569E-2</c:v>
                </c:pt>
                <c:pt idx="193">
                  <c:v>9.0381422956518381E-2</c:v>
                </c:pt>
                <c:pt idx="194">
                  <c:v>9.0382564085598943E-2</c:v>
                </c:pt>
                <c:pt idx="195">
                  <c:v>9.0490186028632458E-2</c:v>
                </c:pt>
                <c:pt idx="196">
                  <c:v>9.0631183067278187E-2</c:v>
                </c:pt>
                <c:pt idx="197">
                  <c:v>9.0670275287157903E-2</c:v>
                </c:pt>
                <c:pt idx="198">
                  <c:v>9.0680206271232133E-2</c:v>
                </c:pt>
                <c:pt idx="199">
                  <c:v>9.0709898276158635E-2</c:v>
                </c:pt>
                <c:pt idx="200">
                  <c:v>9.0748097208153661E-2</c:v>
                </c:pt>
                <c:pt idx="201">
                  <c:v>9.0748400782124677E-2</c:v>
                </c:pt>
                <c:pt idx="202">
                  <c:v>9.1052698456610848E-2</c:v>
                </c:pt>
                <c:pt idx="203">
                  <c:v>9.1053578723056611E-2</c:v>
                </c:pt>
                <c:pt idx="204">
                  <c:v>9.1111546198088367E-2</c:v>
                </c:pt>
                <c:pt idx="205">
                  <c:v>9.1114341004100763E-2</c:v>
                </c:pt>
                <c:pt idx="206">
                  <c:v>9.1115335742836728E-2</c:v>
                </c:pt>
                <c:pt idx="207">
                  <c:v>9.1115534475451232E-2</c:v>
                </c:pt>
                <c:pt idx="208">
                  <c:v>9.1124989308910137E-2</c:v>
                </c:pt>
                <c:pt idx="209">
                  <c:v>9.1124989308910137E-2</c:v>
                </c:pt>
                <c:pt idx="210">
                  <c:v>9.114113770215479E-2</c:v>
                </c:pt>
                <c:pt idx="211">
                  <c:v>9.1145471045739473E-2</c:v>
                </c:pt>
                <c:pt idx="212">
                  <c:v>9.1154760485461589E-2</c:v>
                </c:pt>
                <c:pt idx="213">
                  <c:v>9.1167643455634939E-2</c:v>
                </c:pt>
                <c:pt idx="214">
                  <c:v>9.1167643455634939E-2</c:v>
                </c:pt>
                <c:pt idx="215">
                  <c:v>9.1174037550642933E-2</c:v>
                </c:pt>
                <c:pt idx="216">
                  <c:v>9.1359207992260744E-2</c:v>
                </c:pt>
                <c:pt idx="217">
                  <c:v>9.1375622838102216E-2</c:v>
                </c:pt>
                <c:pt idx="218">
                  <c:v>9.1375622838102216E-2</c:v>
                </c:pt>
                <c:pt idx="219">
                  <c:v>9.1377079549981616E-2</c:v>
                </c:pt>
                <c:pt idx="220">
                  <c:v>9.138393674111131E-2</c:v>
                </c:pt>
                <c:pt idx="221">
                  <c:v>9.1386115674896851E-2</c:v>
                </c:pt>
                <c:pt idx="222">
                  <c:v>9.1386521618566197E-2</c:v>
                </c:pt>
                <c:pt idx="223">
                  <c:v>9.1388101514440406E-2</c:v>
                </c:pt>
                <c:pt idx="224">
                  <c:v>9.1388481298599777E-2</c:v>
                </c:pt>
                <c:pt idx="225">
                  <c:v>9.1389726090950668E-2</c:v>
                </c:pt>
                <c:pt idx="226">
                  <c:v>9.1390241728686678E-2</c:v>
                </c:pt>
                <c:pt idx="227">
                  <c:v>9.1390368982072229E-2</c:v>
                </c:pt>
                <c:pt idx="228">
                  <c:v>9.1390459167612542E-2</c:v>
                </c:pt>
                <c:pt idx="229">
                  <c:v>9.1390603159588552E-2</c:v>
                </c:pt>
                <c:pt idx="230">
                  <c:v>9.1390608559578312E-2</c:v>
                </c:pt>
                <c:pt idx="231">
                  <c:v>9.139080901091165E-2</c:v>
                </c:pt>
                <c:pt idx="232">
                  <c:v>9.131011312775747E-2</c:v>
                </c:pt>
                <c:pt idx="233">
                  <c:v>9.1306853441177283E-2</c:v>
                </c:pt>
                <c:pt idx="234">
                  <c:v>9.1280977022781318E-2</c:v>
                </c:pt>
                <c:pt idx="235">
                  <c:v>9.1280222682279755E-2</c:v>
                </c:pt>
                <c:pt idx="236">
                  <c:v>9.1274611969929448E-2</c:v>
                </c:pt>
                <c:pt idx="237">
                  <c:v>9.1274482840244087E-2</c:v>
                </c:pt>
                <c:pt idx="238">
                  <c:v>9.1274353638847838E-2</c:v>
                </c:pt>
                <c:pt idx="239">
                  <c:v>9.1265131339487493E-2</c:v>
                </c:pt>
                <c:pt idx="240">
                  <c:v>9.1262160331100461E-2</c:v>
                </c:pt>
                <c:pt idx="241">
                  <c:v>9.1261888518366974E-2</c:v>
                </c:pt>
                <c:pt idx="242">
                  <c:v>9.1261888518366974E-2</c:v>
                </c:pt>
                <c:pt idx="243">
                  <c:v>9.1261888518366974E-2</c:v>
                </c:pt>
                <c:pt idx="244">
                  <c:v>9.1249644782873202E-2</c:v>
                </c:pt>
                <c:pt idx="245">
                  <c:v>9.117520049460015E-2</c:v>
                </c:pt>
                <c:pt idx="246">
                  <c:v>9.1064183253966952E-2</c:v>
                </c:pt>
                <c:pt idx="247">
                  <c:v>9.0966954507499947E-2</c:v>
                </c:pt>
                <c:pt idx="248">
                  <c:v>9.0959276804876782E-2</c:v>
                </c:pt>
                <c:pt idx="249">
                  <c:v>9.0953034911572972E-2</c:v>
                </c:pt>
                <c:pt idx="250">
                  <c:v>9.0934040315733211E-2</c:v>
                </c:pt>
                <c:pt idx="251">
                  <c:v>9.0933784329440631E-2</c:v>
                </c:pt>
                <c:pt idx="252">
                  <c:v>9.0930706900478081E-2</c:v>
                </c:pt>
                <c:pt idx="253">
                  <c:v>9.0855414615620134E-2</c:v>
                </c:pt>
                <c:pt idx="254">
                  <c:v>9.0839784284123565E-2</c:v>
                </c:pt>
                <c:pt idx="255">
                  <c:v>9.0805533449376724E-2</c:v>
                </c:pt>
                <c:pt idx="256">
                  <c:v>9.0790957496846764E-2</c:v>
                </c:pt>
                <c:pt idx="257">
                  <c:v>9.0787432591779516E-2</c:v>
                </c:pt>
                <c:pt idx="258">
                  <c:v>9.0774419592019817E-2</c:v>
                </c:pt>
                <c:pt idx="259">
                  <c:v>9.0747673421460173E-2</c:v>
                </c:pt>
                <c:pt idx="260">
                  <c:v>9.0728397387071863E-2</c:v>
                </c:pt>
                <c:pt idx="261">
                  <c:v>9.0726546730113794E-2</c:v>
                </c:pt>
                <c:pt idx="262">
                  <c:v>9.0720669285070887E-2</c:v>
                </c:pt>
                <c:pt idx="263">
                  <c:v>9.0395302301538194E-2</c:v>
                </c:pt>
                <c:pt idx="264">
                  <c:v>9.0273519713977957E-2</c:v>
                </c:pt>
                <c:pt idx="265">
                  <c:v>9.0270715825508302E-2</c:v>
                </c:pt>
                <c:pt idx="266">
                  <c:v>9.0253010924053134E-2</c:v>
                </c:pt>
                <c:pt idx="267">
                  <c:v>9.02327231972056E-2</c:v>
                </c:pt>
                <c:pt idx="268">
                  <c:v>9.0187874541750923E-2</c:v>
                </c:pt>
                <c:pt idx="269">
                  <c:v>9.0138786151862382E-2</c:v>
                </c:pt>
                <c:pt idx="270">
                  <c:v>9.0044703790259445E-2</c:v>
                </c:pt>
                <c:pt idx="271">
                  <c:v>8.9998619734240615E-2</c:v>
                </c:pt>
                <c:pt idx="272">
                  <c:v>8.9960378862845247E-2</c:v>
                </c:pt>
                <c:pt idx="273">
                  <c:v>8.9880481687605845E-2</c:v>
                </c:pt>
                <c:pt idx="274">
                  <c:v>8.9052717154005062E-2</c:v>
                </c:pt>
                <c:pt idx="275">
                  <c:v>8.8975653872726906E-2</c:v>
                </c:pt>
                <c:pt idx="276">
                  <c:v>8.8939619169476125E-2</c:v>
                </c:pt>
                <c:pt idx="277">
                  <c:v>8.8886565276347945E-2</c:v>
                </c:pt>
                <c:pt idx="278">
                  <c:v>8.8810483946013152E-2</c:v>
                </c:pt>
                <c:pt idx="279">
                  <c:v>8.874005090258677E-2</c:v>
                </c:pt>
                <c:pt idx="280">
                  <c:v>8.8691116943323406E-2</c:v>
                </c:pt>
                <c:pt idx="281">
                  <c:v>8.8521137213894818E-2</c:v>
                </c:pt>
                <c:pt idx="282">
                  <c:v>8.8326111233326232E-2</c:v>
                </c:pt>
                <c:pt idx="283">
                  <c:v>8.8325448215884506E-2</c:v>
                </c:pt>
                <c:pt idx="284">
                  <c:v>8.8282865940913502E-2</c:v>
                </c:pt>
                <c:pt idx="285">
                  <c:v>8.8258114071352645E-2</c:v>
                </c:pt>
                <c:pt idx="286">
                  <c:v>8.7549736170999648E-2</c:v>
                </c:pt>
                <c:pt idx="287">
                  <c:v>8.752147995415388E-2</c:v>
                </c:pt>
                <c:pt idx="288">
                  <c:v>8.7417994414582367E-2</c:v>
                </c:pt>
                <c:pt idx="289">
                  <c:v>8.7393802714038571E-2</c:v>
                </c:pt>
                <c:pt idx="290">
                  <c:v>8.7345960708682058E-2</c:v>
                </c:pt>
                <c:pt idx="291">
                  <c:v>8.7250193491637429E-2</c:v>
                </c:pt>
                <c:pt idx="292">
                  <c:v>8.7212347038928661E-2</c:v>
                </c:pt>
                <c:pt idx="293">
                  <c:v>8.718365501318609E-2</c:v>
                </c:pt>
                <c:pt idx="294">
                  <c:v>8.7141603971088721E-2</c:v>
                </c:pt>
                <c:pt idx="295">
                  <c:v>8.7121282593691118E-2</c:v>
                </c:pt>
                <c:pt idx="296">
                  <c:v>8.6894547988168147E-2</c:v>
                </c:pt>
                <c:pt idx="297">
                  <c:v>8.6865592331433761E-2</c:v>
                </c:pt>
                <c:pt idx="298">
                  <c:v>8.6784672317399225E-2</c:v>
                </c:pt>
                <c:pt idx="299">
                  <c:v>8.6520073530019115E-2</c:v>
                </c:pt>
                <c:pt idx="300">
                  <c:v>8.646727551167005E-2</c:v>
                </c:pt>
                <c:pt idx="301">
                  <c:v>8.5711763597910995E-2</c:v>
                </c:pt>
                <c:pt idx="302">
                  <c:v>8.5300249038441855E-2</c:v>
                </c:pt>
                <c:pt idx="303">
                  <c:v>8.5264681607047865E-2</c:v>
                </c:pt>
                <c:pt idx="304">
                  <c:v>8.5133697535137498E-2</c:v>
                </c:pt>
                <c:pt idx="305">
                  <c:v>8.5132750183920858E-2</c:v>
                </c:pt>
                <c:pt idx="306">
                  <c:v>8.5115685599455926E-2</c:v>
                </c:pt>
                <c:pt idx="307">
                  <c:v>8.5054823351919551E-2</c:v>
                </c:pt>
                <c:pt idx="308">
                  <c:v>8.5027148443836797E-2</c:v>
                </c:pt>
                <c:pt idx="309">
                  <c:v>8.4988877195764478E-2</c:v>
                </c:pt>
                <c:pt idx="310">
                  <c:v>8.4898488127456762E-2</c:v>
                </c:pt>
                <c:pt idx="311">
                  <c:v>8.331881528331081E-2</c:v>
                </c:pt>
                <c:pt idx="312">
                  <c:v>8.3244403008333911E-2</c:v>
                </c:pt>
                <c:pt idx="313">
                  <c:v>8.3086916792171672E-2</c:v>
                </c:pt>
                <c:pt idx="314">
                  <c:v>8.2977427149912353E-2</c:v>
                </c:pt>
                <c:pt idx="315">
                  <c:v>8.2977427149912353E-2</c:v>
                </c:pt>
                <c:pt idx="316">
                  <c:v>8.2977427149912353E-2</c:v>
                </c:pt>
                <c:pt idx="317">
                  <c:v>8.2977427149912353E-2</c:v>
                </c:pt>
                <c:pt idx="318">
                  <c:v>8.283291069656501E-2</c:v>
                </c:pt>
                <c:pt idx="319">
                  <c:v>8.2802971903288947E-2</c:v>
                </c:pt>
                <c:pt idx="320">
                  <c:v>8.249732087600492E-2</c:v>
                </c:pt>
                <c:pt idx="321">
                  <c:v>8.249619145077719E-2</c:v>
                </c:pt>
                <c:pt idx="322">
                  <c:v>8.2281442513260028E-2</c:v>
                </c:pt>
                <c:pt idx="323">
                  <c:v>8.2123023688382091E-2</c:v>
                </c:pt>
                <c:pt idx="324">
                  <c:v>8.0339437284728143E-2</c:v>
                </c:pt>
                <c:pt idx="325">
                  <c:v>8.0266296349299437E-2</c:v>
                </c:pt>
                <c:pt idx="326">
                  <c:v>8.0259979801776293E-2</c:v>
                </c:pt>
                <c:pt idx="327">
                  <c:v>7.9982835252573548E-2</c:v>
                </c:pt>
                <c:pt idx="328">
                  <c:v>7.9638753642645388E-2</c:v>
                </c:pt>
                <c:pt idx="329">
                  <c:v>7.962316925655577E-2</c:v>
                </c:pt>
                <c:pt idx="330">
                  <c:v>7.9469372770628821E-2</c:v>
                </c:pt>
                <c:pt idx="331">
                  <c:v>7.7346531036668664E-2</c:v>
                </c:pt>
                <c:pt idx="332">
                  <c:v>7.7345111755925566E-2</c:v>
                </c:pt>
                <c:pt idx="333">
                  <c:v>7.7256976298440194E-2</c:v>
                </c:pt>
                <c:pt idx="334">
                  <c:v>7.7202821541502542E-2</c:v>
                </c:pt>
                <c:pt idx="335">
                  <c:v>7.7078445722522704E-2</c:v>
                </c:pt>
                <c:pt idx="336">
                  <c:v>7.7077012960127755E-2</c:v>
                </c:pt>
                <c:pt idx="337">
                  <c:v>7.6607566296092722E-2</c:v>
                </c:pt>
                <c:pt idx="338">
                  <c:v>7.4400541799951314E-2</c:v>
                </c:pt>
                <c:pt idx="339">
                  <c:v>7.4036455887143859E-2</c:v>
                </c:pt>
                <c:pt idx="340">
                  <c:v>6.9064975667976758E-2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E1-4840-A794-F3B1FBBB7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519944"/>
        <c:axId val="1"/>
      </c:scatterChart>
      <c:valAx>
        <c:axId val="511519944"/>
        <c:scaling>
          <c:orientation val="minMax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91530944625408"/>
              <c:y val="0.870372962638929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4201954397394138E-2"/>
              <c:y val="0.358025663458734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1519944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37622149837133551"/>
          <c:y val="0.91975600272188196"/>
          <c:w val="0.55211726384364823"/>
          <c:h val="0.981484721817180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Cas -- O-C Diagr.</a:t>
            </a:r>
          </a:p>
        </c:rich>
      </c:tx>
      <c:layout>
        <c:manualLayout>
          <c:xMode val="edge"/>
          <c:yMode val="edge"/>
          <c:x val="0.4066573226827109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30253178600122"/>
          <c:y val="0.11077860506322082"/>
          <c:w val="0.85094126700241035"/>
          <c:h val="0.682635728497685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25106</c:v>
                </c:pt>
                <c:pt idx="133">
                  <c:v>26094</c:v>
                </c:pt>
                <c:pt idx="134">
                  <c:v>26175.5</c:v>
                </c:pt>
                <c:pt idx="135">
                  <c:v>26213</c:v>
                </c:pt>
                <c:pt idx="136">
                  <c:v>26278</c:v>
                </c:pt>
                <c:pt idx="137">
                  <c:v>26294.5</c:v>
                </c:pt>
                <c:pt idx="138">
                  <c:v>26347</c:v>
                </c:pt>
                <c:pt idx="139">
                  <c:v>26394</c:v>
                </c:pt>
                <c:pt idx="140">
                  <c:v>27222.5</c:v>
                </c:pt>
                <c:pt idx="141">
                  <c:v>27226.5</c:v>
                </c:pt>
                <c:pt idx="142">
                  <c:v>27263</c:v>
                </c:pt>
                <c:pt idx="143">
                  <c:v>27419.5</c:v>
                </c:pt>
                <c:pt idx="144">
                  <c:v>27424</c:v>
                </c:pt>
                <c:pt idx="145">
                  <c:v>27567</c:v>
                </c:pt>
                <c:pt idx="146">
                  <c:v>27611</c:v>
                </c:pt>
                <c:pt idx="147">
                  <c:v>27771</c:v>
                </c:pt>
                <c:pt idx="148">
                  <c:v>27775</c:v>
                </c:pt>
                <c:pt idx="149">
                  <c:v>27818</c:v>
                </c:pt>
                <c:pt idx="150">
                  <c:v>27865</c:v>
                </c:pt>
                <c:pt idx="151">
                  <c:v>28248</c:v>
                </c:pt>
                <c:pt idx="152">
                  <c:v>28414</c:v>
                </c:pt>
                <c:pt idx="153">
                  <c:v>28464</c:v>
                </c:pt>
                <c:pt idx="154">
                  <c:v>28605</c:v>
                </c:pt>
                <c:pt idx="155">
                  <c:v>28747</c:v>
                </c:pt>
                <c:pt idx="156">
                  <c:v>28790</c:v>
                </c:pt>
                <c:pt idx="157">
                  <c:v>28792.5</c:v>
                </c:pt>
                <c:pt idx="158">
                  <c:v>28925</c:v>
                </c:pt>
                <c:pt idx="159">
                  <c:v>28947</c:v>
                </c:pt>
                <c:pt idx="160">
                  <c:v>29606.5</c:v>
                </c:pt>
                <c:pt idx="161">
                  <c:v>29678.5</c:v>
                </c:pt>
                <c:pt idx="162">
                  <c:v>29882.5</c:v>
                </c:pt>
                <c:pt idx="163">
                  <c:v>30770</c:v>
                </c:pt>
                <c:pt idx="164">
                  <c:v>31092</c:v>
                </c:pt>
                <c:pt idx="165">
                  <c:v>31187</c:v>
                </c:pt>
                <c:pt idx="166">
                  <c:v>31252</c:v>
                </c:pt>
                <c:pt idx="167">
                  <c:v>31252.5</c:v>
                </c:pt>
                <c:pt idx="168">
                  <c:v>31256</c:v>
                </c:pt>
                <c:pt idx="169">
                  <c:v>31846.5</c:v>
                </c:pt>
                <c:pt idx="170">
                  <c:v>31908</c:v>
                </c:pt>
                <c:pt idx="171">
                  <c:v>31936.5</c:v>
                </c:pt>
                <c:pt idx="172">
                  <c:v>32033</c:v>
                </c:pt>
                <c:pt idx="173">
                  <c:v>32109</c:v>
                </c:pt>
                <c:pt idx="174">
                  <c:v>32142.5</c:v>
                </c:pt>
                <c:pt idx="175">
                  <c:v>32262.5</c:v>
                </c:pt>
                <c:pt idx="176">
                  <c:v>32306.5</c:v>
                </c:pt>
                <c:pt idx="177">
                  <c:v>32353.5</c:v>
                </c:pt>
                <c:pt idx="178">
                  <c:v>32597.5</c:v>
                </c:pt>
                <c:pt idx="179">
                  <c:v>32720</c:v>
                </c:pt>
                <c:pt idx="180">
                  <c:v>32720.5</c:v>
                </c:pt>
                <c:pt idx="181">
                  <c:v>32909.5</c:v>
                </c:pt>
                <c:pt idx="182">
                  <c:v>33097.5</c:v>
                </c:pt>
                <c:pt idx="183">
                  <c:v>33103</c:v>
                </c:pt>
                <c:pt idx="184">
                  <c:v>33143</c:v>
                </c:pt>
                <c:pt idx="185">
                  <c:v>33191</c:v>
                </c:pt>
                <c:pt idx="186">
                  <c:v>33238</c:v>
                </c:pt>
                <c:pt idx="187">
                  <c:v>33322.5</c:v>
                </c:pt>
                <c:pt idx="188">
                  <c:v>33491</c:v>
                </c:pt>
                <c:pt idx="189">
                  <c:v>34051</c:v>
                </c:pt>
                <c:pt idx="190">
                  <c:v>34073</c:v>
                </c:pt>
                <c:pt idx="191">
                  <c:v>34100</c:v>
                </c:pt>
                <c:pt idx="192">
                  <c:v>34141.5</c:v>
                </c:pt>
                <c:pt idx="193">
                  <c:v>34169</c:v>
                </c:pt>
                <c:pt idx="194">
                  <c:v>34170.5</c:v>
                </c:pt>
                <c:pt idx="195">
                  <c:v>34316</c:v>
                </c:pt>
                <c:pt idx="196">
                  <c:v>34520.5</c:v>
                </c:pt>
                <c:pt idx="197">
                  <c:v>34580.5</c:v>
                </c:pt>
                <c:pt idx="198">
                  <c:v>34596</c:v>
                </c:pt>
                <c:pt idx="199">
                  <c:v>34643</c:v>
                </c:pt>
                <c:pt idx="200">
                  <c:v>34705</c:v>
                </c:pt>
                <c:pt idx="201">
                  <c:v>34705.5</c:v>
                </c:pt>
                <c:pt idx="202">
                  <c:v>35286.5</c:v>
                </c:pt>
                <c:pt idx="203">
                  <c:v>35288.5</c:v>
                </c:pt>
                <c:pt idx="204">
                  <c:v>35426.5</c:v>
                </c:pt>
                <c:pt idx="205">
                  <c:v>35433.5</c:v>
                </c:pt>
                <c:pt idx="206">
                  <c:v>35436</c:v>
                </c:pt>
                <c:pt idx="207">
                  <c:v>35436.5</c:v>
                </c:pt>
                <c:pt idx="208">
                  <c:v>35460.5</c:v>
                </c:pt>
                <c:pt idx="209">
                  <c:v>35460.5</c:v>
                </c:pt>
                <c:pt idx="210">
                  <c:v>35502.5</c:v>
                </c:pt>
                <c:pt idx="211">
                  <c:v>35514</c:v>
                </c:pt>
                <c:pt idx="212">
                  <c:v>35539</c:v>
                </c:pt>
                <c:pt idx="213">
                  <c:v>35574.5</c:v>
                </c:pt>
                <c:pt idx="214">
                  <c:v>35574.5</c:v>
                </c:pt>
                <c:pt idx="215">
                  <c:v>35592.5</c:v>
                </c:pt>
                <c:pt idx="216">
                  <c:v>36352.5</c:v>
                </c:pt>
                <c:pt idx="217">
                  <c:v>36496.5</c:v>
                </c:pt>
                <c:pt idx="218">
                  <c:v>36496.5</c:v>
                </c:pt>
                <c:pt idx="219">
                  <c:v>36512.5</c:v>
                </c:pt>
                <c:pt idx="220">
                  <c:v>36603</c:v>
                </c:pt>
                <c:pt idx="221">
                  <c:v>36641</c:v>
                </c:pt>
                <c:pt idx="222">
                  <c:v>36649</c:v>
                </c:pt>
                <c:pt idx="223">
                  <c:v>36684.5</c:v>
                </c:pt>
                <c:pt idx="224">
                  <c:v>36694.5</c:v>
                </c:pt>
                <c:pt idx="225">
                  <c:v>36735</c:v>
                </c:pt>
                <c:pt idx="226">
                  <c:v>36759</c:v>
                </c:pt>
                <c:pt idx="227">
                  <c:v>36766.5</c:v>
                </c:pt>
                <c:pt idx="228">
                  <c:v>36772.5</c:v>
                </c:pt>
                <c:pt idx="229">
                  <c:v>36784</c:v>
                </c:pt>
                <c:pt idx="230">
                  <c:v>36784.5</c:v>
                </c:pt>
                <c:pt idx="231">
                  <c:v>36823</c:v>
                </c:pt>
                <c:pt idx="232">
                  <c:v>37572</c:v>
                </c:pt>
                <c:pt idx="233">
                  <c:v>37587</c:v>
                </c:pt>
                <c:pt idx="234">
                  <c:v>37697</c:v>
                </c:pt>
                <c:pt idx="235">
                  <c:v>37700</c:v>
                </c:pt>
                <c:pt idx="236">
                  <c:v>37722</c:v>
                </c:pt>
                <c:pt idx="237">
                  <c:v>37722.5</c:v>
                </c:pt>
                <c:pt idx="238">
                  <c:v>37723</c:v>
                </c:pt>
                <c:pt idx="239">
                  <c:v>37758</c:v>
                </c:pt>
                <c:pt idx="240">
                  <c:v>37769</c:v>
                </c:pt>
                <c:pt idx="241">
                  <c:v>37770</c:v>
                </c:pt>
                <c:pt idx="242">
                  <c:v>37770</c:v>
                </c:pt>
                <c:pt idx="243">
                  <c:v>37770</c:v>
                </c:pt>
                <c:pt idx="244">
                  <c:v>37814</c:v>
                </c:pt>
                <c:pt idx="245">
                  <c:v>38048</c:v>
                </c:pt>
                <c:pt idx="246">
                  <c:v>38331</c:v>
                </c:pt>
                <c:pt idx="247">
                  <c:v>38541</c:v>
                </c:pt>
                <c:pt idx="248">
                  <c:v>38556.5</c:v>
                </c:pt>
                <c:pt idx="249">
                  <c:v>38569</c:v>
                </c:pt>
                <c:pt idx="250">
                  <c:v>38606.5</c:v>
                </c:pt>
                <c:pt idx="251">
                  <c:v>38607</c:v>
                </c:pt>
                <c:pt idx="252">
                  <c:v>38613</c:v>
                </c:pt>
                <c:pt idx="253">
                  <c:v>38754</c:v>
                </c:pt>
                <c:pt idx="254">
                  <c:v>38782</c:v>
                </c:pt>
                <c:pt idx="255">
                  <c:v>38842</c:v>
                </c:pt>
                <c:pt idx="256">
                  <c:v>38867</c:v>
                </c:pt>
                <c:pt idx="257">
                  <c:v>38873</c:v>
                </c:pt>
                <c:pt idx="258">
                  <c:v>38895</c:v>
                </c:pt>
                <c:pt idx="259">
                  <c:v>38939.5</c:v>
                </c:pt>
                <c:pt idx="260">
                  <c:v>38971</c:v>
                </c:pt>
                <c:pt idx="261">
                  <c:v>38974</c:v>
                </c:pt>
                <c:pt idx="262">
                  <c:v>38983.5</c:v>
                </c:pt>
                <c:pt idx="263">
                  <c:v>39456.5</c:v>
                </c:pt>
                <c:pt idx="264">
                  <c:v>39613</c:v>
                </c:pt>
                <c:pt idx="265">
                  <c:v>39616.5</c:v>
                </c:pt>
                <c:pt idx="266">
                  <c:v>39638.5</c:v>
                </c:pt>
                <c:pt idx="267">
                  <c:v>39663.5</c:v>
                </c:pt>
                <c:pt idx="268">
                  <c:v>39718</c:v>
                </c:pt>
                <c:pt idx="269">
                  <c:v>39776.5</c:v>
                </c:pt>
                <c:pt idx="270">
                  <c:v>39885.5</c:v>
                </c:pt>
                <c:pt idx="271">
                  <c:v>39937.5</c:v>
                </c:pt>
                <c:pt idx="272">
                  <c:v>39980</c:v>
                </c:pt>
                <c:pt idx="273">
                  <c:v>40067</c:v>
                </c:pt>
                <c:pt idx="274">
                  <c:v>40859.5</c:v>
                </c:pt>
                <c:pt idx="275">
                  <c:v>40925.5</c:v>
                </c:pt>
                <c:pt idx="276">
                  <c:v>40956</c:v>
                </c:pt>
                <c:pt idx="277">
                  <c:v>41000.5</c:v>
                </c:pt>
                <c:pt idx="278">
                  <c:v>41063.5</c:v>
                </c:pt>
                <c:pt idx="279">
                  <c:v>41121</c:v>
                </c:pt>
                <c:pt idx="280">
                  <c:v>41160.5</c:v>
                </c:pt>
                <c:pt idx="281">
                  <c:v>41295</c:v>
                </c:pt>
                <c:pt idx="282">
                  <c:v>41444.5</c:v>
                </c:pt>
                <c:pt idx="283">
                  <c:v>41445</c:v>
                </c:pt>
                <c:pt idx="284">
                  <c:v>41477</c:v>
                </c:pt>
                <c:pt idx="285">
                  <c:v>41495.5</c:v>
                </c:pt>
                <c:pt idx="286">
                  <c:v>41997</c:v>
                </c:pt>
                <c:pt idx="287">
                  <c:v>42016</c:v>
                </c:pt>
                <c:pt idx="288">
                  <c:v>42085</c:v>
                </c:pt>
                <c:pt idx="289">
                  <c:v>42101</c:v>
                </c:pt>
                <c:pt idx="290">
                  <c:v>42132.5</c:v>
                </c:pt>
                <c:pt idx="291">
                  <c:v>42195</c:v>
                </c:pt>
                <c:pt idx="292">
                  <c:v>42219.5</c:v>
                </c:pt>
                <c:pt idx="293">
                  <c:v>42238</c:v>
                </c:pt>
                <c:pt idx="294">
                  <c:v>42265</c:v>
                </c:pt>
                <c:pt idx="295">
                  <c:v>42278</c:v>
                </c:pt>
                <c:pt idx="296">
                  <c:v>42421</c:v>
                </c:pt>
                <c:pt idx="297">
                  <c:v>42439</c:v>
                </c:pt>
                <c:pt idx="298">
                  <c:v>42489</c:v>
                </c:pt>
                <c:pt idx="299">
                  <c:v>42649.5</c:v>
                </c:pt>
                <c:pt idx="300">
                  <c:v>42681</c:v>
                </c:pt>
                <c:pt idx="301">
                  <c:v>43114.5</c:v>
                </c:pt>
                <c:pt idx="302">
                  <c:v>43338.5</c:v>
                </c:pt>
                <c:pt idx="303">
                  <c:v>43357.5</c:v>
                </c:pt>
                <c:pt idx="304">
                  <c:v>43427</c:v>
                </c:pt>
                <c:pt idx="305">
                  <c:v>43427.5</c:v>
                </c:pt>
                <c:pt idx="306">
                  <c:v>43436.5</c:v>
                </c:pt>
                <c:pt idx="307">
                  <c:v>43468.5</c:v>
                </c:pt>
                <c:pt idx="308">
                  <c:v>43483</c:v>
                </c:pt>
                <c:pt idx="309">
                  <c:v>43503</c:v>
                </c:pt>
                <c:pt idx="310">
                  <c:v>43550</c:v>
                </c:pt>
                <c:pt idx="311">
                  <c:v>44324</c:v>
                </c:pt>
                <c:pt idx="312">
                  <c:v>44358.5</c:v>
                </c:pt>
                <c:pt idx="313">
                  <c:v>44431</c:v>
                </c:pt>
                <c:pt idx="314">
                  <c:v>44481</c:v>
                </c:pt>
                <c:pt idx="315">
                  <c:v>44481</c:v>
                </c:pt>
                <c:pt idx="316">
                  <c:v>44481</c:v>
                </c:pt>
                <c:pt idx="317">
                  <c:v>44481</c:v>
                </c:pt>
                <c:pt idx="318">
                  <c:v>44546.5</c:v>
                </c:pt>
                <c:pt idx="319">
                  <c:v>44560</c:v>
                </c:pt>
                <c:pt idx="320">
                  <c:v>44696.5</c:v>
                </c:pt>
                <c:pt idx="321">
                  <c:v>44697</c:v>
                </c:pt>
                <c:pt idx="322">
                  <c:v>44791.5</c:v>
                </c:pt>
                <c:pt idx="323">
                  <c:v>44860.5</c:v>
                </c:pt>
                <c:pt idx="324">
                  <c:v>45600</c:v>
                </c:pt>
                <c:pt idx="325">
                  <c:v>45629</c:v>
                </c:pt>
                <c:pt idx="326">
                  <c:v>45631.5</c:v>
                </c:pt>
                <c:pt idx="327">
                  <c:v>45740.5</c:v>
                </c:pt>
                <c:pt idx="328">
                  <c:v>45874</c:v>
                </c:pt>
                <c:pt idx="329">
                  <c:v>45880</c:v>
                </c:pt>
                <c:pt idx="330">
                  <c:v>45939</c:v>
                </c:pt>
                <c:pt idx="331">
                  <c:v>46717.5</c:v>
                </c:pt>
                <c:pt idx="332">
                  <c:v>46718</c:v>
                </c:pt>
                <c:pt idx="333">
                  <c:v>46749</c:v>
                </c:pt>
                <c:pt idx="334">
                  <c:v>46768</c:v>
                </c:pt>
                <c:pt idx="335">
                  <c:v>46811.5</c:v>
                </c:pt>
                <c:pt idx="336">
                  <c:v>46812</c:v>
                </c:pt>
                <c:pt idx="337">
                  <c:v>46974.5</c:v>
                </c:pt>
                <c:pt idx="338">
                  <c:v>47706</c:v>
                </c:pt>
                <c:pt idx="339">
                  <c:v>47822</c:v>
                </c:pt>
                <c:pt idx="340">
                  <c:v>49298.5</c:v>
                </c:pt>
              </c:numCache>
            </c:numRef>
          </c:xVal>
          <c:yVal>
            <c:numRef>
              <c:f>'A (3)'!$H$21:$H$892</c:f>
              <c:numCache>
                <c:formatCode>General</c:formatCode>
                <c:ptCount val="8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E8-48BE-9FCE-1F680B45A2BB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25106</c:v>
                </c:pt>
                <c:pt idx="133">
                  <c:v>26094</c:v>
                </c:pt>
                <c:pt idx="134">
                  <c:v>26175.5</c:v>
                </c:pt>
                <c:pt idx="135">
                  <c:v>26213</c:v>
                </c:pt>
                <c:pt idx="136">
                  <c:v>26278</c:v>
                </c:pt>
                <c:pt idx="137">
                  <c:v>26294.5</c:v>
                </c:pt>
                <c:pt idx="138">
                  <c:v>26347</c:v>
                </c:pt>
                <c:pt idx="139">
                  <c:v>26394</c:v>
                </c:pt>
                <c:pt idx="140">
                  <c:v>27222.5</c:v>
                </c:pt>
                <c:pt idx="141">
                  <c:v>27226.5</c:v>
                </c:pt>
                <c:pt idx="142">
                  <c:v>27263</c:v>
                </c:pt>
                <c:pt idx="143">
                  <c:v>27419.5</c:v>
                </c:pt>
                <c:pt idx="144">
                  <c:v>27424</c:v>
                </c:pt>
                <c:pt idx="145">
                  <c:v>27567</c:v>
                </c:pt>
                <c:pt idx="146">
                  <c:v>27611</c:v>
                </c:pt>
                <c:pt idx="147">
                  <c:v>27771</c:v>
                </c:pt>
                <c:pt idx="148">
                  <c:v>27775</c:v>
                </c:pt>
                <c:pt idx="149">
                  <c:v>27818</c:v>
                </c:pt>
                <c:pt idx="150">
                  <c:v>27865</c:v>
                </c:pt>
                <c:pt idx="151">
                  <c:v>28248</c:v>
                </c:pt>
                <c:pt idx="152">
                  <c:v>28414</c:v>
                </c:pt>
                <c:pt idx="153">
                  <c:v>28464</c:v>
                </c:pt>
                <c:pt idx="154">
                  <c:v>28605</c:v>
                </c:pt>
                <c:pt idx="155">
                  <c:v>28747</c:v>
                </c:pt>
                <c:pt idx="156">
                  <c:v>28790</c:v>
                </c:pt>
                <c:pt idx="157">
                  <c:v>28792.5</c:v>
                </c:pt>
                <c:pt idx="158">
                  <c:v>28925</c:v>
                </c:pt>
                <c:pt idx="159">
                  <c:v>28947</c:v>
                </c:pt>
                <c:pt idx="160">
                  <c:v>29606.5</c:v>
                </c:pt>
                <c:pt idx="161">
                  <c:v>29678.5</c:v>
                </c:pt>
                <c:pt idx="162">
                  <c:v>29882.5</c:v>
                </c:pt>
                <c:pt idx="163">
                  <c:v>30770</c:v>
                </c:pt>
                <c:pt idx="164">
                  <c:v>31092</c:v>
                </c:pt>
                <c:pt idx="165">
                  <c:v>31187</c:v>
                </c:pt>
                <c:pt idx="166">
                  <c:v>31252</c:v>
                </c:pt>
                <c:pt idx="167">
                  <c:v>31252.5</c:v>
                </c:pt>
                <c:pt idx="168">
                  <c:v>31256</c:v>
                </c:pt>
                <c:pt idx="169">
                  <c:v>31846.5</c:v>
                </c:pt>
                <c:pt idx="170">
                  <c:v>31908</c:v>
                </c:pt>
                <c:pt idx="171">
                  <c:v>31936.5</c:v>
                </c:pt>
                <c:pt idx="172">
                  <c:v>32033</c:v>
                </c:pt>
                <c:pt idx="173">
                  <c:v>32109</c:v>
                </c:pt>
                <c:pt idx="174">
                  <c:v>32142.5</c:v>
                </c:pt>
                <c:pt idx="175">
                  <c:v>32262.5</c:v>
                </c:pt>
                <c:pt idx="176">
                  <c:v>32306.5</c:v>
                </c:pt>
                <c:pt idx="177">
                  <c:v>32353.5</c:v>
                </c:pt>
                <c:pt idx="178">
                  <c:v>32597.5</c:v>
                </c:pt>
                <c:pt idx="179">
                  <c:v>32720</c:v>
                </c:pt>
                <c:pt idx="180">
                  <c:v>32720.5</c:v>
                </c:pt>
                <c:pt idx="181">
                  <c:v>32909.5</c:v>
                </c:pt>
                <c:pt idx="182">
                  <c:v>33097.5</c:v>
                </c:pt>
                <c:pt idx="183">
                  <c:v>33103</c:v>
                </c:pt>
                <c:pt idx="184">
                  <c:v>33143</c:v>
                </c:pt>
                <c:pt idx="185">
                  <c:v>33191</c:v>
                </c:pt>
                <c:pt idx="186">
                  <c:v>33238</c:v>
                </c:pt>
                <c:pt idx="187">
                  <c:v>33322.5</c:v>
                </c:pt>
                <c:pt idx="188">
                  <c:v>33491</c:v>
                </c:pt>
                <c:pt idx="189">
                  <c:v>34051</c:v>
                </c:pt>
                <c:pt idx="190">
                  <c:v>34073</c:v>
                </c:pt>
                <c:pt idx="191">
                  <c:v>34100</c:v>
                </c:pt>
                <c:pt idx="192">
                  <c:v>34141.5</c:v>
                </c:pt>
                <c:pt idx="193">
                  <c:v>34169</c:v>
                </c:pt>
                <c:pt idx="194">
                  <c:v>34170.5</c:v>
                </c:pt>
                <c:pt idx="195">
                  <c:v>34316</c:v>
                </c:pt>
                <c:pt idx="196">
                  <c:v>34520.5</c:v>
                </c:pt>
                <c:pt idx="197">
                  <c:v>34580.5</c:v>
                </c:pt>
                <c:pt idx="198">
                  <c:v>34596</c:v>
                </c:pt>
                <c:pt idx="199">
                  <c:v>34643</c:v>
                </c:pt>
                <c:pt idx="200">
                  <c:v>34705</c:v>
                </c:pt>
                <c:pt idx="201">
                  <c:v>34705.5</c:v>
                </c:pt>
                <c:pt idx="202">
                  <c:v>35286.5</c:v>
                </c:pt>
                <c:pt idx="203">
                  <c:v>35288.5</c:v>
                </c:pt>
                <c:pt idx="204">
                  <c:v>35426.5</c:v>
                </c:pt>
                <c:pt idx="205">
                  <c:v>35433.5</c:v>
                </c:pt>
                <c:pt idx="206">
                  <c:v>35436</c:v>
                </c:pt>
                <c:pt idx="207">
                  <c:v>35436.5</c:v>
                </c:pt>
                <c:pt idx="208">
                  <c:v>35460.5</c:v>
                </c:pt>
                <c:pt idx="209">
                  <c:v>35460.5</c:v>
                </c:pt>
                <c:pt idx="210">
                  <c:v>35502.5</c:v>
                </c:pt>
                <c:pt idx="211">
                  <c:v>35514</c:v>
                </c:pt>
                <c:pt idx="212">
                  <c:v>35539</c:v>
                </c:pt>
                <c:pt idx="213">
                  <c:v>35574.5</c:v>
                </c:pt>
                <c:pt idx="214">
                  <c:v>35574.5</c:v>
                </c:pt>
                <c:pt idx="215">
                  <c:v>35592.5</c:v>
                </c:pt>
                <c:pt idx="216">
                  <c:v>36352.5</c:v>
                </c:pt>
                <c:pt idx="217">
                  <c:v>36496.5</c:v>
                </c:pt>
                <c:pt idx="218">
                  <c:v>36496.5</c:v>
                </c:pt>
                <c:pt idx="219">
                  <c:v>36512.5</c:v>
                </c:pt>
                <c:pt idx="220">
                  <c:v>36603</c:v>
                </c:pt>
                <c:pt idx="221">
                  <c:v>36641</c:v>
                </c:pt>
                <c:pt idx="222">
                  <c:v>36649</c:v>
                </c:pt>
                <c:pt idx="223">
                  <c:v>36684.5</c:v>
                </c:pt>
                <c:pt idx="224">
                  <c:v>36694.5</c:v>
                </c:pt>
                <c:pt idx="225">
                  <c:v>36735</c:v>
                </c:pt>
                <c:pt idx="226">
                  <c:v>36759</c:v>
                </c:pt>
                <c:pt idx="227">
                  <c:v>36766.5</c:v>
                </c:pt>
                <c:pt idx="228">
                  <c:v>36772.5</c:v>
                </c:pt>
                <c:pt idx="229">
                  <c:v>36784</c:v>
                </c:pt>
                <c:pt idx="230">
                  <c:v>36784.5</c:v>
                </c:pt>
                <c:pt idx="231">
                  <c:v>36823</c:v>
                </c:pt>
                <c:pt idx="232">
                  <c:v>37572</c:v>
                </c:pt>
                <c:pt idx="233">
                  <c:v>37587</c:v>
                </c:pt>
                <c:pt idx="234">
                  <c:v>37697</c:v>
                </c:pt>
                <c:pt idx="235">
                  <c:v>37700</c:v>
                </c:pt>
                <c:pt idx="236">
                  <c:v>37722</c:v>
                </c:pt>
                <c:pt idx="237">
                  <c:v>37722.5</c:v>
                </c:pt>
                <c:pt idx="238">
                  <c:v>37723</c:v>
                </c:pt>
                <c:pt idx="239">
                  <c:v>37758</c:v>
                </c:pt>
                <c:pt idx="240">
                  <c:v>37769</c:v>
                </c:pt>
                <c:pt idx="241">
                  <c:v>37770</c:v>
                </c:pt>
                <c:pt idx="242">
                  <c:v>37770</c:v>
                </c:pt>
                <c:pt idx="243">
                  <c:v>37770</c:v>
                </c:pt>
                <c:pt idx="244">
                  <c:v>37814</c:v>
                </c:pt>
                <c:pt idx="245">
                  <c:v>38048</c:v>
                </c:pt>
                <c:pt idx="246">
                  <c:v>38331</c:v>
                </c:pt>
                <c:pt idx="247">
                  <c:v>38541</c:v>
                </c:pt>
                <c:pt idx="248">
                  <c:v>38556.5</c:v>
                </c:pt>
                <c:pt idx="249">
                  <c:v>38569</c:v>
                </c:pt>
                <c:pt idx="250">
                  <c:v>38606.5</c:v>
                </c:pt>
                <c:pt idx="251">
                  <c:v>38607</c:v>
                </c:pt>
                <c:pt idx="252">
                  <c:v>38613</c:v>
                </c:pt>
                <c:pt idx="253">
                  <c:v>38754</c:v>
                </c:pt>
                <c:pt idx="254">
                  <c:v>38782</c:v>
                </c:pt>
                <c:pt idx="255">
                  <c:v>38842</c:v>
                </c:pt>
                <c:pt idx="256">
                  <c:v>38867</c:v>
                </c:pt>
                <c:pt idx="257">
                  <c:v>38873</c:v>
                </c:pt>
                <c:pt idx="258">
                  <c:v>38895</c:v>
                </c:pt>
                <c:pt idx="259">
                  <c:v>38939.5</c:v>
                </c:pt>
                <c:pt idx="260">
                  <c:v>38971</c:v>
                </c:pt>
                <c:pt idx="261">
                  <c:v>38974</c:v>
                </c:pt>
                <c:pt idx="262">
                  <c:v>38983.5</c:v>
                </c:pt>
                <c:pt idx="263">
                  <c:v>39456.5</c:v>
                </c:pt>
                <c:pt idx="264">
                  <c:v>39613</c:v>
                </c:pt>
                <c:pt idx="265">
                  <c:v>39616.5</c:v>
                </c:pt>
                <c:pt idx="266">
                  <c:v>39638.5</c:v>
                </c:pt>
                <c:pt idx="267">
                  <c:v>39663.5</c:v>
                </c:pt>
                <c:pt idx="268">
                  <c:v>39718</c:v>
                </c:pt>
                <c:pt idx="269">
                  <c:v>39776.5</c:v>
                </c:pt>
                <c:pt idx="270">
                  <c:v>39885.5</c:v>
                </c:pt>
                <c:pt idx="271">
                  <c:v>39937.5</c:v>
                </c:pt>
                <c:pt idx="272">
                  <c:v>39980</c:v>
                </c:pt>
                <c:pt idx="273">
                  <c:v>40067</c:v>
                </c:pt>
                <c:pt idx="274">
                  <c:v>40859.5</c:v>
                </c:pt>
                <c:pt idx="275">
                  <c:v>40925.5</c:v>
                </c:pt>
                <c:pt idx="276">
                  <c:v>40956</c:v>
                </c:pt>
                <c:pt idx="277">
                  <c:v>41000.5</c:v>
                </c:pt>
                <c:pt idx="278">
                  <c:v>41063.5</c:v>
                </c:pt>
                <c:pt idx="279">
                  <c:v>41121</c:v>
                </c:pt>
                <c:pt idx="280">
                  <c:v>41160.5</c:v>
                </c:pt>
                <c:pt idx="281">
                  <c:v>41295</c:v>
                </c:pt>
                <c:pt idx="282">
                  <c:v>41444.5</c:v>
                </c:pt>
                <c:pt idx="283">
                  <c:v>41445</c:v>
                </c:pt>
                <c:pt idx="284">
                  <c:v>41477</c:v>
                </c:pt>
                <c:pt idx="285">
                  <c:v>41495.5</c:v>
                </c:pt>
                <c:pt idx="286">
                  <c:v>41997</c:v>
                </c:pt>
                <c:pt idx="287">
                  <c:v>42016</c:v>
                </c:pt>
                <c:pt idx="288">
                  <c:v>42085</c:v>
                </c:pt>
                <c:pt idx="289">
                  <c:v>42101</c:v>
                </c:pt>
                <c:pt idx="290">
                  <c:v>42132.5</c:v>
                </c:pt>
                <c:pt idx="291">
                  <c:v>42195</c:v>
                </c:pt>
                <c:pt idx="292">
                  <c:v>42219.5</c:v>
                </c:pt>
                <c:pt idx="293">
                  <c:v>42238</c:v>
                </c:pt>
                <c:pt idx="294">
                  <c:v>42265</c:v>
                </c:pt>
                <c:pt idx="295">
                  <c:v>42278</c:v>
                </c:pt>
                <c:pt idx="296">
                  <c:v>42421</c:v>
                </c:pt>
                <c:pt idx="297">
                  <c:v>42439</c:v>
                </c:pt>
                <c:pt idx="298">
                  <c:v>42489</c:v>
                </c:pt>
                <c:pt idx="299">
                  <c:v>42649.5</c:v>
                </c:pt>
                <c:pt idx="300">
                  <c:v>42681</c:v>
                </c:pt>
                <c:pt idx="301">
                  <c:v>43114.5</c:v>
                </c:pt>
                <c:pt idx="302">
                  <c:v>43338.5</c:v>
                </c:pt>
                <c:pt idx="303">
                  <c:v>43357.5</c:v>
                </c:pt>
                <c:pt idx="304">
                  <c:v>43427</c:v>
                </c:pt>
                <c:pt idx="305">
                  <c:v>43427.5</c:v>
                </c:pt>
                <c:pt idx="306">
                  <c:v>43436.5</c:v>
                </c:pt>
                <c:pt idx="307">
                  <c:v>43468.5</c:v>
                </c:pt>
                <c:pt idx="308">
                  <c:v>43483</c:v>
                </c:pt>
                <c:pt idx="309">
                  <c:v>43503</c:v>
                </c:pt>
                <c:pt idx="310">
                  <c:v>43550</c:v>
                </c:pt>
                <c:pt idx="311">
                  <c:v>44324</c:v>
                </c:pt>
                <c:pt idx="312">
                  <c:v>44358.5</c:v>
                </c:pt>
                <c:pt idx="313">
                  <c:v>44431</c:v>
                </c:pt>
                <c:pt idx="314">
                  <c:v>44481</c:v>
                </c:pt>
                <c:pt idx="315">
                  <c:v>44481</c:v>
                </c:pt>
                <c:pt idx="316">
                  <c:v>44481</c:v>
                </c:pt>
                <c:pt idx="317">
                  <c:v>44481</c:v>
                </c:pt>
                <c:pt idx="318">
                  <c:v>44546.5</c:v>
                </c:pt>
                <c:pt idx="319">
                  <c:v>44560</c:v>
                </c:pt>
                <c:pt idx="320">
                  <c:v>44696.5</c:v>
                </c:pt>
                <c:pt idx="321">
                  <c:v>44697</c:v>
                </c:pt>
                <c:pt idx="322">
                  <c:v>44791.5</c:v>
                </c:pt>
                <c:pt idx="323">
                  <c:v>44860.5</c:v>
                </c:pt>
                <c:pt idx="324">
                  <c:v>45600</c:v>
                </c:pt>
                <c:pt idx="325">
                  <c:v>45629</c:v>
                </c:pt>
                <c:pt idx="326">
                  <c:v>45631.5</c:v>
                </c:pt>
                <c:pt idx="327">
                  <c:v>45740.5</c:v>
                </c:pt>
                <c:pt idx="328">
                  <c:v>45874</c:v>
                </c:pt>
                <c:pt idx="329">
                  <c:v>45880</c:v>
                </c:pt>
                <c:pt idx="330">
                  <c:v>45939</c:v>
                </c:pt>
                <c:pt idx="331">
                  <c:v>46717.5</c:v>
                </c:pt>
                <c:pt idx="332">
                  <c:v>46718</c:v>
                </c:pt>
                <c:pt idx="333">
                  <c:v>46749</c:v>
                </c:pt>
                <c:pt idx="334">
                  <c:v>46768</c:v>
                </c:pt>
                <c:pt idx="335">
                  <c:v>46811.5</c:v>
                </c:pt>
                <c:pt idx="336">
                  <c:v>46812</c:v>
                </c:pt>
                <c:pt idx="337">
                  <c:v>46974.5</c:v>
                </c:pt>
                <c:pt idx="338">
                  <c:v>47706</c:v>
                </c:pt>
                <c:pt idx="339">
                  <c:v>47822</c:v>
                </c:pt>
                <c:pt idx="340">
                  <c:v>49298.5</c:v>
                </c:pt>
              </c:numCache>
            </c:numRef>
          </c:xVal>
          <c:yVal>
            <c:numRef>
              <c:f>'A (3)'!$I$21:$I$892</c:f>
              <c:numCache>
                <c:formatCode>General</c:formatCode>
                <c:ptCount val="872"/>
                <c:pt idx="0">
                  <c:v>-0.16140969256230164</c:v>
                </c:pt>
                <c:pt idx="1">
                  <c:v>-0.13333871317081503</c:v>
                </c:pt>
                <c:pt idx="2">
                  <c:v>-0.1193501656416629</c:v>
                </c:pt>
                <c:pt idx="3">
                  <c:v>-0.23454050721556996</c:v>
                </c:pt>
                <c:pt idx="4">
                  <c:v>-0.12943684683341417</c:v>
                </c:pt>
                <c:pt idx="5">
                  <c:v>-0.10815476892457809</c:v>
                </c:pt>
                <c:pt idx="6">
                  <c:v>-9.1051253642945085E-2</c:v>
                </c:pt>
                <c:pt idx="7">
                  <c:v>-0.11348455079132691</c:v>
                </c:pt>
                <c:pt idx="8">
                  <c:v>-9.6954723849194124E-2</c:v>
                </c:pt>
                <c:pt idx="10">
                  <c:v>-7.9423764618695714E-2</c:v>
                </c:pt>
                <c:pt idx="20">
                  <c:v>-7.316809734038543E-2</c:v>
                </c:pt>
                <c:pt idx="30">
                  <c:v>-7.1656925996649079E-2</c:v>
                </c:pt>
                <c:pt idx="31">
                  <c:v>-6.1887042880698573E-2</c:v>
                </c:pt>
                <c:pt idx="37">
                  <c:v>-7.2655557924008463E-2</c:v>
                </c:pt>
                <c:pt idx="38">
                  <c:v>-2.2516625496791676E-2</c:v>
                </c:pt>
                <c:pt idx="40">
                  <c:v>-3.4316344623221084E-2</c:v>
                </c:pt>
                <c:pt idx="41">
                  <c:v>-3.4076288458891213E-2</c:v>
                </c:pt>
                <c:pt idx="42">
                  <c:v>-3.4836232283851132E-2</c:v>
                </c:pt>
                <c:pt idx="43">
                  <c:v>-3.701242151146289E-2</c:v>
                </c:pt>
                <c:pt idx="44">
                  <c:v>-3.6594808028894477E-2</c:v>
                </c:pt>
                <c:pt idx="45">
                  <c:v>-3.5131747419654857E-2</c:v>
                </c:pt>
                <c:pt idx="46">
                  <c:v>-2.306924855656689E-2</c:v>
                </c:pt>
                <c:pt idx="47">
                  <c:v>-1.5465669792320114E-2</c:v>
                </c:pt>
                <c:pt idx="48">
                  <c:v>-1.2984189364942722E-2</c:v>
                </c:pt>
                <c:pt idx="54">
                  <c:v>-2.6295732823200524E-4</c:v>
                </c:pt>
                <c:pt idx="64">
                  <c:v>1.3940237287897617E-2</c:v>
                </c:pt>
                <c:pt idx="65">
                  <c:v>5.7754642475629225E-3</c:v>
                </c:pt>
                <c:pt idx="66">
                  <c:v>2.9629608543473296E-3</c:v>
                </c:pt>
                <c:pt idx="67">
                  <c:v>1.9729835752514191E-2</c:v>
                </c:pt>
                <c:pt idx="68">
                  <c:v>1.9586363778216764E-2</c:v>
                </c:pt>
                <c:pt idx="69">
                  <c:v>1.9087777203822043E-2</c:v>
                </c:pt>
                <c:pt idx="70">
                  <c:v>2.4246824003057554E-2</c:v>
                </c:pt>
                <c:pt idx="71">
                  <c:v>8.7184014118975028E-3</c:v>
                </c:pt>
                <c:pt idx="72">
                  <c:v>1.3123230630299076E-2</c:v>
                </c:pt>
                <c:pt idx="73">
                  <c:v>2.2368922349414788E-2</c:v>
                </c:pt>
                <c:pt idx="75">
                  <c:v>2.3008063355518971E-2</c:v>
                </c:pt>
                <c:pt idx="77">
                  <c:v>3.6888737442495767E-2</c:v>
                </c:pt>
                <c:pt idx="80">
                  <c:v>3.3755168500647414E-2</c:v>
                </c:pt>
                <c:pt idx="81">
                  <c:v>4.0550456920755096E-2</c:v>
                </c:pt>
                <c:pt idx="82">
                  <c:v>4.8351562261814252E-2</c:v>
                </c:pt>
                <c:pt idx="83">
                  <c:v>4.4362815213389695E-2</c:v>
                </c:pt>
                <c:pt idx="84">
                  <c:v>5.8325812336988747E-2</c:v>
                </c:pt>
                <c:pt idx="85">
                  <c:v>5.2970697724958882E-2</c:v>
                </c:pt>
                <c:pt idx="86">
                  <c:v>6.0729182783688884E-2</c:v>
                </c:pt>
                <c:pt idx="87">
                  <c:v>5.7751906351768412E-2</c:v>
                </c:pt>
                <c:pt idx="88">
                  <c:v>6.1214966954139527E-2</c:v>
                </c:pt>
                <c:pt idx="89">
                  <c:v>3.9682295027887449E-2</c:v>
                </c:pt>
                <c:pt idx="90">
                  <c:v>4.5402463554637507E-2</c:v>
                </c:pt>
                <c:pt idx="91">
                  <c:v>5.9955014061415568E-2</c:v>
                </c:pt>
                <c:pt idx="92">
                  <c:v>4.0207854501204565E-2</c:v>
                </c:pt>
                <c:pt idx="93">
                  <c:v>5.8195070239889901E-2</c:v>
                </c:pt>
                <c:pt idx="94">
                  <c:v>6.0030297201592475E-2</c:v>
                </c:pt>
                <c:pt idx="96">
                  <c:v>5.3348445217125118E-2</c:v>
                </c:pt>
                <c:pt idx="97">
                  <c:v>6.2268894602311775E-2</c:v>
                </c:pt>
                <c:pt idx="98">
                  <c:v>5.19762788535445E-2</c:v>
                </c:pt>
                <c:pt idx="99">
                  <c:v>2.6581388941849582E-2</c:v>
                </c:pt>
                <c:pt idx="102">
                  <c:v>5.8837056225456763E-2</c:v>
                </c:pt>
                <c:pt idx="103">
                  <c:v>6.7254669709654991E-2</c:v>
                </c:pt>
                <c:pt idx="104">
                  <c:v>7.3207763816753868E-2</c:v>
                </c:pt>
                <c:pt idx="105">
                  <c:v>5.6865433471102733E-2</c:v>
                </c:pt>
                <c:pt idx="106">
                  <c:v>7.2052930067002308E-2</c:v>
                </c:pt>
                <c:pt idx="108">
                  <c:v>5.3177927802607883E-2</c:v>
                </c:pt>
                <c:pt idx="109">
                  <c:v>6.3253210944822058E-2</c:v>
                </c:pt>
                <c:pt idx="110">
                  <c:v>6.9555765978293493E-2</c:v>
                </c:pt>
                <c:pt idx="111">
                  <c:v>4.8325649098842405E-2</c:v>
                </c:pt>
                <c:pt idx="116">
                  <c:v>4.8868260317249224E-2</c:v>
                </c:pt>
                <c:pt idx="117">
                  <c:v>7.3436403799860273E-2</c:v>
                </c:pt>
                <c:pt idx="120">
                  <c:v>7.6717639618436806E-2</c:v>
                </c:pt>
                <c:pt idx="121">
                  <c:v>8.8957695799763314E-2</c:v>
                </c:pt>
                <c:pt idx="122">
                  <c:v>7.44931764274952E-2</c:v>
                </c:pt>
                <c:pt idx="125">
                  <c:v>7.3244567174697295E-2</c:v>
                </c:pt>
                <c:pt idx="126">
                  <c:v>6.954712221340742E-2</c:v>
                </c:pt>
                <c:pt idx="127">
                  <c:v>8.7544277237611823E-2</c:v>
                </c:pt>
                <c:pt idx="128">
                  <c:v>8.3363820536760613E-2</c:v>
                </c:pt>
                <c:pt idx="132">
                  <c:v>8.5868024514638819E-2</c:v>
                </c:pt>
                <c:pt idx="133">
                  <c:v>8.5402064527443144E-2</c:v>
                </c:pt>
                <c:pt idx="134">
                  <c:v>7.0247230774839409E-2</c:v>
                </c:pt>
                <c:pt idx="135">
                  <c:v>8.1967399302811828E-2</c:v>
                </c:pt>
                <c:pt idx="136">
                  <c:v>8.9015691402892116E-2</c:v>
                </c:pt>
                <c:pt idx="137">
                  <c:v>8.0812565553060267E-2</c:v>
                </c:pt>
                <c:pt idx="138">
                  <c:v>9.6620801487006247E-2</c:v>
                </c:pt>
                <c:pt idx="140">
                  <c:v>7.3994335914903786E-2</c:v>
                </c:pt>
                <c:pt idx="141">
                  <c:v>8.755115389067214E-2</c:v>
                </c:pt>
                <c:pt idx="142">
                  <c:v>9.8132117920613382E-2</c:v>
                </c:pt>
                <c:pt idx="143">
                  <c:v>8.5417621216038242E-2</c:v>
                </c:pt>
                <c:pt idx="144">
                  <c:v>8.0544041440589353E-2</c:v>
                </c:pt>
                <c:pt idx="145">
                  <c:v>9.5450284075923264E-2</c:v>
                </c:pt>
                <c:pt idx="146">
                  <c:v>8.8575281806697603E-2</c:v>
                </c:pt>
                <c:pt idx="147">
                  <c:v>9.084800083655864E-2</c:v>
                </c:pt>
                <c:pt idx="148">
                  <c:v>8.8404818809067365E-2</c:v>
                </c:pt>
                <c:pt idx="149">
                  <c:v>7.7390612052113283E-2</c:v>
                </c:pt>
                <c:pt idx="150">
                  <c:v>8.5933223257598002E-2</c:v>
                </c:pt>
                <c:pt idx="151">
                  <c:v>8.3248544433445204E-2</c:v>
                </c:pt>
                <c:pt idx="152">
                  <c:v>6.7356490428210236E-2</c:v>
                </c:pt>
                <c:pt idx="153">
                  <c:v>8.5316715129010845E-2</c:v>
                </c:pt>
                <c:pt idx="154">
                  <c:v>9.1944548774335999E-2</c:v>
                </c:pt>
                <c:pt idx="155">
                  <c:v>8.4811586908472236E-2</c:v>
                </c:pt>
                <c:pt idx="156">
                  <c:v>9.8697380148223601E-2</c:v>
                </c:pt>
                <c:pt idx="157">
                  <c:v>8.1545391381951049E-2</c:v>
                </c:pt>
                <c:pt idx="158">
                  <c:v>8.3489986827771645E-2</c:v>
                </c:pt>
                <c:pt idx="159">
                  <c:v>9.255248569388641E-2</c:v>
                </c:pt>
                <c:pt idx="160">
                  <c:v>9.185784943838371E-2</c:v>
                </c:pt>
                <c:pt idx="161">
                  <c:v>9.3880573003843892E-2</c:v>
                </c:pt>
                <c:pt idx="162">
                  <c:v>9.3278289758018218E-2</c:v>
                </c:pt>
                <c:pt idx="195">
                  <c:v>8.8041413582686801E-2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E8-48BE-9FCE-1F680B45A2BB}"/>
            </c:ext>
          </c:extLst>
        </c:ser>
        <c:ser>
          <c:idx val="2"/>
          <c:order val="2"/>
          <c:tx>
            <c:strRef>
              <c:f>'A (3)'!$J$20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25106</c:v>
                </c:pt>
                <c:pt idx="133">
                  <c:v>26094</c:v>
                </c:pt>
                <c:pt idx="134">
                  <c:v>26175.5</c:v>
                </c:pt>
                <c:pt idx="135">
                  <c:v>26213</c:v>
                </c:pt>
                <c:pt idx="136">
                  <c:v>26278</c:v>
                </c:pt>
                <c:pt idx="137">
                  <c:v>26294.5</c:v>
                </c:pt>
                <c:pt idx="138">
                  <c:v>26347</c:v>
                </c:pt>
                <c:pt idx="139">
                  <c:v>26394</c:v>
                </c:pt>
                <c:pt idx="140">
                  <c:v>27222.5</c:v>
                </c:pt>
                <c:pt idx="141">
                  <c:v>27226.5</c:v>
                </c:pt>
                <c:pt idx="142">
                  <c:v>27263</c:v>
                </c:pt>
                <c:pt idx="143">
                  <c:v>27419.5</c:v>
                </c:pt>
                <c:pt idx="144">
                  <c:v>27424</c:v>
                </c:pt>
                <c:pt idx="145">
                  <c:v>27567</c:v>
                </c:pt>
                <c:pt idx="146">
                  <c:v>27611</c:v>
                </c:pt>
                <c:pt idx="147">
                  <c:v>27771</c:v>
                </c:pt>
                <c:pt idx="148">
                  <c:v>27775</c:v>
                </c:pt>
                <c:pt idx="149">
                  <c:v>27818</c:v>
                </c:pt>
                <c:pt idx="150">
                  <c:v>27865</c:v>
                </c:pt>
                <c:pt idx="151">
                  <c:v>28248</c:v>
                </c:pt>
                <c:pt idx="152">
                  <c:v>28414</c:v>
                </c:pt>
                <c:pt idx="153">
                  <c:v>28464</c:v>
                </c:pt>
                <c:pt idx="154">
                  <c:v>28605</c:v>
                </c:pt>
                <c:pt idx="155">
                  <c:v>28747</c:v>
                </c:pt>
                <c:pt idx="156">
                  <c:v>28790</c:v>
                </c:pt>
                <c:pt idx="157">
                  <c:v>28792.5</c:v>
                </c:pt>
                <c:pt idx="158">
                  <c:v>28925</c:v>
                </c:pt>
                <c:pt idx="159">
                  <c:v>28947</c:v>
                </c:pt>
                <c:pt idx="160">
                  <c:v>29606.5</c:v>
                </c:pt>
                <c:pt idx="161">
                  <c:v>29678.5</c:v>
                </c:pt>
                <c:pt idx="162">
                  <c:v>29882.5</c:v>
                </c:pt>
                <c:pt idx="163">
                  <c:v>30770</c:v>
                </c:pt>
                <c:pt idx="164">
                  <c:v>31092</c:v>
                </c:pt>
                <c:pt idx="165">
                  <c:v>31187</c:v>
                </c:pt>
                <c:pt idx="166">
                  <c:v>31252</c:v>
                </c:pt>
                <c:pt idx="167">
                  <c:v>31252.5</c:v>
                </c:pt>
                <c:pt idx="168">
                  <c:v>31256</c:v>
                </c:pt>
                <c:pt idx="169">
                  <c:v>31846.5</c:v>
                </c:pt>
                <c:pt idx="170">
                  <c:v>31908</c:v>
                </c:pt>
                <c:pt idx="171">
                  <c:v>31936.5</c:v>
                </c:pt>
                <c:pt idx="172">
                  <c:v>32033</c:v>
                </c:pt>
                <c:pt idx="173">
                  <c:v>32109</c:v>
                </c:pt>
                <c:pt idx="174">
                  <c:v>32142.5</c:v>
                </c:pt>
                <c:pt idx="175">
                  <c:v>32262.5</c:v>
                </c:pt>
                <c:pt idx="176">
                  <c:v>32306.5</c:v>
                </c:pt>
                <c:pt idx="177">
                  <c:v>32353.5</c:v>
                </c:pt>
                <c:pt idx="178">
                  <c:v>32597.5</c:v>
                </c:pt>
                <c:pt idx="179">
                  <c:v>32720</c:v>
                </c:pt>
                <c:pt idx="180">
                  <c:v>32720.5</c:v>
                </c:pt>
                <c:pt idx="181">
                  <c:v>32909.5</c:v>
                </c:pt>
                <c:pt idx="182">
                  <c:v>33097.5</c:v>
                </c:pt>
                <c:pt idx="183">
                  <c:v>33103</c:v>
                </c:pt>
                <c:pt idx="184">
                  <c:v>33143</c:v>
                </c:pt>
                <c:pt idx="185">
                  <c:v>33191</c:v>
                </c:pt>
                <c:pt idx="186">
                  <c:v>33238</c:v>
                </c:pt>
                <c:pt idx="187">
                  <c:v>33322.5</c:v>
                </c:pt>
                <c:pt idx="188">
                  <c:v>33491</c:v>
                </c:pt>
                <c:pt idx="189">
                  <c:v>34051</c:v>
                </c:pt>
                <c:pt idx="190">
                  <c:v>34073</c:v>
                </c:pt>
                <c:pt idx="191">
                  <c:v>34100</c:v>
                </c:pt>
                <c:pt idx="192">
                  <c:v>34141.5</c:v>
                </c:pt>
                <c:pt idx="193">
                  <c:v>34169</c:v>
                </c:pt>
                <c:pt idx="194">
                  <c:v>34170.5</c:v>
                </c:pt>
                <c:pt idx="195">
                  <c:v>34316</c:v>
                </c:pt>
                <c:pt idx="196">
                  <c:v>34520.5</c:v>
                </c:pt>
                <c:pt idx="197">
                  <c:v>34580.5</c:v>
                </c:pt>
                <c:pt idx="198">
                  <c:v>34596</c:v>
                </c:pt>
                <c:pt idx="199">
                  <c:v>34643</c:v>
                </c:pt>
                <c:pt idx="200">
                  <c:v>34705</c:v>
                </c:pt>
                <c:pt idx="201">
                  <c:v>34705.5</c:v>
                </c:pt>
                <c:pt idx="202">
                  <c:v>35286.5</c:v>
                </c:pt>
                <c:pt idx="203">
                  <c:v>35288.5</c:v>
                </c:pt>
                <c:pt idx="204">
                  <c:v>35426.5</c:v>
                </c:pt>
                <c:pt idx="205">
                  <c:v>35433.5</c:v>
                </c:pt>
                <c:pt idx="206">
                  <c:v>35436</c:v>
                </c:pt>
                <c:pt idx="207">
                  <c:v>35436.5</c:v>
                </c:pt>
                <c:pt idx="208">
                  <c:v>35460.5</c:v>
                </c:pt>
                <c:pt idx="209">
                  <c:v>35460.5</c:v>
                </c:pt>
                <c:pt idx="210">
                  <c:v>35502.5</c:v>
                </c:pt>
                <c:pt idx="211">
                  <c:v>35514</c:v>
                </c:pt>
                <c:pt idx="212">
                  <c:v>35539</c:v>
                </c:pt>
                <c:pt idx="213">
                  <c:v>35574.5</c:v>
                </c:pt>
                <c:pt idx="214">
                  <c:v>35574.5</c:v>
                </c:pt>
                <c:pt idx="215">
                  <c:v>35592.5</c:v>
                </c:pt>
                <c:pt idx="216">
                  <c:v>36352.5</c:v>
                </c:pt>
                <c:pt idx="217">
                  <c:v>36496.5</c:v>
                </c:pt>
                <c:pt idx="218">
                  <c:v>36496.5</c:v>
                </c:pt>
                <c:pt idx="219">
                  <c:v>36512.5</c:v>
                </c:pt>
                <c:pt idx="220">
                  <c:v>36603</c:v>
                </c:pt>
                <c:pt idx="221">
                  <c:v>36641</c:v>
                </c:pt>
                <c:pt idx="222">
                  <c:v>36649</c:v>
                </c:pt>
                <c:pt idx="223">
                  <c:v>36684.5</c:v>
                </c:pt>
                <c:pt idx="224">
                  <c:v>36694.5</c:v>
                </c:pt>
                <c:pt idx="225">
                  <c:v>36735</c:v>
                </c:pt>
                <c:pt idx="226">
                  <c:v>36759</c:v>
                </c:pt>
                <c:pt idx="227">
                  <c:v>36766.5</c:v>
                </c:pt>
                <c:pt idx="228">
                  <c:v>36772.5</c:v>
                </c:pt>
                <c:pt idx="229">
                  <c:v>36784</c:v>
                </c:pt>
                <c:pt idx="230">
                  <c:v>36784.5</c:v>
                </c:pt>
                <c:pt idx="231">
                  <c:v>36823</c:v>
                </c:pt>
                <c:pt idx="232">
                  <c:v>37572</c:v>
                </c:pt>
                <c:pt idx="233">
                  <c:v>37587</c:v>
                </c:pt>
                <c:pt idx="234">
                  <c:v>37697</c:v>
                </c:pt>
                <c:pt idx="235">
                  <c:v>37700</c:v>
                </c:pt>
                <c:pt idx="236">
                  <c:v>37722</c:v>
                </c:pt>
                <c:pt idx="237">
                  <c:v>37722.5</c:v>
                </c:pt>
                <c:pt idx="238">
                  <c:v>37723</c:v>
                </c:pt>
                <c:pt idx="239">
                  <c:v>37758</c:v>
                </c:pt>
                <c:pt idx="240">
                  <c:v>37769</c:v>
                </c:pt>
                <c:pt idx="241">
                  <c:v>37770</c:v>
                </c:pt>
                <c:pt idx="242">
                  <c:v>37770</c:v>
                </c:pt>
                <c:pt idx="243">
                  <c:v>37770</c:v>
                </c:pt>
                <c:pt idx="244">
                  <c:v>37814</c:v>
                </c:pt>
                <c:pt idx="245">
                  <c:v>38048</c:v>
                </c:pt>
                <c:pt idx="246">
                  <c:v>38331</c:v>
                </c:pt>
                <c:pt idx="247">
                  <c:v>38541</c:v>
                </c:pt>
                <c:pt idx="248">
                  <c:v>38556.5</c:v>
                </c:pt>
                <c:pt idx="249">
                  <c:v>38569</c:v>
                </c:pt>
                <c:pt idx="250">
                  <c:v>38606.5</c:v>
                </c:pt>
                <c:pt idx="251">
                  <c:v>38607</c:v>
                </c:pt>
                <c:pt idx="252">
                  <c:v>38613</c:v>
                </c:pt>
                <c:pt idx="253">
                  <c:v>38754</c:v>
                </c:pt>
                <c:pt idx="254">
                  <c:v>38782</c:v>
                </c:pt>
                <c:pt idx="255">
                  <c:v>38842</c:v>
                </c:pt>
                <c:pt idx="256">
                  <c:v>38867</c:v>
                </c:pt>
                <c:pt idx="257">
                  <c:v>38873</c:v>
                </c:pt>
                <c:pt idx="258">
                  <c:v>38895</c:v>
                </c:pt>
                <c:pt idx="259">
                  <c:v>38939.5</c:v>
                </c:pt>
                <c:pt idx="260">
                  <c:v>38971</c:v>
                </c:pt>
                <c:pt idx="261">
                  <c:v>38974</c:v>
                </c:pt>
                <c:pt idx="262">
                  <c:v>38983.5</c:v>
                </c:pt>
                <c:pt idx="263">
                  <c:v>39456.5</c:v>
                </c:pt>
                <c:pt idx="264">
                  <c:v>39613</c:v>
                </c:pt>
                <c:pt idx="265">
                  <c:v>39616.5</c:v>
                </c:pt>
                <c:pt idx="266">
                  <c:v>39638.5</c:v>
                </c:pt>
                <c:pt idx="267">
                  <c:v>39663.5</c:v>
                </c:pt>
                <c:pt idx="268">
                  <c:v>39718</c:v>
                </c:pt>
                <c:pt idx="269">
                  <c:v>39776.5</c:v>
                </c:pt>
                <c:pt idx="270">
                  <c:v>39885.5</c:v>
                </c:pt>
                <c:pt idx="271">
                  <c:v>39937.5</c:v>
                </c:pt>
                <c:pt idx="272">
                  <c:v>39980</c:v>
                </c:pt>
                <c:pt idx="273">
                  <c:v>40067</c:v>
                </c:pt>
                <c:pt idx="274">
                  <c:v>40859.5</c:v>
                </c:pt>
                <c:pt idx="275">
                  <c:v>40925.5</c:v>
                </c:pt>
                <c:pt idx="276">
                  <c:v>40956</c:v>
                </c:pt>
                <c:pt idx="277">
                  <c:v>41000.5</c:v>
                </c:pt>
                <c:pt idx="278">
                  <c:v>41063.5</c:v>
                </c:pt>
                <c:pt idx="279">
                  <c:v>41121</c:v>
                </c:pt>
                <c:pt idx="280">
                  <c:v>41160.5</c:v>
                </c:pt>
                <c:pt idx="281">
                  <c:v>41295</c:v>
                </c:pt>
                <c:pt idx="282">
                  <c:v>41444.5</c:v>
                </c:pt>
                <c:pt idx="283">
                  <c:v>41445</c:v>
                </c:pt>
                <c:pt idx="284">
                  <c:v>41477</c:v>
                </c:pt>
                <c:pt idx="285">
                  <c:v>41495.5</c:v>
                </c:pt>
                <c:pt idx="286">
                  <c:v>41997</c:v>
                </c:pt>
                <c:pt idx="287">
                  <c:v>42016</c:v>
                </c:pt>
                <c:pt idx="288">
                  <c:v>42085</c:v>
                </c:pt>
                <c:pt idx="289">
                  <c:v>42101</c:v>
                </c:pt>
                <c:pt idx="290">
                  <c:v>42132.5</c:v>
                </c:pt>
                <c:pt idx="291">
                  <c:v>42195</c:v>
                </c:pt>
                <c:pt idx="292">
                  <c:v>42219.5</c:v>
                </c:pt>
                <c:pt idx="293">
                  <c:v>42238</c:v>
                </c:pt>
                <c:pt idx="294">
                  <c:v>42265</c:v>
                </c:pt>
                <c:pt idx="295">
                  <c:v>42278</c:v>
                </c:pt>
                <c:pt idx="296">
                  <c:v>42421</c:v>
                </c:pt>
                <c:pt idx="297">
                  <c:v>42439</c:v>
                </c:pt>
                <c:pt idx="298">
                  <c:v>42489</c:v>
                </c:pt>
                <c:pt idx="299">
                  <c:v>42649.5</c:v>
                </c:pt>
                <c:pt idx="300">
                  <c:v>42681</c:v>
                </c:pt>
                <c:pt idx="301">
                  <c:v>43114.5</c:v>
                </c:pt>
                <c:pt idx="302">
                  <c:v>43338.5</c:v>
                </c:pt>
                <c:pt idx="303">
                  <c:v>43357.5</c:v>
                </c:pt>
                <c:pt idx="304">
                  <c:v>43427</c:v>
                </c:pt>
                <c:pt idx="305">
                  <c:v>43427.5</c:v>
                </c:pt>
                <c:pt idx="306">
                  <c:v>43436.5</c:v>
                </c:pt>
                <c:pt idx="307">
                  <c:v>43468.5</c:v>
                </c:pt>
                <c:pt idx="308">
                  <c:v>43483</c:v>
                </c:pt>
                <c:pt idx="309">
                  <c:v>43503</c:v>
                </c:pt>
                <c:pt idx="310">
                  <c:v>43550</c:v>
                </c:pt>
                <c:pt idx="311">
                  <c:v>44324</c:v>
                </c:pt>
                <c:pt idx="312">
                  <c:v>44358.5</c:v>
                </c:pt>
                <c:pt idx="313">
                  <c:v>44431</c:v>
                </c:pt>
                <c:pt idx="314">
                  <c:v>44481</c:v>
                </c:pt>
                <c:pt idx="315">
                  <c:v>44481</c:v>
                </c:pt>
                <c:pt idx="316">
                  <c:v>44481</c:v>
                </c:pt>
                <c:pt idx="317">
                  <c:v>44481</c:v>
                </c:pt>
                <c:pt idx="318">
                  <c:v>44546.5</c:v>
                </c:pt>
                <c:pt idx="319">
                  <c:v>44560</c:v>
                </c:pt>
                <c:pt idx="320">
                  <c:v>44696.5</c:v>
                </c:pt>
                <c:pt idx="321">
                  <c:v>44697</c:v>
                </c:pt>
                <c:pt idx="322">
                  <c:v>44791.5</c:v>
                </c:pt>
                <c:pt idx="323">
                  <c:v>44860.5</c:v>
                </c:pt>
                <c:pt idx="324">
                  <c:v>45600</c:v>
                </c:pt>
                <c:pt idx="325">
                  <c:v>45629</c:v>
                </c:pt>
                <c:pt idx="326">
                  <c:v>45631.5</c:v>
                </c:pt>
                <c:pt idx="327">
                  <c:v>45740.5</c:v>
                </c:pt>
                <c:pt idx="328">
                  <c:v>45874</c:v>
                </c:pt>
                <c:pt idx="329">
                  <c:v>45880</c:v>
                </c:pt>
                <c:pt idx="330">
                  <c:v>45939</c:v>
                </c:pt>
                <c:pt idx="331">
                  <c:v>46717.5</c:v>
                </c:pt>
                <c:pt idx="332">
                  <c:v>46718</c:v>
                </c:pt>
                <c:pt idx="333">
                  <c:v>46749</c:v>
                </c:pt>
                <c:pt idx="334">
                  <c:v>46768</c:v>
                </c:pt>
                <c:pt idx="335">
                  <c:v>46811.5</c:v>
                </c:pt>
                <c:pt idx="336">
                  <c:v>46812</c:v>
                </c:pt>
                <c:pt idx="337">
                  <c:v>46974.5</c:v>
                </c:pt>
                <c:pt idx="338">
                  <c:v>47706</c:v>
                </c:pt>
                <c:pt idx="339">
                  <c:v>47822</c:v>
                </c:pt>
                <c:pt idx="340">
                  <c:v>49298.5</c:v>
                </c:pt>
              </c:numCache>
            </c:numRef>
          </c:xVal>
          <c:yVal>
            <c:numRef>
              <c:f>'A (3)'!$J$21:$J$892</c:f>
              <c:numCache>
                <c:formatCode>General</c:formatCode>
                <c:ptCount val="872"/>
                <c:pt idx="9">
                  <c:v>-7.9723764618393034E-2</c:v>
                </c:pt>
                <c:pt idx="11">
                  <c:v>-8.0254162377968896E-2</c:v>
                </c:pt>
                <c:pt idx="12">
                  <c:v>-7.8488537663361058E-2</c:v>
                </c:pt>
                <c:pt idx="13">
                  <c:v>-8.1018935416068416E-2</c:v>
                </c:pt>
                <c:pt idx="14">
                  <c:v>-8.1038823067501653E-2</c:v>
                </c:pt>
                <c:pt idx="15">
                  <c:v>-7.9103596101049334E-2</c:v>
                </c:pt>
                <c:pt idx="16">
                  <c:v>-7.9533993848599494E-2</c:v>
                </c:pt>
                <c:pt idx="17">
                  <c:v>-7.6760423144150991E-2</c:v>
                </c:pt>
                <c:pt idx="18">
                  <c:v>-7.7785991685232148E-2</c:v>
                </c:pt>
                <c:pt idx="19">
                  <c:v>-7.5737699582532514E-2</c:v>
                </c:pt>
                <c:pt idx="21">
                  <c:v>-7.5607066304655746E-2</c:v>
                </c:pt>
                <c:pt idx="22">
                  <c:v>-7.4189452825521585E-2</c:v>
                </c:pt>
                <c:pt idx="23">
                  <c:v>-7.4541441586916335E-2</c:v>
                </c:pt>
                <c:pt idx="24">
                  <c:v>-6.8146905083267484E-2</c:v>
                </c:pt>
                <c:pt idx="25">
                  <c:v>-6.8666792736621574E-2</c:v>
                </c:pt>
                <c:pt idx="26">
                  <c:v>-6.8397190494579263E-2</c:v>
                </c:pt>
                <c:pt idx="27">
                  <c:v>-6.8379296142666135E-2</c:v>
                </c:pt>
                <c:pt idx="28">
                  <c:v>-6.8161682662321255E-2</c:v>
                </c:pt>
                <c:pt idx="29">
                  <c:v>-6.692162648687372E-2</c:v>
                </c:pt>
                <c:pt idx="32">
                  <c:v>-6.0480827458377462E-2</c:v>
                </c:pt>
                <c:pt idx="33">
                  <c:v>-5.9110382600920275E-2</c:v>
                </c:pt>
                <c:pt idx="34">
                  <c:v>-5.9272600592521485E-2</c:v>
                </c:pt>
                <c:pt idx="35">
                  <c:v>-5.9870045559364371E-2</c:v>
                </c:pt>
                <c:pt idx="36">
                  <c:v>-5.9870045559364371E-2</c:v>
                </c:pt>
                <c:pt idx="49">
                  <c:v>5.6960224901558831E-4</c:v>
                </c:pt>
                <c:pt idx="50">
                  <c:v>5.6960224901558831E-4</c:v>
                </c:pt>
                <c:pt idx="51">
                  <c:v>-2.3255685373442248E-3</c:v>
                </c:pt>
                <c:pt idx="52">
                  <c:v>5.7443146215518937E-4</c:v>
                </c:pt>
                <c:pt idx="53">
                  <c:v>6.1443146114470437E-4</c:v>
                </c:pt>
                <c:pt idx="55">
                  <c:v>-8.2957325503230095E-5</c:v>
                </c:pt>
                <c:pt idx="56">
                  <c:v>-5.6534384202677757E-4</c:v>
                </c:pt>
                <c:pt idx="57">
                  <c:v>-5.2534384303726256E-4</c:v>
                </c:pt>
                <c:pt idx="58">
                  <c:v>-6.0574159579118714E-4</c:v>
                </c:pt>
                <c:pt idx="59">
                  <c:v>-5.9574159240582958E-4</c:v>
                </c:pt>
                <c:pt idx="60">
                  <c:v>-7.8523149568354711E-4</c:v>
                </c:pt>
                <c:pt idx="61">
                  <c:v>-7.5523150007938966E-4</c:v>
                </c:pt>
                <c:pt idx="62">
                  <c:v>-4.2562924500089139E-4</c:v>
                </c:pt>
                <c:pt idx="63">
                  <c:v>-4.1562924889149144E-4</c:v>
                </c:pt>
                <c:pt idx="95">
                  <c:v>6.933000725985039E-2</c:v>
                </c:pt>
                <c:pt idx="112">
                  <c:v>6.3463431099080481E-2</c:v>
                </c:pt>
                <c:pt idx="113">
                  <c:v>6.4863431100093294E-2</c:v>
                </c:pt>
                <c:pt idx="114">
                  <c:v>6.093303335364908E-2</c:v>
                </c:pt>
                <c:pt idx="115">
                  <c:v>6.5333033351635095E-2</c:v>
                </c:pt>
                <c:pt idx="129">
                  <c:v>7.7305815597355831E-2</c:v>
                </c:pt>
                <c:pt idx="130">
                  <c:v>7.7805815599276684E-2</c:v>
                </c:pt>
                <c:pt idx="131">
                  <c:v>7.7905815596750472E-2</c:v>
                </c:pt>
                <c:pt idx="139">
                  <c:v>8.2463412698416505E-2</c:v>
                </c:pt>
                <c:pt idx="164">
                  <c:v>8.7046125161577947E-2</c:v>
                </c:pt>
                <c:pt idx="184">
                  <c:v>8.9354542207729537E-2</c:v>
                </c:pt>
                <c:pt idx="188">
                  <c:v>8.9897706100600772E-2</c:v>
                </c:pt>
                <c:pt idx="191">
                  <c:v>9.0473242897132877E-2</c:v>
                </c:pt>
                <c:pt idx="193">
                  <c:v>9.0378352979314514E-2</c:v>
                </c:pt>
                <c:pt idx="200">
                  <c:v>9.0391961719433311E-2</c:v>
                </c:pt>
                <c:pt idx="201">
                  <c:v>9.1161563970672432E-2</c:v>
                </c:pt>
                <c:pt idx="234">
                  <c:v>9.0691807548864745E-2</c:v>
                </c:pt>
                <c:pt idx="236">
                  <c:v>9.1571919896523468E-2</c:v>
                </c:pt>
                <c:pt idx="237">
                  <c:v>9.1441522148670629E-2</c:v>
                </c:pt>
                <c:pt idx="238">
                  <c:v>9.1211124388792086E-2</c:v>
                </c:pt>
                <c:pt idx="240">
                  <c:v>9.0814531111391261E-2</c:v>
                </c:pt>
                <c:pt idx="251">
                  <c:v>9.1267897027137224E-2</c:v>
                </c:pt>
                <c:pt idx="282">
                  <c:v>8.9160648538381793E-2</c:v>
                </c:pt>
                <c:pt idx="283">
                  <c:v>9.0130250784568489E-2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E8-48BE-9FCE-1F680B45A2BB}"/>
            </c:ext>
          </c:extLst>
        </c:ser>
        <c:ser>
          <c:idx val="3"/>
          <c:order val="3"/>
          <c:tx>
            <c:strRef>
              <c:f>'A (3)'!$K$20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(3)'!$D$21:$D$174</c:f>
                <c:numCache>
                  <c:formatCode>General</c:formatCode>
                  <c:ptCount val="154"/>
                  <c:pt idx="9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20">
                    <c:v>0</c:v>
                  </c:pt>
                  <c:pt idx="26">
                    <c:v>0</c:v>
                  </c:pt>
                  <c:pt idx="49">
                    <c:v>4.8999999999999998E-4</c:v>
                  </c:pt>
                  <c:pt idx="50">
                    <c:v>4.8999999999999998E-4</c:v>
                  </c:pt>
                  <c:pt idx="52">
                    <c:v>0</c:v>
                  </c:pt>
                  <c:pt idx="53">
                    <c:v>1.1E-4</c:v>
                  </c:pt>
                  <c:pt idx="54">
                    <c:v>8.0000000000000007E-5</c:v>
                  </c:pt>
                  <c:pt idx="55">
                    <c:v>0</c:v>
                  </c:pt>
                  <c:pt idx="57">
                    <c:v>2.7E-4</c:v>
                  </c:pt>
                  <c:pt idx="58">
                    <c:v>1.4999999999999999E-4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8.0000000000000007E-5</c:v>
                  </c:pt>
                  <c:pt idx="62">
                    <c:v>2.5999999999999998E-4</c:v>
                  </c:pt>
                  <c:pt idx="63">
                    <c:v>0</c:v>
                  </c:pt>
                  <c:pt idx="68">
                    <c:v>0</c:v>
                  </c:pt>
                  <c:pt idx="95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7.0000000000000001E-3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6.0000000000000001E-3</c:v>
                  </c:pt>
                  <c:pt idx="123">
                    <c:v>5.0000000000000001E-3</c:v>
                  </c:pt>
                  <c:pt idx="124">
                    <c:v>5.0000000000000001E-3</c:v>
                  </c:pt>
                  <c:pt idx="125">
                    <c:v>6.0000000000000001E-3</c:v>
                  </c:pt>
                  <c:pt idx="126">
                    <c:v>5.0000000000000001E-3</c:v>
                  </c:pt>
                  <c:pt idx="129">
                    <c:v>0</c:v>
                  </c:pt>
                  <c:pt idx="130">
                    <c:v>8.0000000000000004E-4</c:v>
                  </c:pt>
                  <c:pt idx="131">
                    <c:v>0</c:v>
                  </c:pt>
                  <c:pt idx="135">
                    <c:v>7.0000000000000001E-3</c:v>
                  </c:pt>
                  <c:pt idx="136">
                    <c:v>4.0000000000000001E-3</c:v>
                  </c:pt>
                  <c:pt idx="138">
                    <c:v>5.0000000000000001E-3</c:v>
                  </c:pt>
                  <c:pt idx="139">
                    <c:v>5.9999999999999995E-4</c:v>
                  </c:pt>
                  <c:pt idx="140">
                    <c:v>5.0000000000000001E-3</c:v>
                  </c:pt>
                  <c:pt idx="142">
                    <c:v>5.0000000000000001E-3</c:v>
                  </c:pt>
                  <c:pt idx="143">
                    <c:v>5.0000000000000001E-3</c:v>
                  </c:pt>
                  <c:pt idx="145">
                    <c:v>5.0000000000000001E-3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49">
                    <c:v>4.0000000000000001E-3</c:v>
                  </c:pt>
                  <c:pt idx="150">
                    <c:v>4.0000000000000001E-3</c:v>
                  </c:pt>
                  <c:pt idx="151">
                    <c:v>5.0000000000000001E-3</c:v>
                  </c:pt>
                  <c:pt idx="152">
                    <c:v>4.0000000000000001E-3</c:v>
                  </c:pt>
                  <c:pt idx="153">
                    <c:v>5.0000000000000001E-3</c:v>
                  </c:pt>
                </c:numCache>
              </c:numRef>
            </c:plus>
            <c:minus>
              <c:numRef>
                <c:f>'A (3)'!$D$21:$D$174</c:f>
                <c:numCache>
                  <c:formatCode>General</c:formatCode>
                  <c:ptCount val="154"/>
                  <c:pt idx="9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20">
                    <c:v>0</c:v>
                  </c:pt>
                  <c:pt idx="26">
                    <c:v>0</c:v>
                  </c:pt>
                  <c:pt idx="49">
                    <c:v>4.8999999999999998E-4</c:v>
                  </c:pt>
                  <c:pt idx="50">
                    <c:v>4.8999999999999998E-4</c:v>
                  </c:pt>
                  <c:pt idx="52">
                    <c:v>0</c:v>
                  </c:pt>
                  <c:pt idx="53">
                    <c:v>1.1E-4</c:v>
                  </c:pt>
                  <c:pt idx="54">
                    <c:v>8.0000000000000007E-5</c:v>
                  </c:pt>
                  <c:pt idx="55">
                    <c:v>0</c:v>
                  </c:pt>
                  <c:pt idx="57">
                    <c:v>2.7E-4</c:v>
                  </c:pt>
                  <c:pt idx="58">
                    <c:v>1.4999999999999999E-4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8.0000000000000007E-5</c:v>
                  </c:pt>
                  <c:pt idx="62">
                    <c:v>2.5999999999999998E-4</c:v>
                  </c:pt>
                  <c:pt idx="63">
                    <c:v>0</c:v>
                  </c:pt>
                  <c:pt idx="68">
                    <c:v>0</c:v>
                  </c:pt>
                  <c:pt idx="95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7.0000000000000001E-3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6.0000000000000001E-3</c:v>
                  </c:pt>
                  <c:pt idx="123">
                    <c:v>5.0000000000000001E-3</c:v>
                  </c:pt>
                  <c:pt idx="124">
                    <c:v>5.0000000000000001E-3</c:v>
                  </c:pt>
                  <c:pt idx="125">
                    <c:v>6.0000000000000001E-3</c:v>
                  </c:pt>
                  <c:pt idx="126">
                    <c:v>5.0000000000000001E-3</c:v>
                  </c:pt>
                  <c:pt idx="129">
                    <c:v>0</c:v>
                  </c:pt>
                  <c:pt idx="130">
                    <c:v>8.0000000000000004E-4</c:v>
                  </c:pt>
                  <c:pt idx="131">
                    <c:v>0</c:v>
                  </c:pt>
                  <c:pt idx="135">
                    <c:v>7.0000000000000001E-3</c:v>
                  </c:pt>
                  <c:pt idx="136">
                    <c:v>4.0000000000000001E-3</c:v>
                  </c:pt>
                  <c:pt idx="138">
                    <c:v>5.0000000000000001E-3</c:v>
                  </c:pt>
                  <c:pt idx="139">
                    <c:v>5.9999999999999995E-4</c:v>
                  </c:pt>
                  <c:pt idx="140">
                    <c:v>5.0000000000000001E-3</c:v>
                  </c:pt>
                  <c:pt idx="142">
                    <c:v>5.0000000000000001E-3</c:v>
                  </c:pt>
                  <c:pt idx="143">
                    <c:v>5.0000000000000001E-3</c:v>
                  </c:pt>
                  <c:pt idx="145">
                    <c:v>5.0000000000000001E-3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49">
                    <c:v>4.0000000000000001E-3</c:v>
                  </c:pt>
                  <c:pt idx="150">
                    <c:v>4.0000000000000001E-3</c:v>
                  </c:pt>
                  <c:pt idx="151">
                    <c:v>5.0000000000000001E-3</c:v>
                  </c:pt>
                  <c:pt idx="152">
                    <c:v>4.0000000000000001E-3</c:v>
                  </c:pt>
                  <c:pt idx="15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(3)'!$F$21:$F$892</c:f>
              <c:numCache>
                <c:formatCode>General</c:formatCode>
                <c:ptCount val="872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25106</c:v>
                </c:pt>
                <c:pt idx="133">
                  <c:v>26094</c:v>
                </c:pt>
                <c:pt idx="134">
                  <c:v>26175.5</c:v>
                </c:pt>
                <c:pt idx="135">
                  <c:v>26213</c:v>
                </c:pt>
                <c:pt idx="136">
                  <c:v>26278</c:v>
                </c:pt>
                <c:pt idx="137">
                  <c:v>26294.5</c:v>
                </c:pt>
                <c:pt idx="138">
                  <c:v>26347</c:v>
                </c:pt>
                <c:pt idx="139">
                  <c:v>26394</c:v>
                </c:pt>
                <c:pt idx="140">
                  <c:v>27222.5</c:v>
                </c:pt>
                <c:pt idx="141">
                  <c:v>27226.5</c:v>
                </c:pt>
                <c:pt idx="142">
                  <c:v>27263</c:v>
                </c:pt>
                <c:pt idx="143">
                  <c:v>27419.5</c:v>
                </c:pt>
                <c:pt idx="144">
                  <c:v>27424</c:v>
                </c:pt>
                <c:pt idx="145">
                  <c:v>27567</c:v>
                </c:pt>
                <c:pt idx="146">
                  <c:v>27611</c:v>
                </c:pt>
                <c:pt idx="147">
                  <c:v>27771</c:v>
                </c:pt>
                <c:pt idx="148">
                  <c:v>27775</c:v>
                </c:pt>
                <c:pt idx="149">
                  <c:v>27818</c:v>
                </c:pt>
                <c:pt idx="150">
                  <c:v>27865</c:v>
                </c:pt>
                <c:pt idx="151">
                  <c:v>28248</c:v>
                </c:pt>
                <c:pt idx="152">
                  <c:v>28414</c:v>
                </c:pt>
                <c:pt idx="153">
                  <c:v>28464</c:v>
                </c:pt>
                <c:pt idx="154">
                  <c:v>28605</c:v>
                </c:pt>
                <c:pt idx="155">
                  <c:v>28747</c:v>
                </c:pt>
                <c:pt idx="156">
                  <c:v>28790</c:v>
                </c:pt>
                <c:pt idx="157">
                  <c:v>28792.5</c:v>
                </c:pt>
                <c:pt idx="158">
                  <c:v>28925</c:v>
                </c:pt>
                <c:pt idx="159">
                  <c:v>28947</c:v>
                </c:pt>
                <c:pt idx="160">
                  <c:v>29606.5</c:v>
                </c:pt>
                <c:pt idx="161">
                  <c:v>29678.5</c:v>
                </c:pt>
                <c:pt idx="162">
                  <c:v>29882.5</c:v>
                </c:pt>
                <c:pt idx="163">
                  <c:v>30770</c:v>
                </c:pt>
                <c:pt idx="164">
                  <c:v>31092</c:v>
                </c:pt>
                <c:pt idx="165">
                  <c:v>31187</c:v>
                </c:pt>
                <c:pt idx="166">
                  <c:v>31252</c:v>
                </c:pt>
                <c:pt idx="167">
                  <c:v>31252.5</c:v>
                </c:pt>
                <c:pt idx="168">
                  <c:v>31256</c:v>
                </c:pt>
                <c:pt idx="169">
                  <c:v>31846.5</c:v>
                </c:pt>
                <c:pt idx="170">
                  <c:v>31908</c:v>
                </c:pt>
                <c:pt idx="171">
                  <c:v>31936.5</c:v>
                </c:pt>
                <c:pt idx="172">
                  <c:v>32033</c:v>
                </c:pt>
                <c:pt idx="173">
                  <c:v>32109</c:v>
                </c:pt>
                <c:pt idx="174">
                  <c:v>32142.5</c:v>
                </c:pt>
                <c:pt idx="175">
                  <c:v>32262.5</c:v>
                </c:pt>
                <c:pt idx="176">
                  <c:v>32306.5</c:v>
                </c:pt>
                <c:pt idx="177">
                  <c:v>32353.5</c:v>
                </c:pt>
                <c:pt idx="178">
                  <c:v>32597.5</c:v>
                </c:pt>
                <c:pt idx="179">
                  <c:v>32720</c:v>
                </c:pt>
                <c:pt idx="180">
                  <c:v>32720.5</c:v>
                </c:pt>
                <c:pt idx="181">
                  <c:v>32909.5</c:v>
                </c:pt>
                <c:pt idx="182">
                  <c:v>33097.5</c:v>
                </c:pt>
                <c:pt idx="183">
                  <c:v>33103</c:v>
                </c:pt>
                <c:pt idx="184">
                  <c:v>33143</c:v>
                </c:pt>
                <c:pt idx="185">
                  <c:v>33191</c:v>
                </c:pt>
                <c:pt idx="186">
                  <c:v>33238</c:v>
                </c:pt>
                <c:pt idx="187">
                  <c:v>33322.5</c:v>
                </c:pt>
                <c:pt idx="188">
                  <c:v>33491</c:v>
                </c:pt>
                <c:pt idx="189">
                  <c:v>34051</c:v>
                </c:pt>
                <c:pt idx="190">
                  <c:v>34073</c:v>
                </c:pt>
                <c:pt idx="191">
                  <c:v>34100</c:v>
                </c:pt>
                <c:pt idx="192">
                  <c:v>34141.5</c:v>
                </c:pt>
                <c:pt idx="193">
                  <c:v>34169</c:v>
                </c:pt>
                <c:pt idx="194">
                  <c:v>34170.5</c:v>
                </c:pt>
                <c:pt idx="195">
                  <c:v>34316</c:v>
                </c:pt>
                <c:pt idx="196">
                  <c:v>34520.5</c:v>
                </c:pt>
                <c:pt idx="197">
                  <c:v>34580.5</c:v>
                </c:pt>
                <c:pt idx="198">
                  <c:v>34596</c:v>
                </c:pt>
                <c:pt idx="199">
                  <c:v>34643</c:v>
                </c:pt>
                <c:pt idx="200">
                  <c:v>34705</c:v>
                </c:pt>
                <c:pt idx="201">
                  <c:v>34705.5</c:v>
                </c:pt>
                <c:pt idx="202">
                  <c:v>35286.5</c:v>
                </c:pt>
                <c:pt idx="203">
                  <c:v>35288.5</c:v>
                </c:pt>
                <c:pt idx="204">
                  <c:v>35426.5</c:v>
                </c:pt>
                <c:pt idx="205">
                  <c:v>35433.5</c:v>
                </c:pt>
                <c:pt idx="206">
                  <c:v>35436</c:v>
                </c:pt>
                <c:pt idx="207">
                  <c:v>35436.5</c:v>
                </c:pt>
                <c:pt idx="208">
                  <c:v>35460.5</c:v>
                </c:pt>
                <c:pt idx="209">
                  <c:v>35460.5</c:v>
                </c:pt>
                <c:pt idx="210">
                  <c:v>35502.5</c:v>
                </c:pt>
                <c:pt idx="211">
                  <c:v>35514</c:v>
                </c:pt>
                <c:pt idx="212">
                  <c:v>35539</c:v>
                </c:pt>
                <c:pt idx="213">
                  <c:v>35574.5</c:v>
                </c:pt>
                <c:pt idx="214">
                  <c:v>35574.5</c:v>
                </c:pt>
                <c:pt idx="215">
                  <c:v>35592.5</c:v>
                </c:pt>
                <c:pt idx="216">
                  <c:v>36352.5</c:v>
                </c:pt>
                <c:pt idx="217">
                  <c:v>36496.5</c:v>
                </c:pt>
                <c:pt idx="218">
                  <c:v>36496.5</c:v>
                </c:pt>
                <c:pt idx="219">
                  <c:v>36512.5</c:v>
                </c:pt>
                <c:pt idx="220">
                  <c:v>36603</c:v>
                </c:pt>
                <c:pt idx="221">
                  <c:v>36641</c:v>
                </c:pt>
                <c:pt idx="222">
                  <c:v>36649</c:v>
                </c:pt>
                <c:pt idx="223">
                  <c:v>36684.5</c:v>
                </c:pt>
                <c:pt idx="224">
                  <c:v>36694.5</c:v>
                </c:pt>
                <c:pt idx="225">
                  <c:v>36735</c:v>
                </c:pt>
                <c:pt idx="226">
                  <c:v>36759</c:v>
                </c:pt>
                <c:pt idx="227">
                  <c:v>36766.5</c:v>
                </c:pt>
                <c:pt idx="228">
                  <c:v>36772.5</c:v>
                </c:pt>
                <c:pt idx="229">
                  <c:v>36784</c:v>
                </c:pt>
                <c:pt idx="230">
                  <c:v>36784.5</c:v>
                </c:pt>
                <c:pt idx="231">
                  <c:v>36823</c:v>
                </c:pt>
                <c:pt idx="232">
                  <c:v>37572</c:v>
                </c:pt>
                <c:pt idx="233">
                  <c:v>37587</c:v>
                </c:pt>
                <c:pt idx="234">
                  <c:v>37697</c:v>
                </c:pt>
                <c:pt idx="235">
                  <c:v>37700</c:v>
                </c:pt>
                <c:pt idx="236">
                  <c:v>37722</c:v>
                </c:pt>
                <c:pt idx="237">
                  <c:v>37722.5</c:v>
                </c:pt>
                <c:pt idx="238">
                  <c:v>37723</c:v>
                </c:pt>
                <c:pt idx="239">
                  <c:v>37758</c:v>
                </c:pt>
                <c:pt idx="240">
                  <c:v>37769</c:v>
                </c:pt>
                <c:pt idx="241">
                  <c:v>37770</c:v>
                </c:pt>
                <c:pt idx="242">
                  <c:v>37770</c:v>
                </c:pt>
                <c:pt idx="243">
                  <c:v>37770</c:v>
                </c:pt>
                <c:pt idx="244">
                  <c:v>37814</c:v>
                </c:pt>
                <c:pt idx="245">
                  <c:v>38048</c:v>
                </c:pt>
                <c:pt idx="246">
                  <c:v>38331</c:v>
                </c:pt>
                <c:pt idx="247">
                  <c:v>38541</c:v>
                </c:pt>
                <c:pt idx="248">
                  <c:v>38556.5</c:v>
                </c:pt>
                <c:pt idx="249">
                  <c:v>38569</c:v>
                </c:pt>
                <c:pt idx="250">
                  <c:v>38606.5</c:v>
                </c:pt>
                <c:pt idx="251">
                  <c:v>38607</c:v>
                </c:pt>
                <c:pt idx="252">
                  <c:v>38613</c:v>
                </c:pt>
                <c:pt idx="253">
                  <c:v>38754</c:v>
                </c:pt>
                <c:pt idx="254">
                  <c:v>38782</c:v>
                </c:pt>
                <c:pt idx="255">
                  <c:v>38842</c:v>
                </c:pt>
                <c:pt idx="256">
                  <c:v>38867</c:v>
                </c:pt>
                <c:pt idx="257">
                  <c:v>38873</c:v>
                </c:pt>
                <c:pt idx="258">
                  <c:v>38895</c:v>
                </c:pt>
                <c:pt idx="259">
                  <c:v>38939.5</c:v>
                </c:pt>
                <c:pt idx="260">
                  <c:v>38971</c:v>
                </c:pt>
                <c:pt idx="261">
                  <c:v>38974</c:v>
                </c:pt>
                <c:pt idx="262">
                  <c:v>38983.5</c:v>
                </c:pt>
                <c:pt idx="263">
                  <c:v>39456.5</c:v>
                </c:pt>
                <c:pt idx="264">
                  <c:v>39613</c:v>
                </c:pt>
                <c:pt idx="265">
                  <c:v>39616.5</c:v>
                </c:pt>
                <c:pt idx="266">
                  <c:v>39638.5</c:v>
                </c:pt>
                <c:pt idx="267">
                  <c:v>39663.5</c:v>
                </c:pt>
                <c:pt idx="268">
                  <c:v>39718</c:v>
                </c:pt>
                <c:pt idx="269">
                  <c:v>39776.5</c:v>
                </c:pt>
                <c:pt idx="270">
                  <c:v>39885.5</c:v>
                </c:pt>
                <c:pt idx="271">
                  <c:v>39937.5</c:v>
                </c:pt>
                <c:pt idx="272">
                  <c:v>39980</c:v>
                </c:pt>
                <c:pt idx="273">
                  <c:v>40067</c:v>
                </c:pt>
                <c:pt idx="274">
                  <c:v>40859.5</c:v>
                </c:pt>
                <c:pt idx="275">
                  <c:v>40925.5</c:v>
                </c:pt>
                <c:pt idx="276">
                  <c:v>40956</c:v>
                </c:pt>
                <c:pt idx="277">
                  <c:v>41000.5</c:v>
                </c:pt>
                <c:pt idx="278">
                  <c:v>41063.5</c:v>
                </c:pt>
                <c:pt idx="279">
                  <c:v>41121</c:v>
                </c:pt>
                <c:pt idx="280">
                  <c:v>41160.5</c:v>
                </c:pt>
                <c:pt idx="281">
                  <c:v>41295</c:v>
                </c:pt>
                <c:pt idx="282">
                  <c:v>41444.5</c:v>
                </c:pt>
                <c:pt idx="283">
                  <c:v>41445</c:v>
                </c:pt>
                <c:pt idx="284">
                  <c:v>41477</c:v>
                </c:pt>
                <c:pt idx="285">
                  <c:v>41495.5</c:v>
                </c:pt>
                <c:pt idx="286">
                  <c:v>41997</c:v>
                </c:pt>
                <c:pt idx="287">
                  <c:v>42016</c:v>
                </c:pt>
                <c:pt idx="288">
                  <c:v>42085</c:v>
                </c:pt>
                <c:pt idx="289">
                  <c:v>42101</c:v>
                </c:pt>
                <c:pt idx="290">
                  <c:v>42132.5</c:v>
                </c:pt>
                <c:pt idx="291">
                  <c:v>42195</c:v>
                </c:pt>
                <c:pt idx="292">
                  <c:v>42219.5</c:v>
                </c:pt>
                <c:pt idx="293">
                  <c:v>42238</c:v>
                </c:pt>
                <c:pt idx="294">
                  <c:v>42265</c:v>
                </c:pt>
                <c:pt idx="295">
                  <c:v>42278</c:v>
                </c:pt>
                <c:pt idx="296">
                  <c:v>42421</c:v>
                </c:pt>
                <c:pt idx="297">
                  <c:v>42439</c:v>
                </c:pt>
                <c:pt idx="298">
                  <c:v>42489</c:v>
                </c:pt>
                <c:pt idx="299">
                  <c:v>42649.5</c:v>
                </c:pt>
                <c:pt idx="300">
                  <c:v>42681</c:v>
                </c:pt>
                <c:pt idx="301">
                  <c:v>43114.5</c:v>
                </c:pt>
                <c:pt idx="302">
                  <c:v>43338.5</c:v>
                </c:pt>
                <c:pt idx="303">
                  <c:v>43357.5</c:v>
                </c:pt>
                <c:pt idx="304">
                  <c:v>43427</c:v>
                </c:pt>
                <c:pt idx="305">
                  <c:v>43427.5</c:v>
                </c:pt>
                <c:pt idx="306">
                  <c:v>43436.5</c:v>
                </c:pt>
                <c:pt idx="307">
                  <c:v>43468.5</c:v>
                </c:pt>
                <c:pt idx="308">
                  <c:v>43483</c:v>
                </c:pt>
                <c:pt idx="309">
                  <c:v>43503</c:v>
                </c:pt>
                <c:pt idx="310">
                  <c:v>43550</c:v>
                </c:pt>
                <c:pt idx="311">
                  <c:v>44324</c:v>
                </c:pt>
                <c:pt idx="312">
                  <c:v>44358.5</c:v>
                </c:pt>
                <c:pt idx="313">
                  <c:v>44431</c:v>
                </c:pt>
                <c:pt idx="314">
                  <c:v>44481</c:v>
                </c:pt>
                <c:pt idx="315">
                  <c:v>44481</c:v>
                </c:pt>
                <c:pt idx="316">
                  <c:v>44481</c:v>
                </c:pt>
                <c:pt idx="317">
                  <c:v>44481</c:v>
                </c:pt>
                <c:pt idx="318">
                  <c:v>44546.5</c:v>
                </c:pt>
                <c:pt idx="319">
                  <c:v>44560</c:v>
                </c:pt>
                <c:pt idx="320">
                  <c:v>44696.5</c:v>
                </c:pt>
                <c:pt idx="321">
                  <c:v>44697</c:v>
                </c:pt>
                <c:pt idx="322">
                  <c:v>44791.5</c:v>
                </c:pt>
                <c:pt idx="323">
                  <c:v>44860.5</c:v>
                </c:pt>
                <c:pt idx="324">
                  <c:v>45600</c:v>
                </c:pt>
                <c:pt idx="325">
                  <c:v>45629</c:v>
                </c:pt>
                <c:pt idx="326">
                  <c:v>45631.5</c:v>
                </c:pt>
                <c:pt idx="327">
                  <c:v>45740.5</c:v>
                </c:pt>
                <c:pt idx="328">
                  <c:v>45874</c:v>
                </c:pt>
                <c:pt idx="329">
                  <c:v>45880</c:v>
                </c:pt>
                <c:pt idx="330">
                  <c:v>45939</c:v>
                </c:pt>
                <c:pt idx="331">
                  <c:v>46717.5</c:v>
                </c:pt>
                <c:pt idx="332">
                  <c:v>46718</c:v>
                </c:pt>
                <c:pt idx="333">
                  <c:v>46749</c:v>
                </c:pt>
                <c:pt idx="334">
                  <c:v>46768</c:v>
                </c:pt>
                <c:pt idx="335">
                  <c:v>46811.5</c:v>
                </c:pt>
                <c:pt idx="336">
                  <c:v>46812</c:v>
                </c:pt>
                <c:pt idx="337">
                  <c:v>46974.5</c:v>
                </c:pt>
                <c:pt idx="338">
                  <c:v>47706</c:v>
                </c:pt>
                <c:pt idx="339">
                  <c:v>47822</c:v>
                </c:pt>
                <c:pt idx="340">
                  <c:v>49298.5</c:v>
                </c:pt>
              </c:numCache>
            </c:numRef>
          </c:xVal>
          <c:yVal>
            <c:numRef>
              <c:f>'A (3)'!$K$21:$K$892</c:f>
              <c:numCache>
                <c:formatCode>General</c:formatCode>
                <c:ptCount val="872"/>
                <c:pt idx="163">
                  <c:v>8.6922278118436225E-2</c:v>
                </c:pt>
                <c:pt idx="165">
                  <c:v>8.8670552089752164E-2</c:v>
                </c:pt>
                <c:pt idx="166">
                  <c:v>8.7518844200531021E-2</c:v>
                </c:pt>
                <c:pt idx="167">
                  <c:v>8.8588446436915547E-2</c:v>
                </c:pt>
                <c:pt idx="168">
                  <c:v>8.7575662168092094E-2</c:v>
                </c:pt>
                <c:pt idx="169">
                  <c:v>8.9303915832715575E-2</c:v>
                </c:pt>
                <c:pt idx="170">
                  <c:v>8.8736992205667775E-2</c:v>
                </c:pt>
                <c:pt idx="171">
                  <c:v>8.9404320286121219E-2</c:v>
                </c:pt>
                <c:pt idx="172">
                  <c:v>8.8737553945975378E-2</c:v>
                </c:pt>
                <c:pt idx="173">
                  <c:v>8.8617095490917563E-2</c:v>
                </c:pt>
                <c:pt idx="174">
                  <c:v>8.9280446038173977E-2</c:v>
                </c:pt>
                <c:pt idx="175">
                  <c:v>8.9384985301876441E-2</c:v>
                </c:pt>
                <c:pt idx="176">
                  <c:v>8.8309983038925566E-2</c:v>
                </c:pt>
                <c:pt idx="177">
                  <c:v>8.905259425227996E-2</c:v>
                </c:pt>
                <c:pt idx="178">
                  <c:v>8.8718490769679192E-2</c:v>
                </c:pt>
                <c:pt idx="179">
                  <c:v>8.8771041271684226E-2</c:v>
                </c:pt>
                <c:pt idx="180">
                  <c:v>8.9640643527673092E-2</c:v>
                </c:pt>
                <c:pt idx="181">
                  <c:v>9.095029286982026E-2</c:v>
                </c:pt>
                <c:pt idx="182">
                  <c:v>9.1120737735764123E-2</c:v>
                </c:pt>
                <c:pt idx="183">
                  <c:v>8.9686362451175228E-2</c:v>
                </c:pt>
                <c:pt idx="185">
                  <c:v>8.7936357915168628E-2</c:v>
                </c:pt>
                <c:pt idx="186">
                  <c:v>8.9678969132364728E-2</c:v>
                </c:pt>
                <c:pt idx="187">
                  <c:v>9.1541748864983674E-2</c:v>
                </c:pt>
                <c:pt idx="189">
                  <c:v>9.1452222695806995E-2</c:v>
                </c:pt>
                <c:pt idx="190">
                  <c:v>9.0514721559884492E-2</c:v>
                </c:pt>
                <c:pt idx="192">
                  <c:v>8.9650229390827008E-2</c:v>
                </c:pt>
                <c:pt idx="194">
                  <c:v>9.0387159718375187E-2</c:v>
                </c:pt>
                <c:pt idx="196">
                  <c:v>9.1608732589520514E-2</c:v>
                </c:pt>
                <c:pt idx="197">
                  <c:v>9.0973924692661967E-2</c:v>
                </c:pt>
                <c:pt idx="198">
                  <c:v>9.0318671886052471E-2</c:v>
                </c:pt>
                <c:pt idx="199">
                  <c:v>9.0261283097788692E-2</c:v>
                </c:pt>
                <c:pt idx="202">
                  <c:v>9.0839374941424467E-2</c:v>
                </c:pt>
                <c:pt idx="203">
                  <c:v>9.0817783922830131E-2</c:v>
                </c:pt>
                <c:pt idx="204">
                  <c:v>9.0328004087496083E-2</c:v>
                </c:pt>
                <c:pt idx="205">
                  <c:v>9.2302435550664086E-2</c:v>
                </c:pt>
                <c:pt idx="206">
                  <c:v>9.065044678573031E-2</c:v>
                </c:pt>
                <c:pt idx="207">
                  <c:v>9.0720049032825045E-2</c:v>
                </c:pt>
                <c:pt idx="208">
                  <c:v>9.0660956877400167E-2</c:v>
                </c:pt>
                <c:pt idx="209">
                  <c:v>9.0660956877400167E-2</c:v>
                </c:pt>
                <c:pt idx="210">
                  <c:v>9.0567545630619861E-2</c:v>
                </c:pt>
                <c:pt idx="211">
                  <c:v>9.0708397307025734E-2</c:v>
                </c:pt>
                <c:pt idx="212">
                  <c:v>9.0288509651145432E-2</c:v>
                </c:pt>
                <c:pt idx="213">
                  <c:v>9.0830269196885638E-2</c:v>
                </c:pt>
                <c:pt idx="214">
                  <c:v>9.0842707322735805E-2</c:v>
                </c:pt>
                <c:pt idx="215">
                  <c:v>8.9835950078850146E-2</c:v>
                </c:pt>
                <c:pt idx="216">
                  <c:v>9.1431365472089965E-2</c:v>
                </c:pt>
                <c:pt idx="217">
                  <c:v>9.0676812586025335E-2</c:v>
                </c:pt>
                <c:pt idx="218">
                  <c:v>9.077681259077508E-2</c:v>
                </c:pt>
                <c:pt idx="219">
                  <c:v>9.0904084492649417E-2</c:v>
                </c:pt>
                <c:pt idx="220">
                  <c:v>9.1702091194747481E-2</c:v>
                </c:pt>
                <c:pt idx="221">
                  <c:v>9.5391861963435076E-2</c:v>
                </c:pt>
                <c:pt idx="222">
                  <c:v>9.1605497917043976E-2</c:v>
                </c:pt>
                <c:pt idx="223">
                  <c:v>9.5547257449652534E-2</c:v>
                </c:pt>
                <c:pt idx="224">
                  <c:v>9.5239302390837111E-2</c:v>
                </c:pt>
                <c:pt idx="225">
                  <c:v>9.2577084396907594E-2</c:v>
                </c:pt>
                <c:pt idx="226">
                  <c:v>9.1017992242996115E-2</c:v>
                </c:pt>
                <c:pt idx="227">
                  <c:v>9.3162025950732641E-2</c:v>
                </c:pt>
                <c:pt idx="228">
                  <c:v>9.2597252914856654E-2</c:v>
                </c:pt>
                <c:pt idx="229">
                  <c:v>9.029810459469445E-2</c:v>
                </c:pt>
                <c:pt idx="230">
                  <c:v>9.1567706840578467E-2</c:v>
                </c:pt>
                <c:pt idx="231">
                  <c:v>9.1927079862216488E-2</c:v>
                </c:pt>
                <c:pt idx="232">
                  <c:v>9.1491245810175315E-2</c:v>
                </c:pt>
                <c:pt idx="233">
                  <c:v>9.1179313218162861E-2</c:v>
                </c:pt>
                <c:pt idx="235">
                  <c:v>9.1139421034313273E-2</c:v>
                </c:pt>
                <c:pt idx="239">
                  <c:v>9.109298512339592E-2</c:v>
                </c:pt>
                <c:pt idx="241">
                  <c:v>9.1463735610886943E-2</c:v>
                </c:pt>
                <c:pt idx="242">
                  <c:v>9.1463735610886943E-2</c:v>
                </c:pt>
                <c:pt idx="243">
                  <c:v>9.1463735610886943E-2</c:v>
                </c:pt>
                <c:pt idx="244">
                  <c:v>9.1478733338590246E-2</c:v>
                </c:pt>
                <c:pt idx="245">
                  <c:v>9.0862584918795619E-2</c:v>
                </c:pt>
                <c:pt idx="246">
                  <c:v>9.0247456704673823E-2</c:v>
                </c:pt>
                <c:pt idx="247">
                  <c:v>9.1280400425603148E-2</c:v>
                </c:pt>
                <c:pt idx="248">
                  <c:v>9.1438070077856537E-2</c:v>
                </c:pt>
                <c:pt idx="249">
                  <c:v>9.1278126252291258E-2</c:v>
                </c:pt>
                <c:pt idx="252">
                  <c:v>9.0803123981459066E-2</c:v>
                </c:pt>
                <c:pt idx="253">
                  <c:v>8.8230957626365125E-2</c:v>
                </c:pt>
                <c:pt idx="254">
                  <c:v>9.0328683458210435E-2</c:v>
                </c:pt>
                <c:pt idx="255">
                  <c:v>9.02709530928405E-2</c:v>
                </c:pt>
                <c:pt idx="256">
                  <c:v>9.1361065446108114E-2</c:v>
                </c:pt>
                <c:pt idx="257">
                  <c:v>9.1276292405382264E-2</c:v>
                </c:pt>
                <c:pt idx="258">
                  <c:v>9.0358791276230477E-2</c:v>
                </c:pt>
                <c:pt idx="259">
                  <c:v>9.5053391254623421E-2</c:v>
                </c:pt>
                <c:pt idx="260">
                  <c:v>9.493833281158004E-2</c:v>
                </c:pt>
                <c:pt idx="261">
                  <c:v>9.6355946290714201E-2</c:v>
                </c:pt>
                <c:pt idx="262">
                  <c:v>9.0878388989949599E-2</c:v>
                </c:pt>
                <c:pt idx="263">
                  <c:v>8.9122114615747705E-2</c:v>
                </c:pt>
                <c:pt idx="264">
                  <c:v>8.7107617910078261E-2</c:v>
                </c:pt>
                <c:pt idx="265">
                  <c:v>8.8194833646412008E-2</c:v>
                </c:pt>
                <c:pt idx="266">
                  <c:v>8.9457332505844533E-2</c:v>
                </c:pt>
                <c:pt idx="267">
                  <c:v>8.9637444856634829E-2</c:v>
                </c:pt>
                <c:pt idx="268">
                  <c:v>8.9624089778226335E-2</c:v>
                </c:pt>
                <c:pt idx="269">
                  <c:v>8.9567552669905126E-2</c:v>
                </c:pt>
                <c:pt idx="271">
                  <c:v>8.9379476186877582E-2</c:v>
                </c:pt>
                <c:pt idx="272">
                  <c:v>8.9995667178300209E-2</c:v>
                </c:pt>
                <c:pt idx="273">
                  <c:v>8.950645815639291E-2</c:v>
                </c:pt>
                <c:pt idx="274">
                  <c:v>8.9826019597239792E-2</c:v>
                </c:pt>
                <c:pt idx="275">
                  <c:v>8.891351619240595E-2</c:v>
                </c:pt>
                <c:pt idx="276">
                  <c:v>8.9659253259014804E-2</c:v>
                </c:pt>
                <c:pt idx="277">
                  <c:v>8.9653853239724413E-2</c:v>
                </c:pt>
                <c:pt idx="278">
                  <c:v>9.0223736347979866E-2</c:v>
                </c:pt>
                <c:pt idx="279">
                  <c:v>8.9827994750521611E-2</c:v>
                </c:pt>
                <c:pt idx="280">
                  <c:v>8.922657226503361E-2</c:v>
                </c:pt>
                <c:pt idx="281">
                  <c:v>8.9449576698825695E-2</c:v>
                </c:pt>
                <c:pt idx="284">
                  <c:v>8.9184794589527883E-2</c:v>
                </c:pt>
                <c:pt idx="285">
                  <c:v>8.896007773000747E-2</c:v>
                </c:pt>
                <c:pt idx="286">
                  <c:v>8.8071131431206595E-2</c:v>
                </c:pt>
                <c:pt idx="287">
                  <c:v>8.8916016815346666E-2</c:v>
                </c:pt>
                <c:pt idx="288">
                  <c:v>8.8221126898133662E-2</c:v>
                </c:pt>
                <c:pt idx="289">
                  <c:v>8.7948398802836891E-2</c:v>
                </c:pt>
                <c:pt idx="290">
                  <c:v>8.8033340362017043E-2</c:v>
                </c:pt>
                <c:pt idx="291">
                  <c:v>8.7833621226309333E-2</c:v>
                </c:pt>
                <c:pt idx="292">
                  <c:v>8.8144131332228426E-2</c:v>
                </c:pt>
                <c:pt idx="293">
                  <c:v>8.8219414465129375E-2</c:v>
                </c:pt>
                <c:pt idx="294">
                  <c:v>8.5477935805101879E-2</c:v>
                </c:pt>
                <c:pt idx="295">
                  <c:v>8.7787594224209897E-2</c:v>
                </c:pt>
                <c:pt idx="296">
                  <c:v>9.0493836862151511E-2</c:v>
                </c:pt>
                <c:pt idx="297">
                  <c:v>8.7899517748155631E-2</c:v>
                </c:pt>
                <c:pt idx="298">
                  <c:v>8.835974244721001E-2</c:v>
                </c:pt>
                <c:pt idx="299">
                  <c:v>8.5902063721732702E-2</c:v>
                </c:pt>
                <c:pt idx="300">
                  <c:v>8.6787005282531027E-2</c:v>
                </c:pt>
                <c:pt idx="301">
                  <c:v>8.5632153393817134E-2</c:v>
                </c:pt>
                <c:pt idx="302">
                  <c:v>8.6413960038044024E-2</c:v>
                </c:pt>
                <c:pt idx="303">
                  <c:v>8.4558845417632256E-2</c:v>
                </c:pt>
                <c:pt idx="304">
                  <c:v>8.5433557746000588E-2</c:v>
                </c:pt>
                <c:pt idx="305">
                  <c:v>8.5503159993095323E-2</c:v>
                </c:pt>
                <c:pt idx="306">
                  <c:v>8.4756000440393109E-2</c:v>
                </c:pt>
                <c:pt idx="307">
                  <c:v>8.5910544243233744E-2</c:v>
                </c:pt>
                <c:pt idx="308">
                  <c:v>8.4529009407560807E-2</c:v>
                </c:pt>
                <c:pt idx="309">
                  <c:v>8.421309928962728E-2</c:v>
                </c:pt>
                <c:pt idx="310">
                  <c:v>8.5155710505205207E-2</c:v>
                </c:pt>
                <c:pt idx="311">
                  <c:v>8.4399988802033477E-2</c:v>
                </c:pt>
                <c:pt idx="312">
                  <c:v>8.5402543845702894E-2</c:v>
                </c:pt>
                <c:pt idx="313">
                  <c:v>8.3424869648297317E-2</c:v>
                </c:pt>
                <c:pt idx="314">
                  <c:v>8.3055094342853408E-2</c:v>
                </c:pt>
                <c:pt idx="315">
                  <c:v>8.3055094342853408E-2</c:v>
                </c:pt>
                <c:pt idx="316">
                  <c:v>8.3055094342853408E-2</c:v>
                </c:pt>
                <c:pt idx="317">
                  <c:v>8.3055094342853408E-2</c:v>
                </c:pt>
                <c:pt idx="318">
                  <c:v>8.4122988700983115E-2</c:v>
                </c:pt>
                <c:pt idx="319">
                  <c:v>8.2652249373495579E-2</c:v>
                </c:pt>
                <c:pt idx="320">
                  <c:v>8.4153662784956396E-2</c:v>
                </c:pt>
                <c:pt idx="321">
                  <c:v>8.3323265040235128E-2</c:v>
                </c:pt>
                <c:pt idx="322">
                  <c:v>8.3778089712723158E-2</c:v>
                </c:pt>
                <c:pt idx="323">
                  <c:v>8.3083199795510154E-2</c:v>
                </c:pt>
                <c:pt idx="324">
                  <c:v>8.0624923051800579E-2</c:v>
                </c:pt>
                <c:pt idx="325">
                  <c:v>7.9561853381164838E-2</c:v>
                </c:pt>
                <c:pt idx="326">
                  <c:v>8.0709864610980731E-2</c:v>
                </c:pt>
                <c:pt idx="327">
                  <c:v>8.0983154446585104E-2</c:v>
                </c:pt>
                <c:pt idx="328">
                  <c:v>8.0466954386793077E-2</c:v>
                </c:pt>
                <c:pt idx="329">
                  <c:v>7.8502181349904276E-2</c:v>
                </c:pt>
                <c:pt idx="330">
                  <c:v>8.2175246490805876E-2</c:v>
                </c:pt>
                <c:pt idx="331">
                  <c:v>7.6785945013398305E-2</c:v>
                </c:pt>
                <c:pt idx="332">
                  <c:v>7.4855547260085586E-2</c:v>
                </c:pt>
                <c:pt idx="333">
                  <c:v>7.527088656934211E-2</c:v>
                </c:pt>
                <c:pt idx="334">
                  <c:v>7.5715771963587031E-2</c:v>
                </c:pt>
                <c:pt idx="335">
                  <c:v>7.6671167444146704E-2</c:v>
                </c:pt>
                <c:pt idx="336">
                  <c:v>7.5140769688005093E-2</c:v>
                </c:pt>
                <c:pt idx="337">
                  <c:v>7.6361499952326994E-2</c:v>
                </c:pt>
                <c:pt idx="338">
                  <c:v>7.3589587263995782E-2</c:v>
                </c:pt>
                <c:pt idx="339">
                  <c:v>7.3537308555387426E-2</c:v>
                </c:pt>
                <c:pt idx="340">
                  <c:v>6.9172743838862516E-2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E8-48BE-9FCE-1F680B45A2BB}"/>
            </c:ext>
          </c:extLst>
        </c:ser>
        <c:ser>
          <c:idx val="5"/>
          <c:order val="4"/>
          <c:tx>
            <c:strRef>
              <c:f>'A (3)'!$M$20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25106</c:v>
                </c:pt>
                <c:pt idx="133">
                  <c:v>26094</c:v>
                </c:pt>
                <c:pt idx="134">
                  <c:v>26175.5</c:v>
                </c:pt>
                <c:pt idx="135">
                  <c:v>26213</c:v>
                </c:pt>
                <c:pt idx="136">
                  <c:v>26278</c:v>
                </c:pt>
                <c:pt idx="137">
                  <c:v>26294.5</c:v>
                </c:pt>
                <c:pt idx="138">
                  <c:v>26347</c:v>
                </c:pt>
                <c:pt idx="139">
                  <c:v>26394</c:v>
                </c:pt>
                <c:pt idx="140">
                  <c:v>27222.5</c:v>
                </c:pt>
                <c:pt idx="141">
                  <c:v>27226.5</c:v>
                </c:pt>
                <c:pt idx="142">
                  <c:v>27263</c:v>
                </c:pt>
                <c:pt idx="143">
                  <c:v>27419.5</c:v>
                </c:pt>
                <c:pt idx="144">
                  <c:v>27424</c:v>
                </c:pt>
                <c:pt idx="145">
                  <c:v>27567</c:v>
                </c:pt>
                <c:pt idx="146">
                  <c:v>27611</c:v>
                </c:pt>
                <c:pt idx="147">
                  <c:v>27771</c:v>
                </c:pt>
                <c:pt idx="148">
                  <c:v>27775</c:v>
                </c:pt>
                <c:pt idx="149">
                  <c:v>27818</c:v>
                </c:pt>
                <c:pt idx="150">
                  <c:v>27865</c:v>
                </c:pt>
                <c:pt idx="151">
                  <c:v>28248</c:v>
                </c:pt>
                <c:pt idx="152">
                  <c:v>28414</c:v>
                </c:pt>
                <c:pt idx="153">
                  <c:v>28464</c:v>
                </c:pt>
                <c:pt idx="154">
                  <c:v>28605</c:v>
                </c:pt>
                <c:pt idx="155">
                  <c:v>28747</c:v>
                </c:pt>
                <c:pt idx="156">
                  <c:v>28790</c:v>
                </c:pt>
                <c:pt idx="157">
                  <c:v>28792.5</c:v>
                </c:pt>
                <c:pt idx="158">
                  <c:v>28925</c:v>
                </c:pt>
                <c:pt idx="159">
                  <c:v>28947</c:v>
                </c:pt>
                <c:pt idx="160">
                  <c:v>29606.5</c:v>
                </c:pt>
                <c:pt idx="161">
                  <c:v>29678.5</c:v>
                </c:pt>
                <c:pt idx="162">
                  <c:v>29882.5</c:v>
                </c:pt>
                <c:pt idx="163">
                  <c:v>30770</c:v>
                </c:pt>
                <c:pt idx="164">
                  <c:v>31092</c:v>
                </c:pt>
                <c:pt idx="165">
                  <c:v>31187</c:v>
                </c:pt>
                <c:pt idx="166">
                  <c:v>31252</c:v>
                </c:pt>
                <c:pt idx="167">
                  <c:v>31252.5</c:v>
                </c:pt>
                <c:pt idx="168">
                  <c:v>31256</c:v>
                </c:pt>
                <c:pt idx="169">
                  <c:v>31846.5</c:v>
                </c:pt>
                <c:pt idx="170">
                  <c:v>31908</c:v>
                </c:pt>
                <c:pt idx="171">
                  <c:v>31936.5</c:v>
                </c:pt>
                <c:pt idx="172">
                  <c:v>32033</c:v>
                </c:pt>
                <c:pt idx="173">
                  <c:v>32109</c:v>
                </c:pt>
                <c:pt idx="174">
                  <c:v>32142.5</c:v>
                </c:pt>
                <c:pt idx="175">
                  <c:v>32262.5</c:v>
                </c:pt>
                <c:pt idx="176">
                  <c:v>32306.5</c:v>
                </c:pt>
                <c:pt idx="177">
                  <c:v>32353.5</c:v>
                </c:pt>
                <c:pt idx="178">
                  <c:v>32597.5</c:v>
                </c:pt>
                <c:pt idx="179">
                  <c:v>32720</c:v>
                </c:pt>
                <c:pt idx="180">
                  <c:v>32720.5</c:v>
                </c:pt>
                <c:pt idx="181">
                  <c:v>32909.5</c:v>
                </c:pt>
                <c:pt idx="182">
                  <c:v>33097.5</c:v>
                </c:pt>
                <c:pt idx="183">
                  <c:v>33103</c:v>
                </c:pt>
                <c:pt idx="184">
                  <c:v>33143</c:v>
                </c:pt>
                <c:pt idx="185">
                  <c:v>33191</c:v>
                </c:pt>
                <c:pt idx="186">
                  <c:v>33238</c:v>
                </c:pt>
                <c:pt idx="187">
                  <c:v>33322.5</c:v>
                </c:pt>
                <c:pt idx="188">
                  <c:v>33491</c:v>
                </c:pt>
                <c:pt idx="189">
                  <c:v>34051</c:v>
                </c:pt>
                <c:pt idx="190">
                  <c:v>34073</c:v>
                </c:pt>
                <c:pt idx="191">
                  <c:v>34100</c:v>
                </c:pt>
                <c:pt idx="192">
                  <c:v>34141.5</c:v>
                </c:pt>
                <c:pt idx="193">
                  <c:v>34169</c:v>
                </c:pt>
                <c:pt idx="194">
                  <c:v>34170.5</c:v>
                </c:pt>
                <c:pt idx="195">
                  <c:v>34316</c:v>
                </c:pt>
                <c:pt idx="196">
                  <c:v>34520.5</c:v>
                </c:pt>
                <c:pt idx="197">
                  <c:v>34580.5</c:v>
                </c:pt>
                <c:pt idx="198">
                  <c:v>34596</c:v>
                </c:pt>
                <c:pt idx="199">
                  <c:v>34643</c:v>
                </c:pt>
                <c:pt idx="200">
                  <c:v>34705</c:v>
                </c:pt>
                <c:pt idx="201">
                  <c:v>34705.5</c:v>
                </c:pt>
                <c:pt idx="202">
                  <c:v>35286.5</c:v>
                </c:pt>
                <c:pt idx="203">
                  <c:v>35288.5</c:v>
                </c:pt>
                <c:pt idx="204">
                  <c:v>35426.5</c:v>
                </c:pt>
                <c:pt idx="205">
                  <c:v>35433.5</c:v>
                </c:pt>
                <c:pt idx="206">
                  <c:v>35436</c:v>
                </c:pt>
                <c:pt idx="207">
                  <c:v>35436.5</c:v>
                </c:pt>
                <c:pt idx="208">
                  <c:v>35460.5</c:v>
                </c:pt>
                <c:pt idx="209">
                  <c:v>35460.5</c:v>
                </c:pt>
                <c:pt idx="210">
                  <c:v>35502.5</c:v>
                </c:pt>
                <c:pt idx="211">
                  <c:v>35514</c:v>
                </c:pt>
                <c:pt idx="212">
                  <c:v>35539</c:v>
                </c:pt>
                <c:pt idx="213">
                  <c:v>35574.5</c:v>
                </c:pt>
                <c:pt idx="214">
                  <c:v>35574.5</c:v>
                </c:pt>
                <c:pt idx="215">
                  <c:v>35592.5</c:v>
                </c:pt>
                <c:pt idx="216">
                  <c:v>36352.5</c:v>
                </c:pt>
                <c:pt idx="217">
                  <c:v>36496.5</c:v>
                </c:pt>
                <c:pt idx="218">
                  <c:v>36496.5</c:v>
                </c:pt>
                <c:pt idx="219">
                  <c:v>36512.5</c:v>
                </c:pt>
                <c:pt idx="220">
                  <c:v>36603</c:v>
                </c:pt>
                <c:pt idx="221">
                  <c:v>36641</c:v>
                </c:pt>
                <c:pt idx="222">
                  <c:v>36649</c:v>
                </c:pt>
                <c:pt idx="223">
                  <c:v>36684.5</c:v>
                </c:pt>
                <c:pt idx="224">
                  <c:v>36694.5</c:v>
                </c:pt>
                <c:pt idx="225">
                  <c:v>36735</c:v>
                </c:pt>
                <c:pt idx="226">
                  <c:v>36759</c:v>
                </c:pt>
                <c:pt idx="227">
                  <c:v>36766.5</c:v>
                </c:pt>
                <c:pt idx="228">
                  <c:v>36772.5</c:v>
                </c:pt>
                <c:pt idx="229">
                  <c:v>36784</c:v>
                </c:pt>
                <c:pt idx="230">
                  <c:v>36784.5</c:v>
                </c:pt>
                <c:pt idx="231">
                  <c:v>36823</c:v>
                </c:pt>
                <c:pt idx="232">
                  <c:v>37572</c:v>
                </c:pt>
                <c:pt idx="233">
                  <c:v>37587</c:v>
                </c:pt>
                <c:pt idx="234">
                  <c:v>37697</c:v>
                </c:pt>
                <c:pt idx="235">
                  <c:v>37700</c:v>
                </c:pt>
                <c:pt idx="236">
                  <c:v>37722</c:v>
                </c:pt>
                <c:pt idx="237">
                  <c:v>37722.5</c:v>
                </c:pt>
                <c:pt idx="238">
                  <c:v>37723</c:v>
                </c:pt>
                <c:pt idx="239">
                  <c:v>37758</c:v>
                </c:pt>
                <c:pt idx="240">
                  <c:v>37769</c:v>
                </c:pt>
                <c:pt idx="241">
                  <c:v>37770</c:v>
                </c:pt>
                <c:pt idx="242">
                  <c:v>37770</c:v>
                </c:pt>
                <c:pt idx="243">
                  <c:v>37770</c:v>
                </c:pt>
                <c:pt idx="244">
                  <c:v>37814</c:v>
                </c:pt>
                <c:pt idx="245">
                  <c:v>38048</c:v>
                </c:pt>
                <c:pt idx="246">
                  <c:v>38331</c:v>
                </c:pt>
                <c:pt idx="247">
                  <c:v>38541</c:v>
                </c:pt>
                <c:pt idx="248">
                  <c:v>38556.5</c:v>
                </c:pt>
                <c:pt idx="249">
                  <c:v>38569</c:v>
                </c:pt>
                <c:pt idx="250">
                  <c:v>38606.5</c:v>
                </c:pt>
                <c:pt idx="251">
                  <c:v>38607</c:v>
                </c:pt>
                <c:pt idx="252">
                  <c:v>38613</c:v>
                </c:pt>
                <c:pt idx="253">
                  <c:v>38754</c:v>
                </c:pt>
                <c:pt idx="254">
                  <c:v>38782</c:v>
                </c:pt>
                <c:pt idx="255">
                  <c:v>38842</c:v>
                </c:pt>
                <c:pt idx="256">
                  <c:v>38867</c:v>
                </c:pt>
                <c:pt idx="257">
                  <c:v>38873</c:v>
                </c:pt>
                <c:pt idx="258">
                  <c:v>38895</c:v>
                </c:pt>
                <c:pt idx="259">
                  <c:v>38939.5</c:v>
                </c:pt>
                <c:pt idx="260">
                  <c:v>38971</c:v>
                </c:pt>
                <c:pt idx="261">
                  <c:v>38974</c:v>
                </c:pt>
                <c:pt idx="262">
                  <c:v>38983.5</c:v>
                </c:pt>
                <c:pt idx="263">
                  <c:v>39456.5</c:v>
                </c:pt>
                <c:pt idx="264">
                  <c:v>39613</c:v>
                </c:pt>
                <c:pt idx="265">
                  <c:v>39616.5</c:v>
                </c:pt>
                <c:pt idx="266">
                  <c:v>39638.5</c:v>
                </c:pt>
                <c:pt idx="267">
                  <c:v>39663.5</c:v>
                </c:pt>
                <c:pt idx="268">
                  <c:v>39718</c:v>
                </c:pt>
                <c:pt idx="269">
                  <c:v>39776.5</c:v>
                </c:pt>
                <c:pt idx="270">
                  <c:v>39885.5</c:v>
                </c:pt>
                <c:pt idx="271">
                  <c:v>39937.5</c:v>
                </c:pt>
                <c:pt idx="272">
                  <c:v>39980</c:v>
                </c:pt>
                <c:pt idx="273">
                  <c:v>40067</c:v>
                </c:pt>
                <c:pt idx="274">
                  <c:v>40859.5</c:v>
                </c:pt>
                <c:pt idx="275">
                  <c:v>40925.5</c:v>
                </c:pt>
                <c:pt idx="276">
                  <c:v>40956</c:v>
                </c:pt>
                <c:pt idx="277">
                  <c:v>41000.5</c:v>
                </c:pt>
                <c:pt idx="278">
                  <c:v>41063.5</c:v>
                </c:pt>
                <c:pt idx="279">
                  <c:v>41121</c:v>
                </c:pt>
                <c:pt idx="280">
                  <c:v>41160.5</c:v>
                </c:pt>
                <c:pt idx="281">
                  <c:v>41295</c:v>
                </c:pt>
                <c:pt idx="282">
                  <c:v>41444.5</c:v>
                </c:pt>
                <c:pt idx="283">
                  <c:v>41445</c:v>
                </c:pt>
                <c:pt idx="284">
                  <c:v>41477</c:v>
                </c:pt>
                <c:pt idx="285">
                  <c:v>41495.5</c:v>
                </c:pt>
                <c:pt idx="286">
                  <c:v>41997</c:v>
                </c:pt>
                <c:pt idx="287">
                  <c:v>42016</c:v>
                </c:pt>
                <c:pt idx="288">
                  <c:v>42085</c:v>
                </c:pt>
                <c:pt idx="289">
                  <c:v>42101</c:v>
                </c:pt>
                <c:pt idx="290">
                  <c:v>42132.5</c:v>
                </c:pt>
                <c:pt idx="291">
                  <c:v>42195</c:v>
                </c:pt>
                <c:pt idx="292">
                  <c:v>42219.5</c:v>
                </c:pt>
                <c:pt idx="293">
                  <c:v>42238</c:v>
                </c:pt>
                <c:pt idx="294">
                  <c:v>42265</c:v>
                </c:pt>
                <c:pt idx="295">
                  <c:v>42278</c:v>
                </c:pt>
                <c:pt idx="296">
                  <c:v>42421</c:v>
                </c:pt>
                <c:pt idx="297">
                  <c:v>42439</c:v>
                </c:pt>
                <c:pt idx="298">
                  <c:v>42489</c:v>
                </c:pt>
                <c:pt idx="299">
                  <c:v>42649.5</c:v>
                </c:pt>
                <c:pt idx="300">
                  <c:v>42681</c:v>
                </c:pt>
                <c:pt idx="301">
                  <c:v>43114.5</c:v>
                </c:pt>
                <c:pt idx="302">
                  <c:v>43338.5</c:v>
                </c:pt>
                <c:pt idx="303">
                  <c:v>43357.5</c:v>
                </c:pt>
                <c:pt idx="304">
                  <c:v>43427</c:v>
                </c:pt>
                <c:pt idx="305">
                  <c:v>43427.5</c:v>
                </c:pt>
                <c:pt idx="306">
                  <c:v>43436.5</c:v>
                </c:pt>
                <c:pt idx="307">
                  <c:v>43468.5</c:v>
                </c:pt>
                <c:pt idx="308">
                  <c:v>43483</c:v>
                </c:pt>
                <c:pt idx="309">
                  <c:v>43503</c:v>
                </c:pt>
                <c:pt idx="310">
                  <c:v>43550</c:v>
                </c:pt>
                <c:pt idx="311">
                  <c:v>44324</c:v>
                </c:pt>
                <c:pt idx="312">
                  <c:v>44358.5</c:v>
                </c:pt>
                <c:pt idx="313">
                  <c:v>44431</c:v>
                </c:pt>
                <c:pt idx="314">
                  <c:v>44481</c:v>
                </c:pt>
                <c:pt idx="315">
                  <c:v>44481</c:v>
                </c:pt>
                <c:pt idx="316">
                  <c:v>44481</c:v>
                </c:pt>
                <c:pt idx="317">
                  <c:v>44481</c:v>
                </c:pt>
                <c:pt idx="318">
                  <c:v>44546.5</c:v>
                </c:pt>
                <c:pt idx="319">
                  <c:v>44560</c:v>
                </c:pt>
                <c:pt idx="320">
                  <c:v>44696.5</c:v>
                </c:pt>
                <c:pt idx="321">
                  <c:v>44697</c:v>
                </c:pt>
                <c:pt idx="322">
                  <c:v>44791.5</c:v>
                </c:pt>
                <c:pt idx="323">
                  <c:v>44860.5</c:v>
                </c:pt>
                <c:pt idx="324">
                  <c:v>45600</c:v>
                </c:pt>
                <c:pt idx="325">
                  <c:v>45629</c:v>
                </c:pt>
                <c:pt idx="326">
                  <c:v>45631.5</c:v>
                </c:pt>
                <c:pt idx="327">
                  <c:v>45740.5</c:v>
                </c:pt>
                <c:pt idx="328">
                  <c:v>45874</c:v>
                </c:pt>
                <c:pt idx="329">
                  <c:v>45880</c:v>
                </c:pt>
                <c:pt idx="330">
                  <c:v>45939</c:v>
                </c:pt>
                <c:pt idx="331">
                  <c:v>46717.5</c:v>
                </c:pt>
                <c:pt idx="332">
                  <c:v>46718</c:v>
                </c:pt>
                <c:pt idx="333">
                  <c:v>46749</c:v>
                </c:pt>
                <c:pt idx="334">
                  <c:v>46768</c:v>
                </c:pt>
                <c:pt idx="335">
                  <c:v>46811.5</c:v>
                </c:pt>
                <c:pt idx="336">
                  <c:v>46812</c:v>
                </c:pt>
                <c:pt idx="337">
                  <c:v>46974.5</c:v>
                </c:pt>
                <c:pt idx="338">
                  <c:v>47706</c:v>
                </c:pt>
                <c:pt idx="339">
                  <c:v>47822</c:v>
                </c:pt>
                <c:pt idx="340">
                  <c:v>49298.5</c:v>
                </c:pt>
              </c:numCache>
            </c:numRef>
          </c:xVal>
          <c:yVal>
            <c:numRef>
              <c:f>'A (3)'!$M$21:$M$892</c:f>
              <c:numCache>
                <c:formatCode>General</c:formatCode>
                <c:ptCount val="8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E8-48BE-9FCE-1F680B45A2BB}"/>
            </c:ext>
          </c:extLst>
        </c:ser>
        <c:ser>
          <c:idx val="6"/>
          <c:order val="5"/>
          <c:tx>
            <c:strRef>
              <c:f>'A (3)'!$N$20</c:f>
              <c:strCache>
                <c:ptCount val="1"/>
                <c:pt idx="0">
                  <c:v>Lin. Fit 3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25106</c:v>
                </c:pt>
                <c:pt idx="133">
                  <c:v>26094</c:v>
                </c:pt>
                <c:pt idx="134">
                  <c:v>26175.5</c:v>
                </c:pt>
                <c:pt idx="135">
                  <c:v>26213</c:v>
                </c:pt>
                <c:pt idx="136">
                  <c:v>26278</c:v>
                </c:pt>
                <c:pt idx="137">
                  <c:v>26294.5</c:v>
                </c:pt>
                <c:pt idx="138">
                  <c:v>26347</c:v>
                </c:pt>
                <c:pt idx="139">
                  <c:v>26394</c:v>
                </c:pt>
                <c:pt idx="140">
                  <c:v>27222.5</c:v>
                </c:pt>
                <c:pt idx="141">
                  <c:v>27226.5</c:v>
                </c:pt>
                <c:pt idx="142">
                  <c:v>27263</c:v>
                </c:pt>
                <c:pt idx="143">
                  <c:v>27419.5</c:v>
                </c:pt>
                <c:pt idx="144">
                  <c:v>27424</c:v>
                </c:pt>
                <c:pt idx="145">
                  <c:v>27567</c:v>
                </c:pt>
                <c:pt idx="146">
                  <c:v>27611</c:v>
                </c:pt>
                <c:pt idx="147">
                  <c:v>27771</c:v>
                </c:pt>
                <c:pt idx="148">
                  <c:v>27775</c:v>
                </c:pt>
                <c:pt idx="149">
                  <c:v>27818</c:v>
                </c:pt>
                <c:pt idx="150">
                  <c:v>27865</c:v>
                </c:pt>
                <c:pt idx="151">
                  <c:v>28248</c:v>
                </c:pt>
                <c:pt idx="152">
                  <c:v>28414</c:v>
                </c:pt>
                <c:pt idx="153">
                  <c:v>28464</c:v>
                </c:pt>
                <c:pt idx="154">
                  <c:v>28605</c:v>
                </c:pt>
                <c:pt idx="155">
                  <c:v>28747</c:v>
                </c:pt>
                <c:pt idx="156">
                  <c:v>28790</c:v>
                </c:pt>
                <c:pt idx="157">
                  <c:v>28792.5</c:v>
                </c:pt>
                <c:pt idx="158">
                  <c:v>28925</c:v>
                </c:pt>
                <c:pt idx="159">
                  <c:v>28947</c:v>
                </c:pt>
                <c:pt idx="160">
                  <c:v>29606.5</c:v>
                </c:pt>
                <c:pt idx="161">
                  <c:v>29678.5</c:v>
                </c:pt>
                <c:pt idx="162">
                  <c:v>29882.5</c:v>
                </c:pt>
                <c:pt idx="163">
                  <c:v>30770</c:v>
                </c:pt>
                <c:pt idx="164">
                  <c:v>31092</c:v>
                </c:pt>
                <c:pt idx="165">
                  <c:v>31187</c:v>
                </c:pt>
                <c:pt idx="166">
                  <c:v>31252</c:v>
                </c:pt>
                <c:pt idx="167">
                  <c:v>31252.5</c:v>
                </c:pt>
                <c:pt idx="168">
                  <c:v>31256</c:v>
                </c:pt>
                <c:pt idx="169">
                  <c:v>31846.5</c:v>
                </c:pt>
                <c:pt idx="170">
                  <c:v>31908</c:v>
                </c:pt>
                <c:pt idx="171">
                  <c:v>31936.5</c:v>
                </c:pt>
                <c:pt idx="172">
                  <c:v>32033</c:v>
                </c:pt>
                <c:pt idx="173">
                  <c:v>32109</c:v>
                </c:pt>
                <c:pt idx="174">
                  <c:v>32142.5</c:v>
                </c:pt>
                <c:pt idx="175">
                  <c:v>32262.5</c:v>
                </c:pt>
                <c:pt idx="176">
                  <c:v>32306.5</c:v>
                </c:pt>
                <c:pt idx="177">
                  <c:v>32353.5</c:v>
                </c:pt>
                <c:pt idx="178">
                  <c:v>32597.5</c:v>
                </c:pt>
                <c:pt idx="179">
                  <c:v>32720</c:v>
                </c:pt>
                <c:pt idx="180">
                  <c:v>32720.5</c:v>
                </c:pt>
                <c:pt idx="181">
                  <c:v>32909.5</c:v>
                </c:pt>
                <c:pt idx="182">
                  <c:v>33097.5</c:v>
                </c:pt>
                <c:pt idx="183">
                  <c:v>33103</c:v>
                </c:pt>
                <c:pt idx="184">
                  <c:v>33143</c:v>
                </c:pt>
                <c:pt idx="185">
                  <c:v>33191</c:v>
                </c:pt>
                <c:pt idx="186">
                  <c:v>33238</c:v>
                </c:pt>
                <c:pt idx="187">
                  <c:v>33322.5</c:v>
                </c:pt>
                <c:pt idx="188">
                  <c:v>33491</c:v>
                </c:pt>
                <c:pt idx="189">
                  <c:v>34051</c:v>
                </c:pt>
                <c:pt idx="190">
                  <c:v>34073</c:v>
                </c:pt>
                <c:pt idx="191">
                  <c:v>34100</c:v>
                </c:pt>
                <c:pt idx="192">
                  <c:v>34141.5</c:v>
                </c:pt>
                <c:pt idx="193">
                  <c:v>34169</c:v>
                </c:pt>
                <c:pt idx="194">
                  <c:v>34170.5</c:v>
                </c:pt>
                <c:pt idx="195">
                  <c:v>34316</c:v>
                </c:pt>
                <c:pt idx="196">
                  <c:v>34520.5</c:v>
                </c:pt>
                <c:pt idx="197">
                  <c:v>34580.5</c:v>
                </c:pt>
                <c:pt idx="198">
                  <c:v>34596</c:v>
                </c:pt>
                <c:pt idx="199">
                  <c:v>34643</c:v>
                </c:pt>
                <c:pt idx="200">
                  <c:v>34705</c:v>
                </c:pt>
                <c:pt idx="201">
                  <c:v>34705.5</c:v>
                </c:pt>
                <c:pt idx="202">
                  <c:v>35286.5</c:v>
                </c:pt>
                <c:pt idx="203">
                  <c:v>35288.5</c:v>
                </c:pt>
                <c:pt idx="204">
                  <c:v>35426.5</c:v>
                </c:pt>
                <c:pt idx="205">
                  <c:v>35433.5</c:v>
                </c:pt>
                <c:pt idx="206">
                  <c:v>35436</c:v>
                </c:pt>
                <c:pt idx="207">
                  <c:v>35436.5</c:v>
                </c:pt>
                <c:pt idx="208">
                  <c:v>35460.5</c:v>
                </c:pt>
                <c:pt idx="209">
                  <c:v>35460.5</c:v>
                </c:pt>
                <c:pt idx="210">
                  <c:v>35502.5</c:v>
                </c:pt>
                <c:pt idx="211">
                  <c:v>35514</c:v>
                </c:pt>
                <c:pt idx="212">
                  <c:v>35539</c:v>
                </c:pt>
                <c:pt idx="213">
                  <c:v>35574.5</c:v>
                </c:pt>
                <c:pt idx="214">
                  <c:v>35574.5</c:v>
                </c:pt>
                <c:pt idx="215">
                  <c:v>35592.5</c:v>
                </c:pt>
                <c:pt idx="216">
                  <c:v>36352.5</c:v>
                </c:pt>
                <c:pt idx="217">
                  <c:v>36496.5</c:v>
                </c:pt>
                <c:pt idx="218">
                  <c:v>36496.5</c:v>
                </c:pt>
                <c:pt idx="219">
                  <c:v>36512.5</c:v>
                </c:pt>
                <c:pt idx="220">
                  <c:v>36603</c:v>
                </c:pt>
                <c:pt idx="221">
                  <c:v>36641</c:v>
                </c:pt>
                <c:pt idx="222">
                  <c:v>36649</c:v>
                </c:pt>
                <c:pt idx="223">
                  <c:v>36684.5</c:v>
                </c:pt>
                <c:pt idx="224">
                  <c:v>36694.5</c:v>
                </c:pt>
                <c:pt idx="225">
                  <c:v>36735</c:v>
                </c:pt>
                <c:pt idx="226">
                  <c:v>36759</c:v>
                </c:pt>
                <c:pt idx="227">
                  <c:v>36766.5</c:v>
                </c:pt>
                <c:pt idx="228">
                  <c:v>36772.5</c:v>
                </c:pt>
                <c:pt idx="229">
                  <c:v>36784</c:v>
                </c:pt>
                <c:pt idx="230">
                  <c:v>36784.5</c:v>
                </c:pt>
                <c:pt idx="231">
                  <c:v>36823</c:v>
                </c:pt>
                <c:pt idx="232">
                  <c:v>37572</c:v>
                </c:pt>
                <c:pt idx="233">
                  <c:v>37587</c:v>
                </c:pt>
                <c:pt idx="234">
                  <c:v>37697</c:v>
                </c:pt>
                <c:pt idx="235">
                  <c:v>37700</c:v>
                </c:pt>
                <c:pt idx="236">
                  <c:v>37722</c:v>
                </c:pt>
                <c:pt idx="237">
                  <c:v>37722.5</c:v>
                </c:pt>
                <c:pt idx="238">
                  <c:v>37723</c:v>
                </c:pt>
                <c:pt idx="239">
                  <c:v>37758</c:v>
                </c:pt>
                <c:pt idx="240">
                  <c:v>37769</c:v>
                </c:pt>
                <c:pt idx="241">
                  <c:v>37770</c:v>
                </c:pt>
                <c:pt idx="242">
                  <c:v>37770</c:v>
                </c:pt>
                <c:pt idx="243">
                  <c:v>37770</c:v>
                </c:pt>
                <c:pt idx="244">
                  <c:v>37814</c:v>
                </c:pt>
                <c:pt idx="245">
                  <c:v>38048</c:v>
                </c:pt>
                <c:pt idx="246">
                  <c:v>38331</c:v>
                </c:pt>
                <c:pt idx="247">
                  <c:v>38541</c:v>
                </c:pt>
                <c:pt idx="248">
                  <c:v>38556.5</c:v>
                </c:pt>
                <c:pt idx="249">
                  <c:v>38569</c:v>
                </c:pt>
                <c:pt idx="250">
                  <c:v>38606.5</c:v>
                </c:pt>
                <c:pt idx="251">
                  <c:v>38607</c:v>
                </c:pt>
                <c:pt idx="252">
                  <c:v>38613</c:v>
                </c:pt>
                <c:pt idx="253">
                  <c:v>38754</c:v>
                </c:pt>
                <c:pt idx="254">
                  <c:v>38782</c:v>
                </c:pt>
                <c:pt idx="255">
                  <c:v>38842</c:v>
                </c:pt>
                <c:pt idx="256">
                  <c:v>38867</c:v>
                </c:pt>
                <c:pt idx="257">
                  <c:v>38873</c:v>
                </c:pt>
                <c:pt idx="258">
                  <c:v>38895</c:v>
                </c:pt>
                <c:pt idx="259">
                  <c:v>38939.5</c:v>
                </c:pt>
                <c:pt idx="260">
                  <c:v>38971</c:v>
                </c:pt>
                <c:pt idx="261">
                  <c:v>38974</c:v>
                </c:pt>
                <c:pt idx="262">
                  <c:v>38983.5</c:v>
                </c:pt>
                <c:pt idx="263">
                  <c:v>39456.5</c:v>
                </c:pt>
                <c:pt idx="264">
                  <c:v>39613</c:v>
                </c:pt>
                <c:pt idx="265">
                  <c:v>39616.5</c:v>
                </c:pt>
                <c:pt idx="266">
                  <c:v>39638.5</c:v>
                </c:pt>
                <c:pt idx="267">
                  <c:v>39663.5</c:v>
                </c:pt>
                <c:pt idx="268">
                  <c:v>39718</c:v>
                </c:pt>
                <c:pt idx="269">
                  <c:v>39776.5</c:v>
                </c:pt>
                <c:pt idx="270">
                  <c:v>39885.5</c:v>
                </c:pt>
                <c:pt idx="271">
                  <c:v>39937.5</c:v>
                </c:pt>
                <c:pt idx="272">
                  <c:v>39980</c:v>
                </c:pt>
                <c:pt idx="273">
                  <c:v>40067</c:v>
                </c:pt>
                <c:pt idx="274">
                  <c:v>40859.5</c:v>
                </c:pt>
                <c:pt idx="275">
                  <c:v>40925.5</c:v>
                </c:pt>
                <c:pt idx="276">
                  <c:v>40956</c:v>
                </c:pt>
                <c:pt idx="277">
                  <c:v>41000.5</c:v>
                </c:pt>
                <c:pt idx="278">
                  <c:v>41063.5</c:v>
                </c:pt>
                <c:pt idx="279">
                  <c:v>41121</c:v>
                </c:pt>
                <c:pt idx="280">
                  <c:v>41160.5</c:v>
                </c:pt>
                <c:pt idx="281">
                  <c:v>41295</c:v>
                </c:pt>
                <c:pt idx="282">
                  <c:v>41444.5</c:v>
                </c:pt>
                <c:pt idx="283">
                  <c:v>41445</c:v>
                </c:pt>
                <c:pt idx="284">
                  <c:v>41477</c:v>
                </c:pt>
                <c:pt idx="285">
                  <c:v>41495.5</c:v>
                </c:pt>
                <c:pt idx="286">
                  <c:v>41997</c:v>
                </c:pt>
                <c:pt idx="287">
                  <c:v>42016</c:v>
                </c:pt>
                <c:pt idx="288">
                  <c:v>42085</c:v>
                </c:pt>
                <c:pt idx="289">
                  <c:v>42101</c:v>
                </c:pt>
                <c:pt idx="290">
                  <c:v>42132.5</c:v>
                </c:pt>
                <c:pt idx="291">
                  <c:v>42195</c:v>
                </c:pt>
                <c:pt idx="292">
                  <c:v>42219.5</c:v>
                </c:pt>
                <c:pt idx="293">
                  <c:v>42238</c:v>
                </c:pt>
                <c:pt idx="294">
                  <c:v>42265</c:v>
                </c:pt>
                <c:pt idx="295">
                  <c:v>42278</c:v>
                </c:pt>
                <c:pt idx="296">
                  <c:v>42421</c:v>
                </c:pt>
                <c:pt idx="297">
                  <c:v>42439</c:v>
                </c:pt>
                <c:pt idx="298">
                  <c:v>42489</c:v>
                </c:pt>
                <c:pt idx="299">
                  <c:v>42649.5</c:v>
                </c:pt>
                <c:pt idx="300">
                  <c:v>42681</c:v>
                </c:pt>
                <c:pt idx="301">
                  <c:v>43114.5</c:v>
                </c:pt>
                <c:pt idx="302">
                  <c:v>43338.5</c:v>
                </c:pt>
                <c:pt idx="303">
                  <c:v>43357.5</c:v>
                </c:pt>
                <c:pt idx="304">
                  <c:v>43427</c:v>
                </c:pt>
                <c:pt idx="305">
                  <c:v>43427.5</c:v>
                </c:pt>
                <c:pt idx="306">
                  <c:v>43436.5</c:v>
                </c:pt>
                <c:pt idx="307">
                  <c:v>43468.5</c:v>
                </c:pt>
                <c:pt idx="308">
                  <c:v>43483</c:v>
                </c:pt>
                <c:pt idx="309">
                  <c:v>43503</c:v>
                </c:pt>
                <c:pt idx="310">
                  <c:v>43550</c:v>
                </c:pt>
                <c:pt idx="311">
                  <c:v>44324</c:v>
                </c:pt>
                <c:pt idx="312">
                  <c:v>44358.5</c:v>
                </c:pt>
                <c:pt idx="313">
                  <c:v>44431</c:v>
                </c:pt>
                <c:pt idx="314">
                  <c:v>44481</c:v>
                </c:pt>
                <c:pt idx="315">
                  <c:v>44481</c:v>
                </c:pt>
                <c:pt idx="316">
                  <c:v>44481</c:v>
                </c:pt>
                <c:pt idx="317">
                  <c:v>44481</c:v>
                </c:pt>
                <c:pt idx="318">
                  <c:v>44546.5</c:v>
                </c:pt>
                <c:pt idx="319">
                  <c:v>44560</c:v>
                </c:pt>
                <c:pt idx="320">
                  <c:v>44696.5</c:v>
                </c:pt>
                <c:pt idx="321">
                  <c:v>44697</c:v>
                </c:pt>
                <c:pt idx="322">
                  <c:v>44791.5</c:v>
                </c:pt>
                <c:pt idx="323">
                  <c:v>44860.5</c:v>
                </c:pt>
                <c:pt idx="324">
                  <c:v>45600</c:v>
                </c:pt>
                <c:pt idx="325">
                  <c:v>45629</c:v>
                </c:pt>
                <c:pt idx="326">
                  <c:v>45631.5</c:v>
                </c:pt>
                <c:pt idx="327">
                  <c:v>45740.5</c:v>
                </c:pt>
                <c:pt idx="328">
                  <c:v>45874</c:v>
                </c:pt>
                <c:pt idx="329">
                  <c:v>45880</c:v>
                </c:pt>
                <c:pt idx="330">
                  <c:v>45939</c:v>
                </c:pt>
                <c:pt idx="331">
                  <c:v>46717.5</c:v>
                </c:pt>
                <c:pt idx="332">
                  <c:v>46718</c:v>
                </c:pt>
                <c:pt idx="333">
                  <c:v>46749</c:v>
                </c:pt>
                <c:pt idx="334">
                  <c:v>46768</c:v>
                </c:pt>
                <c:pt idx="335">
                  <c:v>46811.5</c:v>
                </c:pt>
                <c:pt idx="336">
                  <c:v>46812</c:v>
                </c:pt>
                <c:pt idx="337">
                  <c:v>46974.5</c:v>
                </c:pt>
                <c:pt idx="338">
                  <c:v>47706</c:v>
                </c:pt>
                <c:pt idx="339">
                  <c:v>47822</c:v>
                </c:pt>
                <c:pt idx="340">
                  <c:v>49298.5</c:v>
                </c:pt>
              </c:numCache>
            </c:numRef>
          </c:xVal>
          <c:yVal>
            <c:numRef>
              <c:f>'A (3)'!$N$21:$N$892</c:f>
              <c:numCache>
                <c:formatCode>General</c:formatCode>
                <c:ptCount val="872"/>
                <c:pt idx="9">
                  <c:v>0.17736436416700799</c:v>
                </c:pt>
                <c:pt idx="11">
                  <c:v>0.17736361150734092</c:v>
                </c:pt>
                <c:pt idx="13">
                  <c:v>0.17735457959133619</c:v>
                </c:pt>
                <c:pt idx="15">
                  <c:v>0.17730791469197832</c:v>
                </c:pt>
                <c:pt idx="20">
                  <c:v>0.17693986411478482</c:v>
                </c:pt>
                <c:pt idx="26">
                  <c:v>0.1735544009323382</c:v>
                </c:pt>
                <c:pt idx="52">
                  <c:v>0.14956337404472475</c:v>
                </c:pt>
                <c:pt idx="55">
                  <c:v>0.14949262403602087</c:v>
                </c:pt>
                <c:pt idx="59">
                  <c:v>0.14948735541835145</c:v>
                </c:pt>
                <c:pt idx="60">
                  <c:v>0.14945047509466539</c:v>
                </c:pt>
                <c:pt idx="63">
                  <c:v>0.14944972243499832</c:v>
                </c:pt>
                <c:pt idx="68">
                  <c:v>0.14127884908936908</c:v>
                </c:pt>
                <c:pt idx="95">
                  <c:v>0.12156819772833939</c:v>
                </c:pt>
                <c:pt idx="114">
                  <c:v>0.11867873726648689</c:v>
                </c:pt>
                <c:pt idx="115">
                  <c:v>0.11867873726648689</c:v>
                </c:pt>
                <c:pt idx="129">
                  <c:v>0.11198533484730112</c:v>
                </c:pt>
                <c:pt idx="131">
                  <c:v>0.11198533484730112</c:v>
                </c:pt>
                <c:pt idx="163">
                  <c:v>0.10325523536904455</c:v>
                </c:pt>
                <c:pt idx="165">
                  <c:v>0.10262751720671451</c:v>
                </c:pt>
                <c:pt idx="166">
                  <c:v>0.1025296714499964</c:v>
                </c:pt>
                <c:pt idx="167">
                  <c:v>0.10252891879032934</c:v>
                </c:pt>
                <c:pt idx="168">
                  <c:v>0.10252365017265991</c:v>
                </c:pt>
                <c:pt idx="173">
                  <c:v>0.10123961278065148</c:v>
                </c:pt>
                <c:pt idx="175">
                  <c:v>0.10100854626286332</c:v>
                </c:pt>
                <c:pt idx="176">
                  <c:v>0.10094231221216184</c:v>
                </c:pt>
                <c:pt idx="177">
                  <c:v>0.10087156220345797</c:v>
                </c:pt>
                <c:pt idx="178">
                  <c:v>0.10050426428593154</c:v>
                </c:pt>
                <c:pt idx="179">
                  <c:v>0.10031986266750124</c:v>
                </c:pt>
                <c:pt idx="180">
                  <c:v>0.10031911000783419</c:v>
                </c:pt>
                <c:pt idx="181">
                  <c:v>0.10003460465368461</c:v>
                </c:pt>
                <c:pt idx="182">
                  <c:v>9.9751604618869144E-2</c:v>
                </c:pt>
                <c:pt idx="185">
                  <c:v>9.9610857261128477E-2</c:v>
                </c:pt>
                <c:pt idx="186">
                  <c:v>9.9540107252424626E-2</c:v>
                </c:pt>
                <c:pt idx="187">
                  <c:v>9.9412907768691078E-2</c:v>
                </c:pt>
                <c:pt idx="189">
                  <c:v>9.8316282633781185E-2</c:v>
                </c:pt>
                <c:pt idx="190">
                  <c:v>9.8283165608430437E-2</c:v>
                </c:pt>
                <c:pt idx="192">
                  <c:v>9.8180051234042887E-2</c:v>
                </c:pt>
                <c:pt idx="194">
                  <c:v>9.8136396973353274E-2</c:v>
                </c:pt>
                <c:pt idx="196">
                  <c:v>9.7609535206409609E-2</c:v>
                </c:pt>
                <c:pt idx="198">
                  <c:v>9.749588359668318E-2</c:v>
                </c:pt>
                <c:pt idx="199">
                  <c:v>9.7425133587979329E-2</c:v>
                </c:pt>
                <c:pt idx="202">
                  <c:v>9.6456460596470034E-2</c:v>
                </c:pt>
                <c:pt idx="205">
                  <c:v>9.6235178654353687E-2</c:v>
                </c:pt>
                <c:pt idx="216">
                  <c:v>9.4851790186293028E-2</c:v>
                </c:pt>
                <c:pt idx="217">
                  <c:v>9.4635024202179063E-2</c:v>
                </c:pt>
                <c:pt idx="218">
                  <c:v>9.4635024202179063E-2</c:v>
                </c:pt>
                <c:pt idx="219">
                  <c:v>9.461093909283308E-2</c:v>
                </c:pt>
                <c:pt idx="220">
                  <c:v>9.4474707693094781E-2</c:v>
                </c:pt>
                <c:pt idx="221">
                  <c:v>9.4417505558398035E-2</c:v>
                </c:pt>
                <c:pt idx="223">
                  <c:v>9.4352024167363602E-2</c:v>
                </c:pt>
                <c:pt idx="224">
                  <c:v>9.4336970974022355E-2</c:v>
                </c:pt>
                <c:pt idx="225">
                  <c:v>9.4276005540990304E-2</c:v>
                </c:pt>
                <c:pt idx="227">
                  <c:v>9.4228587981965373E-2</c:v>
                </c:pt>
                <c:pt idx="228">
                  <c:v>9.4219556065960636E-2</c:v>
                </c:pt>
                <c:pt idx="231">
                  <c:v>9.4143537439587338E-2</c:v>
                </c:pt>
                <c:pt idx="232">
                  <c:v>9.3016053258327874E-2</c:v>
                </c:pt>
                <c:pt idx="233">
                  <c:v>9.2993473468316018E-2</c:v>
                </c:pt>
                <c:pt idx="234">
                  <c:v>9.2827888341562276E-2</c:v>
                </c:pt>
                <c:pt idx="235">
                  <c:v>9.2823372383559907E-2</c:v>
                </c:pt>
                <c:pt idx="236">
                  <c:v>9.2790255358209173E-2</c:v>
                </c:pt>
                <c:pt idx="237">
                  <c:v>9.2789502698542109E-2</c:v>
                </c:pt>
                <c:pt idx="238">
                  <c:v>9.2788750038875045E-2</c:v>
                </c:pt>
                <c:pt idx="239">
                  <c:v>9.2736063862180668E-2</c:v>
                </c:pt>
                <c:pt idx="240">
                  <c:v>9.2719505349505293E-2</c:v>
                </c:pt>
                <c:pt idx="241">
                  <c:v>9.2718000030171166E-2</c:v>
                </c:pt>
                <c:pt idx="242">
                  <c:v>9.2718000030171166E-2</c:v>
                </c:pt>
                <c:pt idx="243">
                  <c:v>9.2718000030171166E-2</c:v>
                </c:pt>
                <c:pt idx="244">
                  <c:v>9.2651765979469683E-2</c:v>
                </c:pt>
                <c:pt idx="245">
                  <c:v>9.2299521255284483E-2</c:v>
                </c:pt>
                <c:pt idx="246">
                  <c:v>9.1873515883727191E-2</c:v>
                </c:pt>
                <c:pt idx="247">
                  <c:v>9.1557398823560981E-2</c:v>
                </c:pt>
                <c:pt idx="248">
                  <c:v>9.1534066373882048E-2</c:v>
                </c:pt>
                <c:pt idx="249">
                  <c:v>9.1515249882205496E-2</c:v>
                </c:pt>
                <c:pt idx="250">
                  <c:v>9.14588004071758E-2</c:v>
                </c:pt>
                <c:pt idx="251">
                  <c:v>9.1458047747508736E-2</c:v>
                </c:pt>
                <c:pt idx="252">
                  <c:v>9.1449015831503999E-2</c:v>
                </c:pt>
                <c:pt idx="253">
                  <c:v>9.1236765805392403E-2</c:v>
                </c:pt>
                <c:pt idx="254">
                  <c:v>9.1194616864036904E-2</c:v>
                </c:pt>
                <c:pt idx="255">
                  <c:v>9.1104297703989423E-2</c:v>
                </c:pt>
                <c:pt idx="256">
                  <c:v>9.1066664720636306E-2</c:v>
                </c:pt>
                <c:pt idx="257">
                  <c:v>9.1057632804631555E-2</c:v>
                </c:pt>
                <c:pt idx="258">
                  <c:v>9.1024515779280807E-2</c:v>
                </c:pt>
                <c:pt idx="259">
                  <c:v>9.095752906891226E-2</c:v>
                </c:pt>
                <c:pt idx="260">
                  <c:v>9.0910111509887329E-2</c:v>
                </c:pt>
                <c:pt idx="261">
                  <c:v>9.090559555188496E-2</c:v>
                </c:pt>
                <c:pt idx="262">
                  <c:v>9.0891295018210777E-2</c:v>
                </c:pt>
                <c:pt idx="263">
                  <c:v>9.0179278973169755E-2</c:v>
                </c:pt>
                <c:pt idx="264">
                  <c:v>8.9943696497379239E-2</c:v>
                </c:pt>
                <c:pt idx="265">
                  <c:v>8.9938427879709792E-2</c:v>
                </c:pt>
                <c:pt idx="266">
                  <c:v>8.9905310854359044E-2</c:v>
                </c:pt>
                <c:pt idx="267">
                  <c:v>8.9867677871005927E-2</c:v>
                </c:pt>
                <c:pt idx="268">
                  <c:v>8.9785637967296134E-2</c:v>
                </c:pt>
                <c:pt idx="269">
                  <c:v>8.969757678624983E-2</c:v>
                </c:pt>
                <c:pt idx="270">
                  <c:v>8.9533496978830229E-2</c:v>
                </c:pt>
                <c:pt idx="271">
                  <c:v>8.9455220373455741E-2</c:v>
                </c:pt>
                <c:pt idx="272">
                  <c:v>8.9391244301755435E-2</c:v>
                </c:pt>
                <c:pt idx="273">
                  <c:v>8.9260281519686596E-2</c:v>
                </c:pt>
                <c:pt idx="274">
                  <c:v>8.8067315947392699E-2</c:v>
                </c:pt>
                <c:pt idx="275">
                  <c:v>8.7967964871340482E-2</c:v>
                </c:pt>
                <c:pt idx="276">
                  <c:v>8.7922052631649678E-2</c:v>
                </c:pt>
                <c:pt idx="277">
                  <c:v>8.7855065921281117E-2</c:v>
                </c:pt>
                <c:pt idx="278">
                  <c:v>8.7760230803231254E-2</c:v>
                </c:pt>
                <c:pt idx="279">
                  <c:v>8.7673674941519092E-2</c:v>
                </c:pt>
                <c:pt idx="280">
                  <c:v>8.7614214827821155E-2</c:v>
                </c:pt>
                <c:pt idx="281">
                  <c:v>8.7411749377381373E-2</c:v>
                </c:pt>
                <c:pt idx="282">
                  <c:v>8.7186704136929721E-2</c:v>
                </c:pt>
                <c:pt idx="283">
                  <c:v>8.7185951477262658E-2</c:v>
                </c:pt>
                <c:pt idx="284">
                  <c:v>8.7137781258570662E-2</c:v>
                </c:pt>
                <c:pt idx="285">
                  <c:v>8.710993285088936E-2</c:v>
                </c:pt>
                <c:pt idx="286">
                  <c:v>8.6355015204825789E-2</c:v>
                </c:pt>
                <c:pt idx="287">
                  <c:v>8.6326414137477422E-2</c:v>
                </c:pt>
                <c:pt idx="288">
                  <c:v>8.6222547103422809E-2</c:v>
                </c:pt>
                <c:pt idx="289">
                  <c:v>8.6198461994076811E-2</c:v>
                </c:pt>
                <c:pt idx="290">
                  <c:v>8.6151044435051879E-2</c:v>
                </c:pt>
                <c:pt idx="291">
                  <c:v>8.605696197666908E-2</c:v>
                </c:pt>
                <c:pt idx="292">
                  <c:v>8.6020081652983027E-2</c:v>
                </c:pt>
                <c:pt idx="293">
                  <c:v>8.5992233245301711E-2</c:v>
                </c:pt>
                <c:pt idx="294">
                  <c:v>8.5951589623280353E-2</c:v>
                </c:pt>
                <c:pt idx="295">
                  <c:v>8.5932020471936724E-2</c:v>
                </c:pt>
                <c:pt idx="296">
                  <c:v>8.5716759807156886E-2</c:v>
                </c:pt>
                <c:pt idx="297">
                  <c:v>8.5689664059142634E-2</c:v>
                </c:pt>
                <c:pt idx="298">
                  <c:v>8.56143980924364E-2</c:v>
                </c:pt>
                <c:pt idx="299">
                  <c:v>8.5372794339309374E-2</c:v>
                </c:pt>
                <c:pt idx="300">
                  <c:v>8.5325376780284443E-2</c:v>
                </c:pt>
                <c:pt idx="301">
                  <c:v>8.4672820848941358E-2</c:v>
                </c:pt>
                <c:pt idx="302">
                  <c:v>8.4335629318097419E-2</c:v>
                </c:pt>
                <c:pt idx="303">
                  <c:v>8.4307028250749039E-2</c:v>
                </c:pt>
                <c:pt idx="304">
                  <c:v>8.4202408557027375E-2</c:v>
                </c:pt>
                <c:pt idx="305">
                  <c:v>8.4201655897360311E-2</c:v>
                </c:pt>
                <c:pt idx="306">
                  <c:v>8.4188108023353178E-2</c:v>
                </c:pt>
                <c:pt idx="307">
                  <c:v>8.4139937804661197E-2</c:v>
                </c:pt>
                <c:pt idx="308">
                  <c:v>8.4118110674316376E-2</c:v>
                </c:pt>
                <c:pt idx="309">
                  <c:v>8.4088004287633883E-2</c:v>
                </c:pt>
                <c:pt idx="310">
                  <c:v>8.4017254278930018E-2</c:v>
                </c:pt>
                <c:pt idx="311">
                  <c:v>8.2852137114317451E-2</c:v>
                </c:pt>
                <c:pt idx="312">
                  <c:v>8.2800203597290151E-2</c:v>
                </c:pt>
                <c:pt idx="313">
                  <c:v>8.2691067945566105E-2</c:v>
                </c:pt>
                <c:pt idx="314">
                  <c:v>8.2615801978859871E-2</c:v>
                </c:pt>
                <c:pt idx="315">
                  <c:v>8.2615801978859871E-2</c:v>
                </c:pt>
                <c:pt idx="316">
                  <c:v>8.2615801978859871E-2</c:v>
                </c:pt>
                <c:pt idx="317">
                  <c:v>8.2615801978859871E-2</c:v>
                </c:pt>
                <c:pt idx="318">
                  <c:v>8.2517203562474689E-2</c:v>
                </c:pt>
                <c:pt idx="319">
                  <c:v>8.249688175146401E-2</c:v>
                </c:pt>
                <c:pt idx="320">
                  <c:v>8.2291405662355974E-2</c:v>
                </c:pt>
                <c:pt idx="321">
                  <c:v>8.229065300268891E-2</c:v>
                </c:pt>
                <c:pt idx="322">
                  <c:v>8.2148400325614129E-2</c:v>
                </c:pt>
                <c:pt idx="323">
                  <c:v>8.2044533291559515E-2</c:v>
                </c:pt>
                <c:pt idx="324">
                  <c:v>8.0931349643974249E-2</c:v>
                </c:pt>
                <c:pt idx="325">
                  <c:v>8.0887695383284636E-2</c:v>
                </c:pt>
                <c:pt idx="326">
                  <c:v>8.0883932084949317E-2</c:v>
                </c:pt>
                <c:pt idx="327">
                  <c:v>8.0719852277529716E-2</c:v>
                </c:pt>
                <c:pt idx="328">
                  <c:v>8.0518892146424062E-2</c:v>
                </c:pt>
                <c:pt idx="329">
                  <c:v>8.0509860230419311E-2</c:v>
                </c:pt>
                <c:pt idx="330">
                  <c:v>8.0421046389705958E-2</c:v>
                </c:pt>
                <c:pt idx="331">
                  <c:v>7.9249155288089831E-2</c:v>
                </c:pt>
                <c:pt idx="332">
                  <c:v>7.9248402628422768E-2</c:v>
                </c:pt>
                <c:pt idx="333">
                  <c:v>7.92017377290649E-2</c:v>
                </c:pt>
                <c:pt idx="334">
                  <c:v>7.917313666171652E-2</c:v>
                </c:pt>
                <c:pt idx="335">
                  <c:v>7.9107655270682101E-2</c:v>
                </c:pt>
                <c:pt idx="336">
                  <c:v>7.9106902611015037E-2</c:v>
                </c:pt>
                <c:pt idx="337">
                  <c:v>7.8862288219219756E-2</c:v>
                </c:pt>
                <c:pt idx="338">
                  <c:v>7.7761147126307495E-2</c:v>
                </c:pt>
                <c:pt idx="339">
                  <c:v>7.7586530083549016E-2</c:v>
                </c:pt>
                <c:pt idx="340">
                  <c:v>7.5363926086713801E-2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E8-48BE-9FCE-1F680B45A2BB}"/>
            </c:ext>
          </c:extLst>
        </c:ser>
        <c:ser>
          <c:idx val="7"/>
          <c:order val="6"/>
          <c:tx>
            <c:strRef>
              <c:f>'A (3)'!$O$20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25106</c:v>
                </c:pt>
                <c:pt idx="133">
                  <c:v>26094</c:v>
                </c:pt>
                <c:pt idx="134">
                  <c:v>26175.5</c:v>
                </c:pt>
                <c:pt idx="135">
                  <c:v>26213</c:v>
                </c:pt>
                <c:pt idx="136">
                  <c:v>26278</c:v>
                </c:pt>
                <c:pt idx="137">
                  <c:v>26294.5</c:v>
                </c:pt>
                <c:pt idx="138">
                  <c:v>26347</c:v>
                </c:pt>
                <c:pt idx="139">
                  <c:v>26394</c:v>
                </c:pt>
                <c:pt idx="140">
                  <c:v>27222.5</c:v>
                </c:pt>
                <c:pt idx="141">
                  <c:v>27226.5</c:v>
                </c:pt>
                <c:pt idx="142">
                  <c:v>27263</c:v>
                </c:pt>
                <c:pt idx="143">
                  <c:v>27419.5</c:v>
                </c:pt>
                <c:pt idx="144">
                  <c:v>27424</c:v>
                </c:pt>
                <c:pt idx="145">
                  <c:v>27567</c:v>
                </c:pt>
                <c:pt idx="146">
                  <c:v>27611</c:v>
                </c:pt>
                <c:pt idx="147">
                  <c:v>27771</c:v>
                </c:pt>
                <c:pt idx="148">
                  <c:v>27775</c:v>
                </c:pt>
                <c:pt idx="149">
                  <c:v>27818</c:v>
                </c:pt>
                <c:pt idx="150">
                  <c:v>27865</c:v>
                </c:pt>
                <c:pt idx="151">
                  <c:v>28248</c:v>
                </c:pt>
                <c:pt idx="152">
                  <c:v>28414</c:v>
                </c:pt>
                <c:pt idx="153">
                  <c:v>28464</c:v>
                </c:pt>
                <c:pt idx="154">
                  <c:v>28605</c:v>
                </c:pt>
                <c:pt idx="155">
                  <c:v>28747</c:v>
                </c:pt>
                <c:pt idx="156">
                  <c:v>28790</c:v>
                </c:pt>
                <c:pt idx="157">
                  <c:v>28792.5</c:v>
                </c:pt>
                <c:pt idx="158">
                  <c:v>28925</c:v>
                </c:pt>
                <c:pt idx="159">
                  <c:v>28947</c:v>
                </c:pt>
                <c:pt idx="160">
                  <c:v>29606.5</c:v>
                </c:pt>
                <c:pt idx="161">
                  <c:v>29678.5</c:v>
                </c:pt>
                <c:pt idx="162">
                  <c:v>29882.5</c:v>
                </c:pt>
                <c:pt idx="163">
                  <c:v>30770</c:v>
                </c:pt>
                <c:pt idx="164">
                  <c:v>31092</c:v>
                </c:pt>
                <c:pt idx="165">
                  <c:v>31187</c:v>
                </c:pt>
                <c:pt idx="166">
                  <c:v>31252</c:v>
                </c:pt>
                <c:pt idx="167">
                  <c:v>31252.5</c:v>
                </c:pt>
                <c:pt idx="168">
                  <c:v>31256</c:v>
                </c:pt>
                <c:pt idx="169">
                  <c:v>31846.5</c:v>
                </c:pt>
                <c:pt idx="170">
                  <c:v>31908</c:v>
                </c:pt>
                <c:pt idx="171">
                  <c:v>31936.5</c:v>
                </c:pt>
                <c:pt idx="172">
                  <c:v>32033</c:v>
                </c:pt>
                <c:pt idx="173">
                  <c:v>32109</c:v>
                </c:pt>
                <c:pt idx="174">
                  <c:v>32142.5</c:v>
                </c:pt>
                <c:pt idx="175">
                  <c:v>32262.5</c:v>
                </c:pt>
                <c:pt idx="176">
                  <c:v>32306.5</c:v>
                </c:pt>
                <c:pt idx="177">
                  <c:v>32353.5</c:v>
                </c:pt>
                <c:pt idx="178">
                  <c:v>32597.5</c:v>
                </c:pt>
                <c:pt idx="179">
                  <c:v>32720</c:v>
                </c:pt>
                <c:pt idx="180">
                  <c:v>32720.5</c:v>
                </c:pt>
                <c:pt idx="181">
                  <c:v>32909.5</c:v>
                </c:pt>
                <c:pt idx="182">
                  <c:v>33097.5</c:v>
                </c:pt>
                <c:pt idx="183">
                  <c:v>33103</c:v>
                </c:pt>
                <c:pt idx="184">
                  <c:v>33143</c:v>
                </c:pt>
                <c:pt idx="185">
                  <c:v>33191</c:v>
                </c:pt>
                <c:pt idx="186">
                  <c:v>33238</c:v>
                </c:pt>
                <c:pt idx="187">
                  <c:v>33322.5</c:v>
                </c:pt>
                <c:pt idx="188">
                  <c:v>33491</c:v>
                </c:pt>
                <c:pt idx="189">
                  <c:v>34051</c:v>
                </c:pt>
                <c:pt idx="190">
                  <c:v>34073</c:v>
                </c:pt>
                <c:pt idx="191">
                  <c:v>34100</c:v>
                </c:pt>
                <c:pt idx="192">
                  <c:v>34141.5</c:v>
                </c:pt>
                <c:pt idx="193">
                  <c:v>34169</c:v>
                </c:pt>
                <c:pt idx="194">
                  <c:v>34170.5</c:v>
                </c:pt>
                <c:pt idx="195">
                  <c:v>34316</c:v>
                </c:pt>
                <c:pt idx="196">
                  <c:v>34520.5</c:v>
                </c:pt>
                <c:pt idx="197">
                  <c:v>34580.5</c:v>
                </c:pt>
                <c:pt idx="198">
                  <c:v>34596</c:v>
                </c:pt>
                <c:pt idx="199">
                  <c:v>34643</c:v>
                </c:pt>
                <c:pt idx="200">
                  <c:v>34705</c:v>
                </c:pt>
                <c:pt idx="201">
                  <c:v>34705.5</c:v>
                </c:pt>
                <c:pt idx="202">
                  <c:v>35286.5</c:v>
                </c:pt>
                <c:pt idx="203">
                  <c:v>35288.5</c:v>
                </c:pt>
                <c:pt idx="204">
                  <c:v>35426.5</c:v>
                </c:pt>
                <c:pt idx="205">
                  <c:v>35433.5</c:v>
                </c:pt>
                <c:pt idx="206">
                  <c:v>35436</c:v>
                </c:pt>
                <c:pt idx="207">
                  <c:v>35436.5</c:v>
                </c:pt>
                <c:pt idx="208">
                  <c:v>35460.5</c:v>
                </c:pt>
                <c:pt idx="209">
                  <c:v>35460.5</c:v>
                </c:pt>
                <c:pt idx="210">
                  <c:v>35502.5</c:v>
                </c:pt>
                <c:pt idx="211">
                  <c:v>35514</c:v>
                </c:pt>
                <c:pt idx="212">
                  <c:v>35539</c:v>
                </c:pt>
                <c:pt idx="213">
                  <c:v>35574.5</c:v>
                </c:pt>
                <c:pt idx="214">
                  <c:v>35574.5</c:v>
                </c:pt>
                <c:pt idx="215">
                  <c:v>35592.5</c:v>
                </c:pt>
                <c:pt idx="216">
                  <c:v>36352.5</c:v>
                </c:pt>
                <c:pt idx="217">
                  <c:v>36496.5</c:v>
                </c:pt>
                <c:pt idx="218">
                  <c:v>36496.5</c:v>
                </c:pt>
                <c:pt idx="219">
                  <c:v>36512.5</c:v>
                </c:pt>
                <c:pt idx="220">
                  <c:v>36603</c:v>
                </c:pt>
                <c:pt idx="221">
                  <c:v>36641</c:v>
                </c:pt>
                <c:pt idx="222">
                  <c:v>36649</c:v>
                </c:pt>
                <c:pt idx="223">
                  <c:v>36684.5</c:v>
                </c:pt>
                <c:pt idx="224">
                  <c:v>36694.5</c:v>
                </c:pt>
                <c:pt idx="225">
                  <c:v>36735</c:v>
                </c:pt>
                <c:pt idx="226">
                  <c:v>36759</c:v>
                </c:pt>
                <c:pt idx="227">
                  <c:v>36766.5</c:v>
                </c:pt>
                <c:pt idx="228">
                  <c:v>36772.5</c:v>
                </c:pt>
                <c:pt idx="229">
                  <c:v>36784</c:v>
                </c:pt>
                <c:pt idx="230">
                  <c:v>36784.5</c:v>
                </c:pt>
                <c:pt idx="231">
                  <c:v>36823</c:v>
                </c:pt>
                <c:pt idx="232">
                  <c:v>37572</c:v>
                </c:pt>
                <c:pt idx="233">
                  <c:v>37587</c:v>
                </c:pt>
                <c:pt idx="234">
                  <c:v>37697</c:v>
                </c:pt>
                <c:pt idx="235">
                  <c:v>37700</c:v>
                </c:pt>
                <c:pt idx="236">
                  <c:v>37722</c:v>
                </c:pt>
                <c:pt idx="237">
                  <c:v>37722.5</c:v>
                </c:pt>
                <c:pt idx="238">
                  <c:v>37723</c:v>
                </c:pt>
                <c:pt idx="239">
                  <c:v>37758</c:v>
                </c:pt>
                <c:pt idx="240">
                  <c:v>37769</c:v>
                </c:pt>
                <c:pt idx="241">
                  <c:v>37770</c:v>
                </c:pt>
                <c:pt idx="242">
                  <c:v>37770</c:v>
                </c:pt>
                <c:pt idx="243">
                  <c:v>37770</c:v>
                </c:pt>
                <c:pt idx="244">
                  <c:v>37814</c:v>
                </c:pt>
                <c:pt idx="245">
                  <c:v>38048</c:v>
                </c:pt>
                <c:pt idx="246">
                  <c:v>38331</c:v>
                </c:pt>
                <c:pt idx="247">
                  <c:v>38541</c:v>
                </c:pt>
                <c:pt idx="248">
                  <c:v>38556.5</c:v>
                </c:pt>
                <c:pt idx="249">
                  <c:v>38569</c:v>
                </c:pt>
                <c:pt idx="250">
                  <c:v>38606.5</c:v>
                </c:pt>
                <c:pt idx="251">
                  <c:v>38607</c:v>
                </c:pt>
                <c:pt idx="252">
                  <c:v>38613</c:v>
                </c:pt>
                <c:pt idx="253">
                  <c:v>38754</c:v>
                </c:pt>
                <c:pt idx="254">
                  <c:v>38782</c:v>
                </c:pt>
                <c:pt idx="255">
                  <c:v>38842</c:v>
                </c:pt>
                <c:pt idx="256">
                  <c:v>38867</c:v>
                </c:pt>
                <c:pt idx="257">
                  <c:v>38873</c:v>
                </c:pt>
                <c:pt idx="258">
                  <c:v>38895</c:v>
                </c:pt>
                <c:pt idx="259">
                  <c:v>38939.5</c:v>
                </c:pt>
                <c:pt idx="260">
                  <c:v>38971</c:v>
                </c:pt>
                <c:pt idx="261">
                  <c:v>38974</c:v>
                </c:pt>
                <c:pt idx="262">
                  <c:v>38983.5</c:v>
                </c:pt>
                <c:pt idx="263">
                  <c:v>39456.5</c:v>
                </c:pt>
                <c:pt idx="264">
                  <c:v>39613</c:v>
                </c:pt>
                <c:pt idx="265">
                  <c:v>39616.5</c:v>
                </c:pt>
                <c:pt idx="266">
                  <c:v>39638.5</c:v>
                </c:pt>
                <c:pt idx="267">
                  <c:v>39663.5</c:v>
                </c:pt>
                <c:pt idx="268">
                  <c:v>39718</c:v>
                </c:pt>
                <c:pt idx="269">
                  <c:v>39776.5</c:v>
                </c:pt>
                <c:pt idx="270">
                  <c:v>39885.5</c:v>
                </c:pt>
                <c:pt idx="271">
                  <c:v>39937.5</c:v>
                </c:pt>
                <c:pt idx="272">
                  <c:v>39980</c:v>
                </c:pt>
                <c:pt idx="273">
                  <c:v>40067</c:v>
                </c:pt>
                <c:pt idx="274">
                  <c:v>40859.5</c:v>
                </c:pt>
                <c:pt idx="275">
                  <c:v>40925.5</c:v>
                </c:pt>
                <c:pt idx="276">
                  <c:v>40956</c:v>
                </c:pt>
                <c:pt idx="277">
                  <c:v>41000.5</c:v>
                </c:pt>
                <c:pt idx="278">
                  <c:v>41063.5</c:v>
                </c:pt>
                <c:pt idx="279">
                  <c:v>41121</c:v>
                </c:pt>
                <c:pt idx="280">
                  <c:v>41160.5</c:v>
                </c:pt>
                <c:pt idx="281">
                  <c:v>41295</c:v>
                </c:pt>
                <c:pt idx="282">
                  <c:v>41444.5</c:v>
                </c:pt>
                <c:pt idx="283">
                  <c:v>41445</c:v>
                </c:pt>
                <c:pt idx="284">
                  <c:v>41477</c:v>
                </c:pt>
                <c:pt idx="285">
                  <c:v>41495.5</c:v>
                </c:pt>
                <c:pt idx="286">
                  <c:v>41997</c:v>
                </c:pt>
                <c:pt idx="287">
                  <c:v>42016</c:v>
                </c:pt>
                <c:pt idx="288">
                  <c:v>42085</c:v>
                </c:pt>
                <c:pt idx="289">
                  <c:v>42101</c:v>
                </c:pt>
                <c:pt idx="290">
                  <c:v>42132.5</c:v>
                </c:pt>
                <c:pt idx="291">
                  <c:v>42195</c:v>
                </c:pt>
                <c:pt idx="292">
                  <c:v>42219.5</c:v>
                </c:pt>
                <c:pt idx="293">
                  <c:v>42238</c:v>
                </c:pt>
                <c:pt idx="294">
                  <c:v>42265</c:v>
                </c:pt>
                <c:pt idx="295">
                  <c:v>42278</c:v>
                </c:pt>
                <c:pt idx="296">
                  <c:v>42421</c:v>
                </c:pt>
                <c:pt idx="297">
                  <c:v>42439</c:v>
                </c:pt>
                <c:pt idx="298">
                  <c:v>42489</c:v>
                </c:pt>
                <c:pt idx="299">
                  <c:v>42649.5</c:v>
                </c:pt>
                <c:pt idx="300">
                  <c:v>42681</c:v>
                </c:pt>
                <c:pt idx="301">
                  <c:v>43114.5</c:v>
                </c:pt>
                <c:pt idx="302">
                  <c:v>43338.5</c:v>
                </c:pt>
                <c:pt idx="303">
                  <c:v>43357.5</c:v>
                </c:pt>
                <c:pt idx="304">
                  <c:v>43427</c:v>
                </c:pt>
                <c:pt idx="305">
                  <c:v>43427.5</c:v>
                </c:pt>
                <c:pt idx="306">
                  <c:v>43436.5</c:v>
                </c:pt>
                <c:pt idx="307">
                  <c:v>43468.5</c:v>
                </c:pt>
                <c:pt idx="308">
                  <c:v>43483</c:v>
                </c:pt>
                <c:pt idx="309">
                  <c:v>43503</c:v>
                </c:pt>
                <c:pt idx="310">
                  <c:v>43550</c:v>
                </c:pt>
                <c:pt idx="311">
                  <c:v>44324</c:v>
                </c:pt>
                <c:pt idx="312">
                  <c:v>44358.5</c:v>
                </c:pt>
                <c:pt idx="313">
                  <c:v>44431</c:v>
                </c:pt>
                <c:pt idx="314">
                  <c:v>44481</c:v>
                </c:pt>
                <c:pt idx="315">
                  <c:v>44481</c:v>
                </c:pt>
                <c:pt idx="316">
                  <c:v>44481</c:v>
                </c:pt>
                <c:pt idx="317">
                  <c:v>44481</c:v>
                </c:pt>
                <c:pt idx="318">
                  <c:v>44546.5</c:v>
                </c:pt>
                <c:pt idx="319">
                  <c:v>44560</c:v>
                </c:pt>
                <c:pt idx="320">
                  <c:v>44696.5</c:v>
                </c:pt>
                <c:pt idx="321">
                  <c:v>44697</c:v>
                </c:pt>
                <c:pt idx="322">
                  <c:v>44791.5</c:v>
                </c:pt>
                <c:pt idx="323">
                  <c:v>44860.5</c:v>
                </c:pt>
                <c:pt idx="324">
                  <c:v>45600</c:v>
                </c:pt>
                <c:pt idx="325">
                  <c:v>45629</c:v>
                </c:pt>
                <c:pt idx="326">
                  <c:v>45631.5</c:v>
                </c:pt>
                <c:pt idx="327">
                  <c:v>45740.5</c:v>
                </c:pt>
                <c:pt idx="328">
                  <c:v>45874</c:v>
                </c:pt>
                <c:pt idx="329">
                  <c:v>45880</c:v>
                </c:pt>
                <c:pt idx="330">
                  <c:v>45939</c:v>
                </c:pt>
                <c:pt idx="331">
                  <c:v>46717.5</c:v>
                </c:pt>
                <c:pt idx="332">
                  <c:v>46718</c:v>
                </c:pt>
                <c:pt idx="333">
                  <c:v>46749</c:v>
                </c:pt>
                <c:pt idx="334">
                  <c:v>46768</c:v>
                </c:pt>
                <c:pt idx="335">
                  <c:v>46811.5</c:v>
                </c:pt>
                <c:pt idx="336">
                  <c:v>46812</c:v>
                </c:pt>
                <c:pt idx="337">
                  <c:v>46974.5</c:v>
                </c:pt>
                <c:pt idx="338">
                  <c:v>47706</c:v>
                </c:pt>
                <c:pt idx="339">
                  <c:v>47822</c:v>
                </c:pt>
                <c:pt idx="340">
                  <c:v>49298.5</c:v>
                </c:pt>
              </c:numCache>
            </c:numRef>
          </c:xVal>
          <c:yVal>
            <c:numRef>
              <c:f>'A (3)'!$O$21:$O$892</c:f>
              <c:numCache>
                <c:formatCode>General</c:formatCode>
                <c:ptCount val="872"/>
                <c:pt idx="9">
                  <c:v>-0.3469427903813776</c:v>
                </c:pt>
                <c:pt idx="10">
                  <c:v>-0.3469427903813776</c:v>
                </c:pt>
                <c:pt idx="11">
                  <c:v>-0.34693486157076492</c:v>
                </c:pt>
                <c:pt idx="12">
                  <c:v>-0.34684764938694568</c:v>
                </c:pt>
                <c:pt idx="13">
                  <c:v>-0.34683972143686392</c:v>
                </c:pt>
                <c:pt idx="14">
                  <c:v>-0.34644341536419365</c:v>
                </c:pt>
                <c:pt idx="15">
                  <c:v>-0.34634832858321285</c:v>
                </c:pt>
                <c:pt idx="16">
                  <c:v>-0.34634040515091874</c:v>
                </c:pt>
                <c:pt idx="17">
                  <c:v>-0.34362689853112988</c:v>
                </c:pt>
                <c:pt idx="18">
                  <c:v>-0.34351632236446822</c:v>
                </c:pt>
                <c:pt idx="19">
                  <c:v>-0.34249021488819575</c:v>
                </c:pt>
                <c:pt idx="20">
                  <c:v>-0.34248232645082777</c:v>
                </c:pt>
                <c:pt idx="21">
                  <c:v>-0.32775559870260274</c:v>
                </c:pt>
                <c:pt idx="22">
                  <c:v>-0.32770907977423286</c:v>
                </c:pt>
                <c:pt idx="23">
                  <c:v>-0.32767031597264151</c:v>
                </c:pt>
                <c:pt idx="24">
                  <c:v>-0.30811167559602548</c:v>
                </c:pt>
                <c:pt idx="25">
                  <c:v>-0.30773329008081846</c:v>
                </c:pt>
                <c:pt idx="26">
                  <c:v>-0.30772572419914263</c:v>
                </c:pt>
                <c:pt idx="27">
                  <c:v>-0.3067352137121736</c:v>
                </c:pt>
                <c:pt idx="28">
                  <c:v>-0.30668987629282646</c:v>
                </c:pt>
                <c:pt idx="29">
                  <c:v>-0.30650099816685905</c:v>
                </c:pt>
                <c:pt idx="30">
                  <c:v>-0.28560085154556836</c:v>
                </c:pt>
                <c:pt idx="31">
                  <c:v>-0.28467492372945702</c:v>
                </c:pt>
                <c:pt idx="32">
                  <c:v>-0.27488369488293668</c:v>
                </c:pt>
                <c:pt idx="33">
                  <c:v>-0.27216356124439306</c:v>
                </c:pt>
                <c:pt idx="34">
                  <c:v>-0.27157890226988601</c:v>
                </c:pt>
                <c:pt idx="35">
                  <c:v>-0.2710812305437314</c:v>
                </c:pt>
                <c:pt idx="36">
                  <c:v>-0.2710812305437314</c:v>
                </c:pt>
                <c:pt idx="37">
                  <c:v>-0.27080008885213375</c:v>
                </c:pt>
                <c:pt idx="38">
                  <c:v>-0.19867580704646384</c:v>
                </c:pt>
                <c:pt idx="39">
                  <c:v>-0.19859841278223916</c:v>
                </c:pt>
                <c:pt idx="40">
                  <c:v>-0.19787012325245507</c:v>
                </c:pt>
                <c:pt idx="41">
                  <c:v>-0.19770912095161744</c:v>
                </c:pt>
                <c:pt idx="42">
                  <c:v>-0.19754816347010123</c:v>
                </c:pt>
                <c:pt idx="43">
                  <c:v>-0.18448958948887267</c:v>
                </c:pt>
                <c:pt idx="44">
                  <c:v>-0.18445184926719968</c:v>
                </c:pt>
                <c:pt idx="45">
                  <c:v>-0.18260574085653941</c:v>
                </c:pt>
                <c:pt idx="46">
                  <c:v>-0.18232998576532938</c:v>
                </c:pt>
                <c:pt idx="47">
                  <c:v>-0.15521168790793324</c:v>
                </c:pt>
                <c:pt idx="48">
                  <c:v>-0.14297941947460591</c:v>
                </c:pt>
                <c:pt idx="49">
                  <c:v>-0.10306274018474189</c:v>
                </c:pt>
                <c:pt idx="50">
                  <c:v>-0.10306274018474189</c:v>
                </c:pt>
                <c:pt idx="51">
                  <c:v>-0.1029940933395843</c:v>
                </c:pt>
                <c:pt idx="52">
                  <c:v>-0.1029940933395843</c:v>
                </c:pt>
                <c:pt idx="53">
                  <c:v>-0.1029940933395843</c:v>
                </c:pt>
                <c:pt idx="54">
                  <c:v>-0.10249808447801703</c:v>
                </c:pt>
                <c:pt idx="55">
                  <c:v>-0.10249808447801703</c:v>
                </c:pt>
                <c:pt idx="56">
                  <c:v>-0.10246644585119125</c:v>
                </c:pt>
                <c:pt idx="57">
                  <c:v>-0.10246644585119125</c:v>
                </c:pt>
                <c:pt idx="58">
                  <c:v>-0.10246117299770847</c:v>
                </c:pt>
                <c:pt idx="59">
                  <c:v>-0.10246117299770847</c:v>
                </c:pt>
                <c:pt idx="60">
                  <c:v>-0.10220289102292304</c:v>
                </c:pt>
                <c:pt idx="61">
                  <c:v>-0.10220289102292304</c:v>
                </c:pt>
                <c:pt idx="62">
                  <c:v>-0.10219762175498599</c:v>
                </c:pt>
                <c:pt idx="63">
                  <c:v>-0.10219762175498599</c:v>
                </c:pt>
                <c:pt idx="64">
                  <c:v>-8.2407595495337133E-2</c:v>
                </c:pt>
                <c:pt idx="65">
                  <c:v>-8.2347688941497549E-2</c:v>
                </c:pt>
                <c:pt idx="66">
                  <c:v>-8.1689398389790682E-2</c:v>
                </c:pt>
                <c:pt idx="67">
                  <c:v>-5.0277805638953628E-2</c:v>
                </c:pt>
                <c:pt idx="68">
                  <c:v>-4.9220501998078862E-2</c:v>
                </c:pt>
                <c:pt idx="69">
                  <c:v>-4.7997202687106194E-2</c:v>
                </c:pt>
                <c:pt idx="70">
                  <c:v>-4.0447664848853315E-2</c:v>
                </c:pt>
                <c:pt idx="71">
                  <c:v>-3.8178952367219472E-2</c:v>
                </c:pt>
                <c:pt idx="72">
                  <c:v>-3.8122917822521966E-2</c:v>
                </c:pt>
                <c:pt idx="73">
                  <c:v>-3.0393518187363862E-2</c:v>
                </c:pt>
                <c:pt idx="74">
                  <c:v>-2.4625014858913892E-2</c:v>
                </c:pt>
                <c:pt idx="75">
                  <c:v>-2.0305412203022889E-2</c:v>
                </c:pt>
                <c:pt idx="76">
                  <c:v>-1.9713833681231717E-2</c:v>
                </c:pt>
                <c:pt idx="77">
                  <c:v>-1.9107901559587678E-2</c:v>
                </c:pt>
                <c:pt idx="78">
                  <c:v>-1.8666458383325452E-2</c:v>
                </c:pt>
                <c:pt idx="79">
                  <c:v>-1.6484295635441095E-2</c:v>
                </c:pt>
                <c:pt idx="80">
                  <c:v>-1.2081483812819033E-2</c:v>
                </c:pt>
                <c:pt idx="81">
                  <c:v>1.1267369890549366E-2</c:v>
                </c:pt>
                <c:pt idx="82">
                  <c:v>1.5296837846037237E-2</c:v>
                </c:pt>
                <c:pt idx="83">
                  <c:v>2.8827215152610823E-2</c:v>
                </c:pt>
                <c:pt idx="84">
                  <c:v>3.6816051118604046E-2</c:v>
                </c:pt>
                <c:pt idx="85">
                  <c:v>3.6922312529399447E-2</c:v>
                </c:pt>
                <c:pt idx="86">
                  <c:v>4.0931949474665823E-2</c:v>
                </c:pt>
                <c:pt idx="87">
                  <c:v>4.1318587439353481E-2</c:v>
                </c:pt>
                <c:pt idx="88">
                  <c:v>4.2103356105001238E-2</c:v>
                </c:pt>
                <c:pt idx="89">
                  <c:v>4.225478777188417E-2</c:v>
                </c:pt>
                <c:pt idx="90">
                  <c:v>4.2453684996125847E-2</c:v>
                </c:pt>
                <c:pt idx="91">
                  <c:v>4.3100604860811194E-2</c:v>
                </c:pt>
                <c:pt idx="92">
                  <c:v>4.3147963927462271E-2</c:v>
                </c:pt>
                <c:pt idx="93">
                  <c:v>4.3166375067566057E-2</c:v>
                </c:pt>
                <c:pt idx="94">
                  <c:v>4.3197928846985423E-2</c:v>
                </c:pt>
                <c:pt idx="95">
                  <c:v>4.3792875908220681E-2</c:v>
                </c:pt>
                <c:pt idx="96">
                  <c:v>4.6585524645890858E-2</c:v>
                </c:pt>
                <c:pt idx="97">
                  <c:v>4.7091083754274565E-2</c:v>
                </c:pt>
                <c:pt idx="98">
                  <c:v>4.729753386712171E-2</c:v>
                </c:pt>
                <c:pt idx="99">
                  <c:v>4.7643885729259761E-2</c:v>
                </c:pt>
                <c:pt idx="100">
                  <c:v>4.7864034692944354E-2</c:v>
                </c:pt>
                <c:pt idx="101">
                  <c:v>4.8486428099104334E-2</c:v>
                </c:pt>
                <c:pt idx="102">
                  <c:v>4.9045214551618962E-2</c:v>
                </c:pt>
                <c:pt idx="103">
                  <c:v>4.9059999679385E-2</c:v>
                </c:pt>
                <c:pt idx="104">
                  <c:v>5.1962757259477244E-2</c:v>
                </c:pt>
                <c:pt idx="105">
                  <c:v>5.2036440537088537E-2</c:v>
                </c:pt>
                <c:pt idx="106">
                  <c:v>5.2349417220902097E-2</c:v>
                </c:pt>
                <c:pt idx="107">
                  <c:v>5.2394364025780925E-2</c:v>
                </c:pt>
                <c:pt idx="108">
                  <c:v>5.2557374181794819E-2</c:v>
                </c:pt>
                <c:pt idx="109">
                  <c:v>5.2644644799771947E-2</c:v>
                </c:pt>
                <c:pt idx="110">
                  <c:v>5.2807130462159242E-2</c:v>
                </c:pt>
                <c:pt idx="111">
                  <c:v>5.3102962442285309E-2</c:v>
                </c:pt>
                <c:pt idx="112">
                  <c:v>5.3292538955345581E-2</c:v>
                </c:pt>
                <c:pt idx="113">
                  <c:v>5.3292538955345581E-2</c:v>
                </c:pt>
                <c:pt idx="114">
                  <c:v>5.3294876465976623E-2</c:v>
                </c:pt>
                <c:pt idx="115">
                  <c:v>5.3294876465976623E-2</c:v>
                </c:pt>
                <c:pt idx="116">
                  <c:v>5.3322921000097764E-2</c:v>
                </c:pt>
                <c:pt idx="117">
                  <c:v>5.6720413850852691E-2</c:v>
                </c:pt>
                <c:pt idx="118">
                  <c:v>5.7122852611392147E-2</c:v>
                </c:pt>
                <c:pt idx="119">
                  <c:v>5.7441346849577773E-2</c:v>
                </c:pt>
                <c:pt idx="120">
                  <c:v>5.7936017197416326E-2</c:v>
                </c:pt>
                <c:pt idx="121">
                  <c:v>5.7990756472791449E-2</c:v>
                </c:pt>
                <c:pt idx="122">
                  <c:v>6.0550814061208574E-2</c:v>
                </c:pt>
                <c:pt idx="123">
                  <c:v>6.1919145207284074E-2</c:v>
                </c:pt>
                <c:pt idx="124">
                  <c:v>6.2367675905778075E-2</c:v>
                </c:pt>
                <c:pt idx="125">
                  <c:v>6.2928048898453076E-2</c:v>
                </c:pt>
                <c:pt idx="126">
                  <c:v>6.3067288607465355E-2</c:v>
                </c:pt>
                <c:pt idx="127">
                  <c:v>6.3384841369610756E-2</c:v>
                </c:pt>
                <c:pt idx="128">
                  <c:v>6.7784503788683392E-2</c:v>
                </c:pt>
                <c:pt idx="129">
                  <c:v>7.1246394720621095E-2</c:v>
                </c:pt>
                <c:pt idx="130">
                  <c:v>7.1246394720621095E-2</c:v>
                </c:pt>
                <c:pt idx="131">
                  <c:v>7.1246394720621095E-2</c:v>
                </c:pt>
                <c:pt idx="132">
                  <c:v>7.170439360577778E-2</c:v>
                </c:pt>
                <c:pt idx="133">
                  <c:v>7.488469758085331E-2</c:v>
                </c:pt>
                <c:pt idx="134">
                  <c:v>7.513453921337615E-2</c:v>
                </c:pt>
                <c:pt idx="135">
                  <c:v>7.524885699984224E-2</c:v>
                </c:pt>
                <c:pt idx="136">
                  <c:v>7.5446052281784901E-2</c:v>
                </c:pt>
                <c:pt idx="137">
                  <c:v>7.5495916679158864E-2</c:v>
                </c:pt>
                <c:pt idx="138">
                  <c:v>7.5654056579775211E-2</c:v>
                </c:pt>
                <c:pt idx="139">
                  <c:v>7.5794958731003434E-2</c:v>
                </c:pt>
                <c:pt idx="140">
                  <c:v>7.817470261191943E-2</c:v>
                </c:pt>
                <c:pt idx="141">
                  <c:v>7.818571442643249E-2</c:v>
                </c:pt>
                <c:pt idx="142">
                  <c:v>7.8285985220546389E-2</c:v>
                </c:pt>
                <c:pt idx="143">
                  <c:v>7.8711581435349051E-2</c:v>
                </c:pt>
                <c:pt idx="144">
                  <c:v>7.8723715117075335E-2</c:v>
                </c:pt>
                <c:pt idx="145">
                  <c:v>7.9106271433682637E-2</c:v>
                </c:pt>
                <c:pt idx="146">
                  <c:v>7.9222800994757397E-2</c:v>
                </c:pt>
                <c:pt idx="147">
                  <c:v>7.9641863564730964E-2</c:v>
                </c:pt>
                <c:pt idx="148">
                  <c:v>7.9652246044260841E-2</c:v>
                </c:pt>
                <c:pt idx="149">
                  <c:v>7.9763567843691804E-2</c:v>
                </c:pt>
                <c:pt idx="150">
                  <c:v>7.9884638485014661E-2</c:v>
                </c:pt>
                <c:pt idx="151">
                  <c:v>8.0847615272315598E-2</c:v>
                </c:pt>
                <c:pt idx="152">
                  <c:v>8.1251918418556682E-2</c:v>
                </c:pt>
                <c:pt idx="153">
                  <c:v>8.1372147518906229E-2</c:v>
                </c:pt>
                <c:pt idx="154">
                  <c:v>8.1707331088630444E-2</c:v>
                </c:pt>
                <c:pt idx="155">
                  <c:v>8.2039128297194744E-2</c:v>
                </c:pt>
                <c:pt idx="156">
                  <c:v>8.2138461179142933E-2</c:v>
                </c:pt>
                <c:pt idx="157">
                  <c:v>8.214422003246509E-2</c:v>
                </c:pt>
                <c:pt idx="158">
                  <c:v>8.2446873800582465E-2</c:v>
                </c:pt>
                <c:pt idx="159">
                  <c:v>8.2496638256192023E-2</c:v>
                </c:pt>
                <c:pt idx="160">
                  <c:v>8.3923980080898269E-2</c:v>
                </c:pt>
                <c:pt idx="161">
                  <c:v>8.4072254408846109E-2</c:v>
                </c:pt>
                <c:pt idx="162">
                  <c:v>8.4484289782069844E-2</c:v>
                </c:pt>
                <c:pt idx="163">
                  <c:v>8.613791201212298E-2</c:v>
                </c:pt>
                <c:pt idx="164">
                  <c:v>8.6682017183849464E-2</c:v>
                </c:pt>
                <c:pt idx="165">
                  <c:v>8.6836863451451279E-2</c:v>
                </c:pt>
                <c:pt idx="166">
                  <c:v>8.6941319310689436E-2</c:v>
                </c:pt>
                <c:pt idx="167">
                  <c:v>8.6942118120234113E-2</c:v>
                </c:pt>
                <c:pt idx="168">
                  <c:v>8.6947707779141042E-2</c:v>
                </c:pt>
                <c:pt idx="169">
                  <c:v>8.7840456878728185E-2</c:v>
                </c:pt>
                <c:pt idx="170">
                  <c:v>8.7927684899658132E-2</c:v>
                </c:pt>
                <c:pt idx="171">
                  <c:v>8.7967739764074737E-2</c:v>
                </c:pt>
                <c:pt idx="172">
                  <c:v>8.8101634103749965E-2</c:v>
                </c:pt>
                <c:pt idx="173">
                  <c:v>8.8205204307986645E-2</c:v>
                </c:pt>
                <c:pt idx="174">
                  <c:v>8.8250330856679299E-2</c:v>
                </c:pt>
                <c:pt idx="175">
                  <c:v>8.8409336365200097E-2</c:v>
                </c:pt>
                <c:pt idx="176">
                  <c:v>8.8466603453077025E-2</c:v>
                </c:pt>
                <c:pt idx="177">
                  <c:v>8.8527161699967133E-2</c:v>
                </c:pt>
                <c:pt idx="178">
                  <c:v>8.8831365670954204E-2</c:v>
                </c:pt>
                <c:pt idx="179">
                  <c:v>8.8977651922975826E-2</c:v>
                </c:pt>
                <c:pt idx="180">
                  <c:v>8.8978240189276275E-2</c:v>
                </c:pt>
                <c:pt idx="181">
                  <c:v>8.9195468126367444E-2</c:v>
                </c:pt>
                <c:pt idx="182">
                  <c:v>8.9401381543781688E-2</c:v>
                </c:pt>
                <c:pt idx="183">
                  <c:v>8.9407252969844281E-2</c:v>
                </c:pt>
                <c:pt idx="184">
                  <c:v>8.9449693222571708E-2</c:v>
                </c:pt>
                <c:pt idx="185">
                  <c:v>8.9500015712041275E-2</c:v>
                </c:pt>
                <c:pt idx="186">
                  <c:v>8.9548649437849626E-2</c:v>
                </c:pt>
                <c:pt idx="187">
                  <c:v>8.9634493000790127E-2</c:v>
                </c:pt>
                <c:pt idx="188">
                  <c:v>8.9799558032337273E-2</c:v>
                </c:pt>
                <c:pt idx="189">
                  <c:v>9.0289631744314203E-2</c:v>
                </c:pt>
                <c:pt idx="190">
                  <c:v>9.0307048267050494E-2</c:v>
                </c:pt>
                <c:pt idx="191">
                  <c:v>9.0328233343329734E-2</c:v>
                </c:pt>
                <c:pt idx="192">
                  <c:v>9.0360387877800569E-2</c:v>
                </c:pt>
                <c:pt idx="193">
                  <c:v>9.0381422956518381E-2</c:v>
                </c:pt>
                <c:pt idx="194">
                  <c:v>9.0382564085598943E-2</c:v>
                </c:pt>
                <c:pt idx="195">
                  <c:v>9.0490186028632458E-2</c:v>
                </c:pt>
                <c:pt idx="196">
                  <c:v>9.0631183067278187E-2</c:v>
                </c:pt>
                <c:pt idx="197">
                  <c:v>9.0670275287157903E-2</c:v>
                </c:pt>
                <c:pt idx="198">
                  <c:v>9.0680206271232133E-2</c:v>
                </c:pt>
                <c:pt idx="199">
                  <c:v>9.0709898276158635E-2</c:v>
                </c:pt>
                <c:pt idx="200">
                  <c:v>9.0748097208153661E-2</c:v>
                </c:pt>
                <c:pt idx="201">
                  <c:v>9.0748400782124677E-2</c:v>
                </c:pt>
                <c:pt idx="202">
                  <c:v>9.1052698456610848E-2</c:v>
                </c:pt>
                <c:pt idx="203">
                  <c:v>9.1053578723056611E-2</c:v>
                </c:pt>
                <c:pt idx="204">
                  <c:v>9.1111546198088367E-2</c:v>
                </c:pt>
                <c:pt idx="205">
                  <c:v>9.1114341004100763E-2</c:v>
                </c:pt>
                <c:pt idx="206">
                  <c:v>9.1115335742836728E-2</c:v>
                </c:pt>
                <c:pt idx="207">
                  <c:v>9.1115534475451232E-2</c:v>
                </c:pt>
                <c:pt idx="208">
                  <c:v>9.1124989308910137E-2</c:v>
                </c:pt>
                <c:pt idx="209">
                  <c:v>9.1124989308910137E-2</c:v>
                </c:pt>
                <c:pt idx="210">
                  <c:v>9.114113770215479E-2</c:v>
                </c:pt>
                <c:pt idx="211">
                  <c:v>9.1145471045739473E-2</c:v>
                </c:pt>
                <c:pt idx="212">
                  <c:v>9.1154760485461589E-2</c:v>
                </c:pt>
                <c:pt idx="213">
                  <c:v>9.1167643455634939E-2</c:v>
                </c:pt>
                <c:pt idx="214">
                  <c:v>9.1167643455634939E-2</c:v>
                </c:pt>
                <c:pt idx="215">
                  <c:v>9.1174037550642933E-2</c:v>
                </c:pt>
                <c:pt idx="216">
                  <c:v>9.1359207992260744E-2</c:v>
                </c:pt>
                <c:pt idx="217">
                  <c:v>9.1375622838102216E-2</c:v>
                </c:pt>
                <c:pt idx="218">
                  <c:v>9.1375622838102216E-2</c:v>
                </c:pt>
                <c:pt idx="219">
                  <c:v>9.1377079549981616E-2</c:v>
                </c:pt>
                <c:pt idx="220">
                  <c:v>9.138393674111131E-2</c:v>
                </c:pt>
                <c:pt idx="221">
                  <c:v>9.1386115674896851E-2</c:v>
                </c:pt>
                <c:pt idx="222">
                  <c:v>9.1386521618566197E-2</c:v>
                </c:pt>
                <c:pt idx="223">
                  <c:v>9.1388101514440406E-2</c:v>
                </c:pt>
                <c:pt idx="224">
                  <c:v>9.1388481298599777E-2</c:v>
                </c:pt>
                <c:pt idx="225">
                  <c:v>9.1389726090950668E-2</c:v>
                </c:pt>
                <c:pt idx="226">
                  <c:v>9.1390241728686678E-2</c:v>
                </c:pt>
                <c:pt idx="227">
                  <c:v>9.1390368982072229E-2</c:v>
                </c:pt>
                <c:pt idx="228">
                  <c:v>9.1390459167612542E-2</c:v>
                </c:pt>
                <c:pt idx="229">
                  <c:v>9.1390603159588552E-2</c:v>
                </c:pt>
                <c:pt idx="230">
                  <c:v>9.1390608559578312E-2</c:v>
                </c:pt>
                <c:pt idx="231">
                  <c:v>9.139080901091165E-2</c:v>
                </c:pt>
                <c:pt idx="232">
                  <c:v>9.131011312775747E-2</c:v>
                </c:pt>
                <c:pt idx="233">
                  <c:v>9.1306853441177283E-2</c:v>
                </c:pt>
                <c:pt idx="234">
                  <c:v>9.1280977022781318E-2</c:v>
                </c:pt>
                <c:pt idx="235">
                  <c:v>9.1280222682279755E-2</c:v>
                </c:pt>
                <c:pt idx="236">
                  <c:v>9.1274611969929448E-2</c:v>
                </c:pt>
                <c:pt idx="237">
                  <c:v>9.1274482840244087E-2</c:v>
                </c:pt>
                <c:pt idx="238">
                  <c:v>9.1274353638847838E-2</c:v>
                </c:pt>
                <c:pt idx="239">
                  <c:v>9.1265131339487493E-2</c:v>
                </c:pt>
                <c:pt idx="240">
                  <c:v>9.1262160331100461E-2</c:v>
                </c:pt>
                <c:pt idx="241">
                  <c:v>9.1261888518366974E-2</c:v>
                </c:pt>
                <c:pt idx="242">
                  <c:v>9.1261888518366974E-2</c:v>
                </c:pt>
                <c:pt idx="243">
                  <c:v>9.1261888518366974E-2</c:v>
                </c:pt>
                <c:pt idx="244">
                  <c:v>9.1249644782873202E-2</c:v>
                </c:pt>
                <c:pt idx="245">
                  <c:v>9.117520049460015E-2</c:v>
                </c:pt>
                <c:pt idx="246">
                  <c:v>9.1064183253966952E-2</c:v>
                </c:pt>
                <c:pt idx="247">
                  <c:v>9.0966954507499947E-2</c:v>
                </c:pt>
                <c:pt idx="248">
                  <c:v>9.0959276804876782E-2</c:v>
                </c:pt>
                <c:pt idx="249">
                  <c:v>9.0953034911572972E-2</c:v>
                </c:pt>
                <c:pt idx="250">
                  <c:v>9.0934040315733211E-2</c:v>
                </c:pt>
                <c:pt idx="251">
                  <c:v>9.0933784329440631E-2</c:v>
                </c:pt>
                <c:pt idx="252">
                  <c:v>9.0930706900478081E-2</c:v>
                </c:pt>
                <c:pt idx="253">
                  <c:v>9.0855414615620134E-2</c:v>
                </c:pt>
                <c:pt idx="254">
                  <c:v>9.0839784284123565E-2</c:v>
                </c:pt>
                <c:pt idx="255">
                  <c:v>9.0805533449376724E-2</c:v>
                </c:pt>
                <c:pt idx="256">
                  <c:v>9.0790957496846764E-2</c:v>
                </c:pt>
                <c:pt idx="257">
                  <c:v>9.0787432591779516E-2</c:v>
                </c:pt>
                <c:pt idx="258">
                  <c:v>9.0774419592019817E-2</c:v>
                </c:pt>
                <c:pt idx="259">
                  <c:v>9.0747673421460173E-2</c:v>
                </c:pt>
                <c:pt idx="260">
                  <c:v>9.0728397387071863E-2</c:v>
                </c:pt>
                <c:pt idx="261">
                  <c:v>9.0726546730113794E-2</c:v>
                </c:pt>
                <c:pt idx="262">
                  <c:v>9.0720669285070887E-2</c:v>
                </c:pt>
                <c:pt idx="263">
                  <c:v>9.0395302301538194E-2</c:v>
                </c:pt>
                <c:pt idx="264">
                  <c:v>9.0273519713977957E-2</c:v>
                </c:pt>
                <c:pt idx="265">
                  <c:v>9.0270715825508302E-2</c:v>
                </c:pt>
                <c:pt idx="266">
                  <c:v>9.0253010924053134E-2</c:v>
                </c:pt>
                <c:pt idx="267">
                  <c:v>9.02327231972056E-2</c:v>
                </c:pt>
                <c:pt idx="268">
                  <c:v>9.0187874541750923E-2</c:v>
                </c:pt>
                <c:pt idx="269">
                  <c:v>9.0138786151862382E-2</c:v>
                </c:pt>
                <c:pt idx="270">
                  <c:v>9.0044703790259445E-2</c:v>
                </c:pt>
                <c:pt idx="271">
                  <c:v>8.9998619734240615E-2</c:v>
                </c:pt>
                <c:pt idx="272">
                  <c:v>8.9960378862845247E-2</c:v>
                </c:pt>
                <c:pt idx="273">
                  <c:v>8.9880481687605845E-2</c:v>
                </c:pt>
                <c:pt idx="274">
                  <c:v>8.9052717154005062E-2</c:v>
                </c:pt>
                <c:pt idx="275">
                  <c:v>8.8975653872726906E-2</c:v>
                </c:pt>
                <c:pt idx="276">
                  <c:v>8.8939619169476125E-2</c:v>
                </c:pt>
                <c:pt idx="277">
                  <c:v>8.8886565276347945E-2</c:v>
                </c:pt>
                <c:pt idx="278">
                  <c:v>8.8810483946013152E-2</c:v>
                </c:pt>
                <c:pt idx="279">
                  <c:v>8.874005090258677E-2</c:v>
                </c:pt>
                <c:pt idx="280">
                  <c:v>8.8691116943323406E-2</c:v>
                </c:pt>
                <c:pt idx="281">
                  <c:v>8.8521137213894818E-2</c:v>
                </c:pt>
                <c:pt idx="282">
                  <c:v>8.8326111233326232E-2</c:v>
                </c:pt>
                <c:pt idx="283">
                  <c:v>8.8325448215884506E-2</c:v>
                </c:pt>
                <c:pt idx="284">
                  <c:v>8.8282865940913502E-2</c:v>
                </c:pt>
                <c:pt idx="285">
                  <c:v>8.8258114071352645E-2</c:v>
                </c:pt>
                <c:pt idx="286">
                  <c:v>8.7549736170999648E-2</c:v>
                </c:pt>
                <c:pt idx="287">
                  <c:v>8.752147995415388E-2</c:v>
                </c:pt>
                <c:pt idx="288">
                  <c:v>8.7417994414582367E-2</c:v>
                </c:pt>
                <c:pt idx="289">
                  <c:v>8.7393802714038571E-2</c:v>
                </c:pt>
                <c:pt idx="290">
                  <c:v>8.7345960708682058E-2</c:v>
                </c:pt>
                <c:pt idx="291">
                  <c:v>8.7250193491637429E-2</c:v>
                </c:pt>
                <c:pt idx="292">
                  <c:v>8.7212347038928661E-2</c:v>
                </c:pt>
                <c:pt idx="293">
                  <c:v>8.718365501318609E-2</c:v>
                </c:pt>
                <c:pt idx="294">
                  <c:v>8.7141603971088721E-2</c:v>
                </c:pt>
                <c:pt idx="295">
                  <c:v>8.7121282593691118E-2</c:v>
                </c:pt>
                <c:pt idx="296">
                  <c:v>8.6894547988168147E-2</c:v>
                </c:pt>
                <c:pt idx="297">
                  <c:v>8.6865592331433761E-2</c:v>
                </c:pt>
                <c:pt idx="298">
                  <c:v>8.6784672317399225E-2</c:v>
                </c:pt>
                <c:pt idx="299">
                  <c:v>8.6520073530019115E-2</c:v>
                </c:pt>
                <c:pt idx="300">
                  <c:v>8.646727551167005E-2</c:v>
                </c:pt>
                <c:pt idx="301">
                  <c:v>8.5711763597910995E-2</c:v>
                </c:pt>
                <c:pt idx="302">
                  <c:v>8.5300249038441855E-2</c:v>
                </c:pt>
                <c:pt idx="303">
                  <c:v>8.5264681607047865E-2</c:v>
                </c:pt>
                <c:pt idx="304">
                  <c:v>8.5133697535137498E-2</c:v>
                </c:pt>
                <c:pt idx="305">
                  <c:v>8.5132750183920858E-2</c:v>
                </c:pt>
                <c:pt idx="306">
                  <c:v>8.5115685599455926E-2</c:v>
                </c:pt>
                <c:pt idx="307">
                  <c:v>8.5054823351919551E-2</c:v>
                </c:pt>
                <c:pt idx="308">
                  <c:v>8.5027148443836797E-2</c:v>
                </c:pt>
                <c:pt idx="309">
                  <c:v>8.4988877195764478E-2</c:v>
                </c:pt>
                <c:pt idx="310">
                  <c:v>8.4898488127456762E-2</c:v>
                </c:pt>
                <c:pt idx="311">
                  <c:v>8.331881528331081E-2</c:v>
                </c:pt>
                <c:pt idx="312">
                  <c:v>8.3244403008333911E-2</c:v>
                </c:pt>
                <c:pt idx="313">
                  <c:v>8.3086916792171672E-2</c:v>
                </c:pt>
                <c:pt idx="314">
                  <c:v>8.2977427149912353E-2</c:v>
                </c:pt>
                <c:pt idx="315">
                  <c:v>8.2977427149912353E-2</c:v>
                </c:pt>
                <c:pt idx="316">
                  <c:v>8.2977427149912353E-2</c:v>
                </c:pt>
                <c:pt idx="317">
                  <c:v>8.2977427149912353E-2</c:v>
                </c:pt>
                <c:pt idx="318">
                  <c:v>8.283291069656501E-2</c:v>
                </c:pt>
                <c:pt idx="319">
                  <c:v>8.2802971903288947E-2</c:v>
                </c:pt>
                <c:pt idx="320">
                  <c:v>8.249732087600492E-2</c:v>
                </c:pt>
                <c:pt idx="321">
                  <c:v>8.249619145077719E-2</c:v>
                </c:pt>
                <c:pt idx="322">
                  <c:v>8.2281442513260028E-2</c:v>
                </c:pt>
                <c:pt idx="323">
                  <c:v>8.2123023688382091E-2</c:v>
                </c:pt>
                <c:pt idx="324">
                  <c:v>8.0339437284728143E-2</c:v>
                </c:pt>
                <c:pt idx="325">
                  <c:v>8.0266296349299437E-2</c:v>
                </c:pt>
                <c:pt idx="326">
                  <c:v>8.0259979801776293E-2</c:v>
                </c:pt>
                <c:pt idx="327">
                  <c:v>7.9982835252573548E-2</c:v>
                </c:pt>
                <c:pt idx="328">
                  <c:v>7.9638753642645388E-2</c:v>
                </c:pt>
                <c:pt idx="329">
                  <c:v>7.962316925655577E-2</c:v>
                </c:pt>
                <c:pt idx="330">
                  <c:v>7.9469372770628821E-2</c:v>
                </c:pt>
                <c:pt idx="331">
                  <c:v>7.7346531036668664E-2</c:v>
                </c:pt>
                <c:pt idx="332">
                  <c:v>7.7345111755925566E-2</c:v>
                </c:pt>
                <c:pt idx="333">
                  <c:v>7.7256976298440194E-2</c:v>
                </c:pt>
                <c:pt idx="334">
                  <c:v>7.7202821541502542E-2</c:v>
                </c:pt>
                <c:pt idx="335">
                  <c:v>7.7078445722522704E-2</c:v>
                </c:pt>
                <c:pt idx="336">
                  <c:v>7.7077012960127755E-2</c:v>
                </c:pt>
                <c:pt idx="337">
                  <c:v>7.6607566296092722E-2</c:v>
                </c:pt>
                <c:pt idx="338">
                  <c:v>7.4400541799951314E-2</c:v>
                </c:pt>
                <c:pt idx="339">
                  <c:v>7.4036455887143859E-2</c:v>
                </c:pt>
                <c:pt idx="340">
                  <c:v>6.9064975667976758E-2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E8-48BE-9FCE-1F680B45A2BB}"/>
            </c:ext>
          </c:extLst>
        </c:ser>
        <c:ser>
          <c:idx val="8"/>
          <c:order val="7"/>
          <c:tx>
            <c:strRef>
              <c:f>'A (3)'!$Q$20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25106</c:v>
                </c:pt>
                <c:pt idx="133">
                  <c:v>26094</c:v>
                </c:pt>
                <c:pt idx="134">
                  <c:v>26175.5</c:v>
                </c:pt>
                <c:pt idx="135">
                  <c:v>26213</c:v>
                </c:pt>
                <c:pt idx="136">
                  <c:v>26278</c:v>
                </c:pt>
                <c:pt idx="137">
                  <c:v>26294.5</c:v>
                </c:pt>
                <c:pt idx="138">
                  <c:v>26347</c:v>
                </c:pt>
                <c:pt idx="139">
                  <c:v>26394</c:v>
                </c:pt>
                <c:pt idx="140">
                  <c:v>27222.5</c:v>
                </c:pt>
                <c:pt idx="141">
                  <c:v>27226.5</c:v>
                </c:pt>
                <c:pt idx="142">
                  <c:v>27263</c:v>
                </c:pt>
                <c:pt idx="143">
                  <c:v>27419.5</c:v>
                </c:pt>
                <c:pt idx="144">
                  <c:v>27424</c:v>
                </c:pt>
                <c:pt idx="145">
                  <c:v>27567</c:v>
                </c:pt>
                <c:pt idx="146">
                  <c:v>27611</c:v>
                </c:pt>
                <c:pt idx="147">
                  <c:v>27771</c:v>
                </c:pt>
                <c:pt idx="148">
                  <c:v>27775</c:v>
                </c:pt>
                <c:pt idx="149">
                  <c:v>27818</c:v>
                </c:pt>
                <c:pt idx="150">
                  <c:v>27865</c:v>
                </c:pt>
                <c:pt idx="151">
                  <c:v>28248</c:v>
                </c:pt>
                <c:pt idx="152">
                  <c:v>28414</c:v>
                </c:pt>
                <c:pt idx="153">
                  <c:v>28464</c:v>
                </c:pt>
                <c:pt idx="154">
                  <c:v>28605</c:v>
                </c:pt>
                <c:pt idx="155">
                  <c:v>28747</c:v>
                </c:pt>
                <c:pt idx="156">
                  <c:v>28790</c:v>
                </c:pt>
                <c:pt idx="157">
                  <c:v>28792.5</c:v>
                </c:pt>
                <c:pt idx="158">
                  <c:v>28925</c:v>
                </c:pt>
                <c:pt idx="159">
                  <c:v>28947</c:v>
                </c:pt>
                <c:pt idx="160">
                  <c:v>29606.5</c:v>
                </c:pt>
                <c:pt idx="161">
                  <c:v>29678.5</c:v>
                </c:pt>
                <c:pt idx="162">
                  <c:v>29882.5</c:v>
                </c:pt>
                <c:pt idx="163">
                  <c:v>30770</c:v>
                </c:pt>
                <c:pt idx="164">
                  <c:v>31092</c:v>
                </c:pt>
                <c:pt idx="165">
                  <c:v>31187</c:v>
                </c:pt>
                <c:pt idx="166">
                  <c:v>31252</c:v>
                </c:pt>
                <c:pt idx="167">
                  <c:v>31252.5</c:v>
                </c:pt>
                <c:pt idx="168">
                  <c:v>31256</c:v>
                </c:pt>
                <c:pt idx="169">
                  <c:v>31846.5</c:v>
                </c:pt>
                <c:pt idx="170">
                  <c:v>31908</c:v>
                </c:pt>
                <c:pt idx="171">
                  <c:v>31936.5</c:v>
                </c:pt>
                <c:pt idx="172">
                  <c:v>32033</c:v>
                </c:pt>
                <c:pt idx="173">
                  <c:v>32109</c:v>
                </c:pt>
                <c:pt idx="174">
                  <c:v>32142.5</c:v>
                </c:pt>
                <c:pt idx="175">
                  <c:v>32262.5</c:v>
                </c:pt>
                <c:pt idx="176">
                  <c:v>32306.5</c:v>
                </c:pt>
                <c:pt idx="177">
                  <c:v>32353.5</c:v>
                </c:pt>
                <c:pt idx="178">
                  <c:v>32597.5</c:v>
                </c:pt>
                <c:pt idx="179">
                  <c:v>32720</c:v>
                </c:pt>
                <c:pt idx="180">
                  <c:v>32720.5</c:v>
                </c:pt>
                <c:pt idx="181">
                  <c:v>32909.5</c:v>
                </c:pt>
                <c:pt idx="182">
                  <c:v>33097.5</c:v>
                </c:pt>
                <c:pt idx="183">
                  <c:v>33103</c:v>
                </c:pt>
                <c:pt idx="184">
                  <c:v>33143</c:v>
                </c:pt>
                <c:pt idx="185">
                  <c:v>33191</c:v>
                </c:pt>
                <c:pt idx="186">
                  <c:v>33238</c:v>
                </c:pt>
                <c:pt idx="187">
                  <c:v>33322.5</c:v>
                </c:pt>
                <c:pt idx="188">
                  <c:v>33491</c:v>
                </c:pt>
                <c:pt idx="189">
                  <c:v>34051</c:v>
                </c:pt>
                <c:pt idx="190">
                  <c:v>34073</c:v>
                </c:pt>
                <c:pt idx="191">
                  <c:v>34100</c:v>
                </c:pt>
                <c:pt idx="192">
                  <c:v>34141.5</c:v>
                </c:pt>
                <c:pt idx="193">
                  <c:v>34169</c:v>
                </c:pt>
                <c:pt idx="194">
                  <c:v>34170.5</c:v>
                </c:pt>
                <c:pt idx="195">
                  <c:v>34316</c:v>
                </c:pt>
                <c:pt idx="196">
                  <c:v>34520.5</c:v>
                </c:pt>
                <c:pt idx="197">
                  <c:v>34580.5</c:v>
                </c:pt>
                <c:pt idx="198">
                  <c:v>34596</c:v>
                </c:pt>
                <c:pt idx="199">
                  <c:v>34643</c:v>
                </c:pt>
                <c:pt idx="200">
                  <c:v>34705</c:v>
                </c:pt>
                <c:pt idx="201">
                  <c:v>34705.5</c:v>
                </c:pt>
                <c:pt idx="202">
                  <c:v>35286.5</c:v>
                </c:pt>
                <c:pt idx="203">
                  <c:v>35288.5</c:v>
                </c:pt>
                <c:pt idx="204">
                  <c:v>35426.5</c:v>
                </c:pt>
                <c:pt idx="205">
                  <c:v>35433.5</c:v>
                </c:pt>
                <c:pt idx="206">
                  <c:v>35436</c:v>
                </c:pt>
                <c:pt idx="207">
                  <c:v>35436.5</c:v>
                </c:pt>
                <c:pt idx="208">
                  <c:v>35460.5</c:v>
                </c:pt>
                <c:pt idx="209">
                  <c:v>35460.5</c:v>
                </c:pt>
                <c:pt idx="210">
                  <c:v>35502.5</c:v>
                </c:pt>
                <c:pt idx="211">
                  <c:v>35514</c:v>
                </c:pt>
                <c:pt idx="212">
                  <c:v>35539</c:v>
                </c:pt>
                <c:pt idx="213">
                  <c:v>35574.5</c:v>
                </c:pt>
                <c:pt idx="214">
                  <c:v>35574.5</c:v>
                </c:pt>
                <c:pt idx="215">
                  <c:v>35592.5</c:v>
                </c:pt>
                <c:pt idx="216">
                  <c:v>36352.5</c:v>
                </c:pt>
                <c:pt idx="217">
                  <c:v>36496.5</c:v>
                </c:pt>
                <c:pt idx="218">
                  <c:v>36496.5</c:v>
                </c:pt>
                <c:pt idx="219">
                  <c:v>36512.5</c:v>
                </c:pt>
                <c:pt idx="220">
                  <c:v>36603</c:v>
                </c:pt>
                <c:pt idx="221">
                  <c:v>36641</c:v>
                </c:pt>
                <c:pt idx="222">
                  <c:v>36649</c:v>
                </c:pt>
                <c:pt idx="223">
                  <c:v>36684.5</c:v>
                </c:pt>
                <c:pt idx="224">
                  <c:v>36694.5</c:v>
                </c:pt>
                <c:pt idx="225">
                  <c:v>36735</c:v>
                </c:pt>
                <c:pt idx="226">
                  <c:v>36759</c:v>
                </c:pt>
                <c:pt idx="227">
                  <c:v>36766.5</c:v>
                </c:pt>
                <c:pt idx="228">
                  <c:v>36772.5</c:v>
                </c:pt>
                <c:pt idx="229">
                  <c:v>36784</c:v>
                </c:pt>
                <c:pt idx="230">
                  <c:v>36784.5</c:v>
                </c:pt>
                <c:pt idx="231">
                  <c:v>36823</c:v>
                </c:pt>
                <c:pt idx="232">
                  <c:v>37572</c:v>
                </c:pt>
                <c:pt idx="233">
                  <c:v>37587</c:v>
                </c:pt>
                <c:pt idx="234">
                  <c:v>37697</c:v>
                </c:pt>
                <c:pt idx="235">
                  <c:v>37700</c:v>
                </c:pt>
                <c:pt idx="236">
                  <c:v>37722</c:v>
                </c:pt>
                <c:pt idx="237">
                  <c:v>37722.5</c:v>
                </c:pt>
                <c:pt idx="238">
                  <c:v>37723</c:v>
                </c:pt>
                <c:pt idx="239">
                  <c:v>37758</c:v>
                </c:pt>
                <c:pt idx="240">
                  <c:v>37769</c:v>
                </c:pt>
                <c:pt idx="241">
                  <c:v>37770</c:v>
                </c:pt>
                <c:pt idx="242">
                  <c:v>37770</c:v>
                </c:pt>
                <c:pt idx="243">
                  <c:v>37770</c:v>
                </c:pt>
                <c:pt idx="244">
                  <c:v>37814</c:v>
                </c:pt>
                <c:pt idx="245">
                  <c:v>38048</c:v>
                </c:pt>
                <c:pt idx="246">
                  <c:v>38331</c:v>
                </c:pt>
                <c:pt idx="247">
                  <c:v>38541</c:v>
                </c:pt>
                <c:pt idx="248">
                  <c:v>38556.5</c:v>
                </c:pt>
                <c:pt idx="249">
                  <c:v>38569</c:v>
                </c:pt>
                <c:pt idx="250">
                  <c:v>38606.5</c:v>
                </c:pt>
                <c:pt idx="251">
                  <c:v>38607</c:v>
                </c:pt>
                <c:pt idx="252">
                  <c:v>38613</c:v>
                </c:pt>
                <c:pt idx="253">
                  <c:v>38754</c:v>
                </c:pt>
                <c:pt idx="254">
                  <c:v>38782</c:v>
                </c:pt>
                <c:pt idx="255">
                  <c:v>38842</c:v>
                </c:pt>
                <c:pt idx="256">
                  <c:v>38867</c:v>
                </c:pt>
                <c:pt idx="257">
                  <c:v>38873</c:v>
                </c:pt>
                <c:pt idx="258">
                  <c:v>38895</c:v>
                </c:pt>
                <c:pt idx="259">
                  <c:v>38939.5</c:v>
                </c:pt>
                <c:pt idx="260">
                  <c:v>38971</c:v>
                </c:pt>
                <c:pt idx="261">
                  <c:v>38974</c:v>
                </c:pt>
                <c:pt idx="262">
                  <c:v>38983.5</c:v>
                </c:pt>
                <c:pt idx="263">
                  <c:v>39456.5</c:v>
                </c:pt>
                <c:pt idx="264">
                  <c:v>39613</c:v>
                </c:pt>
                <c:pt idx="265">
                  <c:v>39616.5</c:v>
                </c:pt>
                <c:pt idx="266">
                  <c:v>39638.5</c:v>
                </c:pt>
                <c:pt idx="267">
                  <c:v>39663.5</c:v>
                </c:pt>
                <c:pt idx="268">
                  <c:v>39718</c:v>
                </c:pt>
                <c:pt idx="269">
                  <c:v>39776.5</c:v>
                </c:pt>
                <c:pt idx="270">
                  <c:v>39885.5</c:v>
                </c:pt>
                <c:pt idx="271">
                  <c:v>39937.5</c:v>
                </c:pt>
                <c:pt idx="272">
                  <c:v>39980</c:v>
                </c:pt>
                <c:pt idx="273">
                  <c:v>40067</c:v>
                </c:pt>
                <c:pt idx="274">
                  <c:v>40859.5</c:v>
                </c:pt>
                <c:pt idx="275">
                  <c:v>40925.5</c:v>
                </c:pt>
                <c:pt idx="276">
                  <c:v>40956</c:v>
                </c:pt>
                <c:pt idx="277">
                  <c:v>41000.5</c:v>
                </c:pt>
                <c:pt idx="278">
                  <c:v>41063.5</c:v>
                </c:pt>
                <c:pt idx="279">
                  <c:v>41121</c:v>
                </c:pt>
                <c:pt idx="280">
                  <c:v>41160.5</c:v>
                </c:pt>
                <c:pt idx="281">
                  <c:v>41295</c:v>
                </c:pt>
                <c:pt idx="282">
                  <c:v>41444.5</c:v>
                </c:pt>
                <c:pt idx="283">
                  <c:v>41445</c:v>
                </c:pt>
                <c:pt idx="284">
                  <c:v>41477</c:v>
                </c:pt>
                <c:pt idx="285">
                  <c:v>41495.5</c:v>
                </c:pt>
                <c:pt idx="286">
                  <c:v>41997</c:v>
                </c:pt>
                <c:pt idx="287">
                  <c:v>42016</c:v>
                </c:pt>
                <c:pt idx="288">
                  <c:v>42085</c:v>
                </c:pt>
                <c:pt idx="289">
                  <c:v>42101</c:v>
                </c:pt>
                <c:pt idx="290">
                  <c:v>42132.5</c:v>
                </c:pt>
                <c:pt idx="291">
                  <c:v>42195</c:v>
                </c:pt>
                <c:pt idx="292">
                  <c:v>42219.5</c:v>
                </c:pt>
                <c:pt idx="293">
                  <c:v>42238</c:v>
                </c:pt>
                <c:pt idx="294">
                  <c:v>42265</c:v>
                </c:pt>
                <c:pt idx="295">
                  <c:v>42278</c:v>
                </c:pt>
                <c:pt idx="296">
                  <c:v>42421</c:v>
                </c:pt>
                <c:pt idx="297">
                  <c:v>42439</c:v>
                </c:pt>
                <c:pt idx="298">
                  <c:v>42489</c:v>
                </c:pt>
                <c:pt idx="299">
                  <c:v>42649.5</c:v>
                </c:pt>
                <c:pt idx="300">
                  <c:v>42681</c:v>
                </c:pt>
                <c:pt idx="301">
                  <c:v>43114.5</c:v>
                </c:pt>
                <c:pt idx="302">
                  <c:v>43338.5</c:v>
                </c:pt>
                <c:pt idx="303">
                  <c:v>43357.5</c:v>
                </c:pt>
                <c:pt idx="304">
                  <c:v>43427</c:v>
                </c:pt>
                <c:pt idx="305">
                  <c:v>43427.5</c:v>
                </c:pt>
                <c:pt idx="306">
                  <c:v>43436.5</c:v>
                </c:pt>
                <c:pt idx="307">
                  <c:v>43468.5</c:v>
                </c:pt>
                <c:pt idx="308">
                  <c:v>43483</c:v>
                </c:pt>
                <c:pt idx="309">
                  <c:v>43503</c:v>
                </c:pt>
                <c:pt idx="310">
                  <c:v>43550</c:v>
                </c:pt>
                <c:pt idx="311">
                  <c:v>44324</c:v>
                </c:pt>
                <c:pt idx="312">
                  <c:v>44358.5</c:v>
                </c:pt>
                <c:pt idx="313">
                  <c:v>44431</c:v>
                </c:pt>
                <c:pt idx="314">
                  <c:v>44481</c:v>
                </c:pt>
                <c:pt idx="315">
                  <c:v>44481</c:v>
                </c:pt>
                <c:pt idx="316">
                  <c:v>44481</c:v>
                </c:pt>
                <c:pt idx="317">
                  <c:v>44481</c:v>
                </c:pt>
                <c:pt idx="318">
                  <c:v>44546.5</c:v>
                </c:pt>
                <c:pt idx="319">
                  <c:v>44560</c:v>
                </c:pt>
                <c:pt idx="320">
                  <c:v>44696.5</c:v>
                </c:pt>
                <c:pt idx="321">
                  <c:v>44697</c:v>
                </c:pt>
                <c:pt idx="322">
                  <c:v>44791.5</c:v>
                </c:pt>
                <c:pt idx="323">
                  <c:v>44860.5</c:v>
                </c:pt>
                <c:pt idx="324">
                  <c:v>45600</c:v>
                </c:pt>
                <c:pt idx="325">
                  <c:v>45629</c:v>
                </c:pt>
                <c:pt idx="326">
                  <c:v>45631.5</c:v>
                </c:pt>
                <c:pt idx="327">
                  <c:v>45740.5</c:v>
                </c:pt>
                <c:pt idx="328">
                  <c:v>45874</c:v>
                </c:pt>
                <c:pt idx="329">
                  <c:v>45880</c:v>
                </c:pt>
                <c:pt idx="330">
                  <c:v>45939</c:v>
                </c:pt>
                <c:pt idx="331">
                  <c:v>46717.5</c:v>
                </c:pt>
                <c:pt idx="332">
                  <c:v>46718</c:v>
                </c:pt>
                <c:pt idx="333">
                  <c:v>46749</c:v>
                </c:pt>
                <c:pt idx="334">
                  <c:v>46768</c:v>
                </c:pt>
                <c:pt idx="335">
                  <c:v>46811.5</c:v>
                </c:pt>
                <c:pt idx="336">
                  <c:v>46812</c:v>
                </c:pt>
                <c:pt idx="337">
                  <c:v>46974.5</c:v>
                </c:pt>
                <c:pt idx="338">
                  <c:v>47706</c:v>
                </c:pt>
                <c:pt idx="339">
                  <c:v>47822</c:v>
                </c:pt>
                <c:pt idx="340">
                  <c:v>49298.5</c:v>
                </c:pt>
              </c:numCache>
            </c:numRef>
          </c:xVal>
          <c:yVal>
            <c:numRef>
              <c:f>'A (3)'!$Q$21:$Q$892</c:f>
              <c:numCache>
                <c:formatCode>General</c:formatCode>
                <c:ptCount val="872"/>
                <c:pt idx="39">
                  <c:v>6.9318601461418439E-2</c:v>
                </c:pt>
                <c:pt idx="79">
                  <c:v>-4.8464972816873342E-2</c:v>
                </c:pt>
                <c:pt idx="100">
                  <c:v>1.8706386668782216E-2</c:v>
                </c:pt>
                <c:pt idx="101">
                  <c:v>1.5106948412721977E-2</c:v>
                </c:pt>
                <c:pt idx="107">
                  <c:v>9.8753727652365342E-3</c:v>
                </c:pt>
                <c:pt idx="118">
                  <c:v>-4.465589503524825E-3</c:v>
                </c:pt>
                <c:pt idx="119">
                  <c:v>-5.4428659423138015E-3</c:v>
                </c:pt>
                <c:pt idx="123">
                  <c:v>1.729145493300166E-2</c:v>
                </c:pt>
                <c:pt idx="124">
                  <c:v>0.15703434701572405</c:v>
                </c:pt>
                <c:pt idx="250">
                  <c:v>0.18679829478060128</c:v>
                </c:pt>
                <c:pt idx="270">
                  <c:v>0.22234084250521846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E8-48BE-9FCE-1F680B45A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729072"/>
        <c:axId val="1"/>
      </c:scatterChart>
      <c:valAx>
        <c:axId val="667729072"/>
        <c:scaling>
          <c:orientation val="minMax"/>
          <c:max val="50000"/>
          <c:min val="-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06542687952716"/>
              <c:y val="0.874252754333851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8943560057887119E-2"/>
              <c:y val="0.362276077765728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7729072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011592617493001"/>
          <c:y val="0.92215694595061837"/>
          <c:w val="0.64978337910366124"/>
          <c:h val="5.98802395209581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Cas -- O-C Diagr.</a:t>
            </a:r>
          </a:p>
        </c:rich>
      </c:tx>
      <c:layout>
        <c:manualLayout>
          <c:xMode val="edge"/>
          <c:yMode val="edge"/>
          <c:x val="0.4066573226827109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98560593908704"/>
          <c:y val="0.11077860506322082"/>
          <c:w val="0.84225819284932446"/>
          <c:h val="0.682635728497685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25106</c:v>
                </c:pt>
                <c:pt idx="133">
                  <c:v>26094</c:v>
                </c:pt>
                <c:pt idx="134">
                  <c:v>26175.5</c:v>
                </c:pt>
                <c:pt idx="135">
                  <c:v>26213</c:v>
                </c:pt>
                <c:pt idx="136">
                  <c:v>26278</c:v>
                </c:pt>
                <c:pt idx="137">
                  <c:v>26294.5</c:v>
                </c:pt>
                <c:pt idx="138">
                  <c:v>26347</c:v>
                </c:pt>
                <c:pt idx="139">
                  <c:v>26394</c:v>
                </c:pt>
                <c:pt idx="140">
                  <c:v>27222.5</c:v>
                </c:pt>
                <c:pt idx="141">
                  <c:v>27226.5</c:v>
                </c:pt>
                <c:pt idx="142">
                  <c:v>27263</c:v>
                </c:pt>
                <c:pt idx="143">
                  <c:v>27419.5</c:v>
                </c:pt>
                <c:pt idx="144">
                  <c:v>27424</c:v>
                </c:pt>
                <c:pt idx="145">
                  <c:v>27567</c:v>
                </c:pt>
                <c:pt idx="146">
                  <c:v>27611</c:v>
                </c:pt>
                <c:pt idx="147">
                  <c:v>27771</c:v>
                </c:pt>
                <c:pt idx="148">
                  <c:v>27775</c:v>
                </c:pt>
                <c:pt idx="149">
                  <c:v>27818</c:v>
                </c:pt>
                <c:pt idx="150">
                  <c:v>27865</c:v>
                </c:pt>
                <c:pt idx="151">
                  <c:v>28248</c:v>
                </c:pt>
                <c:pt idx="152">
                  <c:v>28414</c:v>
                </c:pt>
                <c:pt idx="153">
                  <c:v>28464</c:v>
                </c:pt>
                <c:pt idx="154">
                  <c:v>28605</c:v>
                </c:pt>
                <c:pt idx="155">
                  <c:v>28747</c:v>
                </c:pt>
                <c:pt idx="156">
                  <c:v>28790</c:v>
                </c:pt>
                <c:pt idx="157">
                  <c:v>28792.5</c:v>
                </c:pt>
                <c:pt idx="158">
                  <c:v>28925</c:v>
                </c:pt>
                <c:pt idx="159">
                  <c:v>28947</c:v>
                </c:pt>
                <c:pt idx="160">
                  <c:v>29606.5</c:v>
                </c:pt>
                <c:pt idx="161">
                  <c:v>29678.5</c:v>
                </c:pt>
                <c:pt idx="162">
                  <c:v>29882.5</c:v>
                </c:pt>
                <c:pt idx="163">
                  <c:v>30770</c:v>
                </c:pt>
                <c:pt idx="164">
                  <c:v>31092</c:v>
                </c:pt>
                <c:pt idx="165">
                  <c:v>31187</c:v>
                </c:pt>
                <c:pt idx="166">
                  <c:v>31252</c:v>
                </c:pt>
                <c:pt idx="167">
                  <c:v>31252.5</c:v>
                </c:pt>
                <c:pt idx="168">
                  <c:v>31256</c:v>
                </c:pt>
                <c:pt idx="169">
                  <c:v>31846.5</c:v>
                </c:pt>
                <c:pt idx="170">
                  <c:v>31908</c:v>
                </c:pt>
                <c:pt idx="171">
                  <c:v>31936.5</c:v>
                </c:pt>
                <c:pt idx="172">
                  <c:v>32033</c:v>
                </c:pt>
                <c:pt idx="173">
                  <c:v>32109</c:v>
                </c:pt>
                <c:pt idx="174">
                  <c:v>32142.5</c:v>
                </c:pt>
                <c:pt idx="175">
                  <c:v>32262.5</c:v>
                </c:pt>
                <c:pt idx="176">
                  <c:v>32306.5</c:v>
                </c:pt>
                <c:pt idx="177">
                  <c:v>32353.5</c:v>
                </c:pt>
                <c:pt idx="178">
                  <c:v>32597.5</c:v>
                </c:pt>
                <c:pt idx="179">
                  <c:v>32720</c:v>
                </c:pt>
                <c:pt idx="180">
                  <c:v>32720.5</c:v>
                </c:pt>
                <c:pt idx="181">
                  <c:v>32909.5</c:v>
                </c:pt>
                <c:pt idx="182">
                  <c:v>33097.5</c:v>
                </c:pt>
                <c:pt idx="183">
                  <c:v>33103</c:v>
                </c:pt>
                <c:pt idx="184">
                  <c:v>33143</c:v>
                </c:pt>
                <c:pt idx="185">
                  <c:v>33191</c:v>
                </c:pt>
                <c:pt idx="186">
                  <c:v>33238</c:v>
                </c:pt>
                <c:pt idx="187">
                  <c:v>33322.5</c:v>
                </c:pt>
                <c:pt idx="188">
                  <c:v>33491</c:v>
                </c:pt>
                <c:pt idx="189">
                  <c:v>34051</c:v>
                </c:pt>
                <c:pt idx="190">
                  <c:v>34073</c:v>
                </c:pt>
                <c:pt idx="191">
                  <c:v>34100</c:v>
                </c:pt>
                <c:pt idx="192">
                  <c:v>34141.5</c:v>
                </c:pt>
                <c:pt idx="193">
                  <c:v>34169</c:v>
                </c:pt>
                <c:pt idx="194">
                  <c:v>34170.5</c:v>
                </c:pt>
                <c:pt idx="195">
                  <c:v>34316</c:v>
                </c:pt>
                <c:pt idx="196">
                  <c:v>34520.5</c:v>
                </c:pt>
                <c:pt idx="197">
                  <c:v>34580.5</c:v>
                </c:pt>
                <c:pt idx="198">
                  <c:v>34596</c:v>
                </c:pt>
                <c:pt idx="199">
                  <c:v>34643</c:v>
                </c:pt>
                <c:pt idx="200">
                  <c:v>34705</c:v>
                </c:pt>
                <c:pt idx="201">
                  <c:v>34705.5</c:v>
                </c:pt>
                <c:pt idx="202">
                  <c:v>35286.5</c:v>
                </c:pt>
                <c:pt idx="203">
                  <c:v>35288.5</c:v>
                </c:pt>
                <c:pt idx="204">
                  <c:v>35426.5</c:v>
                </c:pt>
                <c:pt idx="205">
                  <c:v>35433.5</c:v>
                </c:pt>
                <c:pt idx="206">
                  <c:v>35436</c:v>
                </c:pt>
                <c:pt idx="207">
                  <c:v>35436.5</c:v>
                </c:pt>
                <c:pt idx="208">
                  <c:v>35460.5</c:v>
                </c:pt>
                <c:pt idx="209">
                  <c:v>35460.5</c:v>
                </c:pt>
                <c:pt idx="210">
                  <c:v>35502.5</c:v>
                </c:pt>
                <c:pt idx="211">
                  <c:v>35514</c:v>
                </c:pt>
                <c:pt idx="212">
                  <c:v>35539</c:v>
                </c:pt>
                <c:pt idx="213">
                  <c:v>35574.5</c:v>
                </c:pt>
                <c:pt idx="214">
                  <c:v>35574.5</c:v>
                </c:pt>
                <c:pt idx="215">
                  <c:v>35592.5</c:v>
                </c:pt>
                <c:pt idx="216">
                  <c:v>36352.5</c:v>
                </c:pt>
                <c:pt idx="217">
                  <c:v>36496.5</c:v>
                </c:pt>
                <c:pt idx="218">
                  <c:v>36496.5</c:v>
                </c:pt>
                <c:pt idx="219">
                  <c:v>36512.5</c:v>
                </c:pt>
                <c:pt idx="220">
                  <c:v>36603</c:v>
                </c:pt>
                <c:pt idx="221">
                  <c:v>36641</c:v>
                </c:pt>
                <c:pt idx="222">
                  <c:v>36649</c:v>
                </c:pt>
                <c:pt idx="223">
                  <c:v>36684.5</c:v>
                </c:pt>
                <c:pt idx="224">
                  <c:v>36694.5</c:v>
                </c:pt>
                <c:pt idx="225">
                  <c:v>36735</c:v>
                </c:pt>
                <c:pt idx="226">
                  <c:v>36759</c:v>
                </c:pt>
                <c:pt idx="227">
                  <c:v>36766.5</c:v>
                </c:pt>
                <c:pt idx="228">
                  <c:v>36772.5</c:v>
                </c:pt>
                <c:pt idx="229">
                  <c:v>36784</c:v>
                </c:pt>
                <c:pt idx="230">
                  <c:v>36784.5</c:v>
                </c:pt>
                <c:pt idx="231">
                  <c:v>36823</c:v>
                </c:pt>
                <c:pt idx="232">
                  <c:v>37572</c:v>
                </c:pt>
                <c:pt idx="233">
                  <c:v>37587</c:v>
                </c:pt>
                <c:pt idx="234">
                  <c:v>37697</c:v>
                </c:pt>
                <c:pt idx="235">
                  <c:v>37700</c:v>
                </c:pt>
                <c:pt idx="236">
                  <c:v>37722</c:v>
                </c:pt>
                <c:pt idx="237">
                  <c:v>37722.5</c:v>
                </c:pt>
                <c:pt idx="238">
                  <c:v>37723</c:v>
                </c:pt>
                <c:pt idx="239">
                  <c:v>37758</c:v>
                </c:pt>
                <c:pt idx="240">
                  <c:v>37769</c:v>
                </c:pt>
                <c:pt idx="241">
                  <c:v>37770</c:v>
                </c:pt>
                <c:pt idx="242">
                  <c:v>37770</c:v>
                </c:pt>
                <c:pt idx="243">
                  <c:v>37770</c:v>
                </c:pt>
                <c:pt idx="244">
                  <c:v>37814</c:v>
                </c:pt>
                <c:pt idx="245">
                  <c:v>38048</c:v>
                </c:pt>
                <c:pt idx="246">
                  <c:v>38331</c:v>
                </c:pt>
                <c:pt idx="247">
                  <c:v>38541</c:v>
                </c:pt>
                <c:pt idx="248">
                  <c:v>38556.5</c:v>
                </c:pt>
                <c:pt idx="249">
                  <c:v>38569</c:v>
                </c:pt>
                <c:pt idx="250">
                  <c:v>38606.5</c:v>
                </c:pt>
                <c:pt idx="251">
                  <c:v>38607</c:v>
                </c:pt>
                <c:pt idx="252">
                  <c:v>38613</c:v>
                </c:pt>
                <c:pt idx="253">
                  <c:v>38754</c:v>
                </c:pt>
                <c:pt idx="254">
                  <c:v>38782</c:v>
                </c:pt>
                <c:pt idx="255">
                  <c:v>38842</c:v>
                </c:pt>
                <c:pt idx="256">
                  <c:v>38867</c:v>
                </c:pt>
                <c:pt idx="257">
                  <c:v>38873</c:v>
                </c:pt>
                <c:pt idx="258">
                  <c:v>38895</c:v>
                </c:pt>
                <c:pt idx="259">
                  <c:v>38939.5</c:v>
                </c:pt>
                <c:pt idx="260">
                  <c:v>38971</c:v>
                </c:pt>
                <c:pt idx="261">
                  <c:v>38974</c:v>
                </c:pt>
                <c:pt idx="262">
                  <c:v>38983.5</c:v>
                </c:pt>
                <c:pt idx="263">
                  <c:v>39456.5</c:v>
                </c:pt>
                <c:pt idx="264">
                  <c:v>39613</c:v>
                </c:pt>
                <c:pt idx="265">
                  <c:v>39616.5</c:v>
                </c:pt>
                <c:pt idx="266">
                  <c:v>39638.5</c:v>
                </c:pt>
                <c:pt idx="267">
                  <c:v>39663.5</c:v>
                </c:pt>
                <c:pt idx="268">
                  <c:v>39718</c:v>
                </c:pt>
                <c:pt idx="269">
                  <c:v>39776.5</c:v>
                </c:pt>
                <c:pt idx="270">
                  <c:v>39885.5</c:v>
                </c:pt>
                <c:pt idx="271">
                  <c:v>39937.5</c:v>
                </c:pt>
                <c:pt idx="272">
                  <c:v>39980</c:v>
                </c:pt>
                <c:pt idx="273">
                  <c:v>40067</c:v>
                </c:pt>
                <c:pt idx="274">
                  <c:v>40859.5</c:v>
                </c:pt>
                <c:pt idx="275">
                  <c:v>40925.5</c:v>
                </c:pt>
                <c:pt idx="276">
                  <c:v>40956</c:v>
                </c:pt>
                <c:pt idx="277">
                  <c:v>41000.5</c:v>
                </c:pt>
                <c:pt idx="278">
                  <c:v>41063.5</c:v>
                </c:pt>
                <c:pt idx="279">
                  <c:v>41121</c:v>
                </c:pt>
                <c:pt idx="280">
                  <c:v>41160.5</c:v>
                </c:pt>
                <c:pt idx="281">
                  <c:v>41295</c:v>
                </c:pt>
                <c:pt idx="282">
                  <c:v>41444.5</c:v>
                </c:pt>
                <c:pt idx="283">
                  <c:v>41445</c:v>
                </c:pt>
                <c:pt idx="284">
                  <c:v>41477</c:v>
                </c:pt>
                <c:pt idx="285">
                  <c:v>41495.5</c:v>
                </c:pt>
                <c:pt idx="286">
                  <c:v>41997</c:v>
                </c:pt>
                <c:pt idx="287">
                  <c:v>42016</c:v>
                </c:pt>
                <c:pt idx="288">
                  <c:v>42085</c:v>
                </c:pt>
                <c:pt idx="289">
                  <c:v>42101</c:v>
                </c:pt>
                <c:pt idx="290">
                  <c:v>42132.5</c:v>
                </c:pt>
                <c:pt idx="291">
                  <c:v>42195</c:v>
                </c:pt>
                <c:pt idx="292">
                  <c:v>42219.5</c:v>
                </c:pt>
                <c:pt idx="293">
                  <c:v>42238</c:v>
                </c:pt>
                <c:pt idx="294">
                  <c:v>42265</c:v>
                </c:pt>
                <c:pt idx="295">
                  <c:v>42278</c:v>
                </c:pt>
                <c:pt idx="296">
                  <c:v>42421</c:v>
                </c:pt>
                <c:pt idx="297">
                  <c:v>42439</c:v>
                </c:pt>
                <c:pt idx="298">
                  <c:v>42489</c:v>
                </c:pt>
                <c:pt idx="299">
                  <c:v>42649.5</c:v>
                </c:pt>
                <c:pt idx="300">
                  <c:v>42681</c:v>
                </c:pt>
                <c:pt idx="301">
                  <c:v>43114.5</c:v>
                </c:pt>
                <c:pt idx="302">
                  <c:v>43338.5</c:v>
                </c:pt>
                <c:pt idx="303">
                  <c:v>43357.5</c:v>
                </c:pt>
                <c:pt idx="304">
                  <c:v>43427</c:v>
                </c:pt>
                <c:pt idx="305">
                  <c:v>43427.5</c:v>
                </c:pt>
                <c:pt idx="306">
                  <c:v>43436.5</c:v>
                </c:pt>
                <c:pt idx="307">
                  <c:v>43468.5</c:v>
                </c:pt>
                <c:pt idx="308">
                  <c:v>43483</c:v>
                </c:pt>
                <c:pt idx="309">
                  <c:v>43503</c:v>
                </c:pt>
                <c:pt idx="310">
                  <c:v>43550</c:v>
                </c:pt>
                <c:pt idx="311">
                  <c:v>44324</c:v>
                </c:pt>
                <c:pt idx="312">
                  <c:v>44358.5</c:v>
                </c:pt>
                <c:pt idx="313">
                  <c:v>44431</c:v>
                </c:pt>
                <c:pt idx="314">
                  <c:v>44481</c:v>
                </c:pt>
                <c:pt idx="315">
                  <c:v>44481</c:v>
                </c:pt>
                <c:pt idx="316">
                  <c:v>44481</c:v>
                </c:pt>
                <c:pt idx="317">
                  <c:v>44481</c:v>
                </c:pt>
                <c:pt idx="318">
                  <c:v>44546.5</c:v>
                </c:pt>
                <c:pt idx="319">
                  <c:v>44560</c:v>
                </c:pt>
                <c:pt idx="320">
                  <c:v>44696.5</c:v>
                </c:pt>
                <c:pt idx="321">
                  <c:v>44697</c:v>
                </c:pt>
                <c:pt idx="322">
                  <c:v>44791.5</c:v>
                </c:pt>
                <c:pt idx="323">
                  <c:v>44860.5</c:v>
                </c:pt>
                <c:pt idx="324">
                  <c:v>45600</c:v>
                </c:pt>
                <c:pt idx="325">
                  <c:v>45629</c:v>
                </c:pt>
                <c:pt idx="326">
                  <c:v>45631.5</c:v>
                </c:pt>
                <c:pt idx="327">
                  <c:v>45740.5</c:v>
                </c:pt>
                <c:pt idx="328">
                  <c:v>45874</c:v>
                </c:pt>
                <c:pt idx="329">
                  <c:v>45880</c:v>
                </c:pt>
                <c:pt idx="330">
                  <c:v>45939</c:v>
                </c:pt>
                <c:pt idx="331">
                  <c:v>46717.5</c:v>
                </c:pt>
                <c:pt idx="332">
                  <c:v>46718</c:v>
                </c:pt>
                <c:pt idx="333">
                  <c:v>46749</c:v>
                </c:pt>
                <c:pt idx="334">
                  <c:v>46768</c:v>
                </c:pt>
                <c:pt idx="335">
                  <c:v>46811.5</c:v>
                </c:pt>
                <c:pt idx="336">
                  <c:v>46812</c:v>
                </c:pt>
                <c:pt idx="337">
                  <c:v>46974.5</c:v>
                </c:pt>
                <c:pt idx="338">
                  <c:v>47706</c:v>
                </c:pt>
                <c:pt idx="339">
                  <c:v>47822</c:v>
                </c:pt>
                <c:pt idx="340">
                  <c:v>49298.5</c:v>
                </c:pt>
              </c:numCache>
            </c:numRef>
          </c:xVal>
          <c:yVal>
            <c:numRef>
              <c:f>'A (3)'!$H$21:$H$892</c:f>
              <c:numCache>
                <c:formatCode>General</c:formatCode>
                <c:ptCount val="8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35-42BD-B991-9B25708F4D84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25106</c:v>
                </c:pt>
                <c:pt idx="133">
                  <c:v>26094</c:v>
                </c:pt>
                <c:pt idx="134">
                  <c:v>26175.5</c:v>
                </c:pt>
                <c:pt idx="135">
                  <c:v>26213</c:v>
                </c:pt>
                <c:pt idx="136">
                  <c:v>26278</c:v>
                </c:pt>
                <c:pt idx="137">
                  <c:v>26294.5</c:v>
                </c:pt>
                <c:pt idx="138">
                  <c:v>26347</c:v>
                </c:pt>
                <c:pt idx="139">
                  <c:v>26394</c:v>
                </c:pt>
                <c:pt idx="140">
                  <c:v>27222.5</c:v>
                </c:pt>
                <c:pt idx="141">
                  <c:v>27226.5</c:v>
                </c:pt>
                <c:pt idx="142">
                  <c:v>27263</c:v>
                </c:pt>
                <c:pt idx="143">
                  <c:v>27419.5</c:v>
                </c:pt>
                <c:pt idx="144">
                  <c:v>27424</c:v>
                </c:pt>
                <c:pt idx="145">
                  <c:v>27567</c:v>
                </c:pt>
                <c:pt idx="146">
                  <c:v>27611</c:v>
                </c:pt>
                <c:pt idx="147">
                  <c:v>27771</c:v>
                </c:pt>
                <c:pt idx="148">
                  <c:v>27775</c:v>
                </c:pt>
                <c:pt idx="149">
                  <c:v>27818</c:v>
                </c:pt>
                <c:pt idx="150">
                  <c:v>27865</c:v>
                </c:pt>
                <c:pt idx="151">
                  <c:v>28248</c:v>
                </c:pt>
                <c:pt idx="152">
                  <c:v>28414</c:v>
                </c:pt>
                <c:pt idx="153">
                  <c:v>28464</c:v>
                </c:pt>
                <c:pt idx="154">
                  <c:v>28605</c:v>
                </c:pt>
                <c:pt idx="155">
                  <c:v>28747</c:v>
                </c:pt>
                <c:pt idx="156">
                  <c:v>28790</c:v>
                </c:pt>
                <c:pt idx="157">
                  <c:v>28792.5</c:v>
                </c:pt>
                <c:pt idx="158">
                  <c:v>28925</c:v>
                </c:pt>
                <c:pt idx="159">
                  <c:v>28947</c:v>
                </c:pt>
                <c:pt idx="160">
                  <c:v>29606.5</c:v>
                </c:pt>
                <c:pt idx="161">
                  <c:v>29678.5</c:v>
                </c:pt>
                <c:pt idx="162">
                  <c:v>29882.5</c:v>
                </c:pt>
                <c:pt idx="163">
                  <c:v>30770</c:v>
                </c:pt>
                <c:pt idx="164">
                  <c:v>31092</c:v>
                </c:pt>
                <c:pt idx="165">
                  <c:v>31187</c:v>
                </c:pt>
                <c:pt idx="166">
                  <c:v>31252</c:v>
                </c:pt>
                <c:pt idx="167">
                  <c:v>31252.5</c:v>
                </c:pt>
                <c:pt idx="168">
                  <c:v>31256</c:v>
                </c:pt>
                <c:pt idx="169">
                  <c:v>31846.5</c:v>
                </c:pt>
                <c:pt idx="170">
                  <c:v>31908</c:v>
                </c:pt>
                <c:pt idx="171">
                  <c:v>31936.5</c:v>
                </c:pt>
                <c:pt idx="172">
                  <c:v>32033</c:v>
                </c:pt>
                <c:pt idx="173">
                  <c:v>32109</c:v>
                </c:pt>
                <c:pt idx="174">
                  <c:v>32142.5</c:v>
                </c:pt>
                <c:pt idx="175">
                  <c:v>32262.5</c:v>
                </c:pt>
                <c:pt idx="176">
                  <c:v>32306.5</c:v>
                </c:pt>
                <c:pt idx="177">
                  <c:v>32353.5</c:v>
                </c:pt>
                <c:pt idx="178">
                  <c:v>32597.5</c:v>
                </c:pt>
                <c:pt idx="179">
                  <c:v>32720</c:v>
                </c:pt>
                <c:pt idx="180">
                  <c:v>32720.5</c:v>
                </c:pt>
                <c:pt idx="181">
                  <c:v>32909.5</c:v>
                </c:pt>
                <c:pt idx="182">
                  <c:v>33097.5</c:v>
                </c:pt>
                <c:pt idx="183">
                  <c:v>33103</c:v>
                </c:pt>
                <c:pt idx="184">
                  <c:v>33143</c:v>
                </c:pt>
                <c:pt idx="185">
                  <c:v>33191</c:v>
                </c:pt>
                <c:pt idx="186">
                  <c:v>33238</c:v>
                </c:pt>
                <c:pt idx="187">
                  <c:v>33322.5</c:v>
                </c:pt>
                <c:pt idx="188">
                  <c:v>33491</c:v>
                </c:pt>
                <c:pt idx="189">
                  <c:v>34051</c:v>
                </c:pt>
                <c:pt idx="190">
                  <c:v>34073</c:v>
                </c:pt>
                <c:pt idx="191">
                  <c:v>34100</c:v>
                </c:pt>
                <c:pt idx="192">
                  <c:v>34141.5</c:v>
                </c:pt>
                <c:pt idx="193">
                  <c:v>34169</c:v>
                </c:pt>
                <c:pt idx="194">
                  <c:v>34170.5</c:v>
                </c:pt>
                <c:pt idx="195">
                  <c:v>34316</c:v>
                </c:pt>
                <c:pt idx="196">
                  <c:v>34520.5</c:v>
                </c:pt>
                <c:pt idx="197">
                  <c:v>34580.5</c:v>
                </c:pt>
                <c:pt idx="198">
                  <c:v>34596</c:v>
                </c:pt>
                <c:pt idx="199">
                  <c:v>34643</c:v>
                </c:pt>
                <c:pt idx="200">
                  <c:v>34705</c:v>
                </c:pt>
                <c:pt idx="201">
                  <c:v>34705.5</c:v>
                </c:pt>
                <c:pt idx="202">
                  <c:v>35286.5</c:v>
                </c:pt>
                <c:pt idx="203">
                  <c:v>35288.5</c:v>
                </c:pt>
                <c:pt idx="204">
                  <c:v>35426.5</c:v>
                </c:pt>
                <c:pt idx="205">
                  <c:v>35433.5</c:v>
                </c:pt>
                <c:pt idx="206">
                  <c:v>35436</c:v>
                </c:pt>
                <c:pt idx="207">
                  <c:v>35436.5</c:v>
                </c:pt>
                <c:pt idx="208">
                  <c:v>35460.5</c:v>
                </c:pt>
                <c:pt idx="209">
                  <c:v>35460.5</c:v>
                </c:pt>
                <c:pt idx="210">
                  <c:v>35502.5</c:v>
                </c:pt>
                <c:pt idx="211">
                  <c:v>35514</c:v>
                </c:pt>
                <c:pt idx="212">
                  <c:v>35539</c:v>
                </c:pt>
                <c:pt idx="213">
                  <c:v>35574.5</c:v>
                </c:pt>
                <c:pt idx="214">
                  <c:v>35574.5</c:v>
                </c:pt>
                <c:pt idx="215">
                  <c:v>35592.5</c:v>
                </c:pt>
                <c:pt idx="216">
                  <c:v>36352.5</c:v>
                </c:pt>
                <c:pt idx="217">
                  <c:v>36496.5</c:v>
                </c:pt>
                <c:pt idx="218">
                  <c:v>36496.5</c:v>
                </c:pt>
                <c:pt idx="219">
                  <c:v>36512.5</c:v>
                </c:pt>
                <c:pt idx="220">
                  <c:v>36603</c:v>
                </c:pt>
                <c:pt idx="221">
                  <c:v>36641</c:v>
                </c:pt>
                <c:pt idx="222">
                  <c:v>36649</c:v>
                </c:pt>
                <c:pt idx="223">
                  <c:v>36684.5</c:v>
                </c:pt>
                <c:pt idx="224">
                  <c:v>36694.5</c:v>
                </c:pt>
                <c:pt idx="225">
                  <c:v>36735</c:v>
                </c:pt>
                <c:pt idx="226">
                  <c:v>36759</c:v>
                </c:pt>
                <c:pt idx="227">
                  <c:v>36766.5</c:v>
                </c:pt>
                <c:pt idx="228">
                  <c:v>36772.5</c:v>
                </c:pt>
                <c:pt idx="229">
                  <c:v>36784</c:v>
                </c:pt>
                <c:pt idx="230">
                  <c:v>36784.5</c:v>
                </c:pt>
                <c:pt idx="231">
                  <c:v>36823</c:v>
                </c:pt>
                <c:pt idx="232">
                  <c:v>37572</c:v>
                </c:pt>
                <c:pt idx="233">
                  <c:v>37587</c:v>
                </c:pt>
                <c:pt idx="234">
                  <c:v>37697</c:v>
                </c:pt>
                <c:pt idx="235">
                  <c:v>37700</c:v>
                </c:pt>
                <c:pt idx="236">
                  <c:v>37722</c:v>
                </c:pt>
                <c:pt idx="237">
                  <c:v>37722.5</c:v>
                </c:pt>
                <c:pt idx="238">
                  <c:v>37723</c:v>
                </c:pt>
                <c:pt idx="239">
                  <c:v>37758</c:v>
                </c:pt>
                <c:pt idx="240">
                  <c:v>37769</c:v>
                </c:pt>
                <c:pt idx="241">
                  <c:v>37770</c:v>
                </c:pt>
                <c:pt idx="242">
                  <c:v>37770</c:v>
                </c:pt>
                <c:pt idx="243">
                  <c:v>37770</c:v>
                </c:pt>
                <c:pt idx="244">
                  <c:v>37814</c:v>
                </c:pt>
                <c:pt idx="245">
                  <c:v>38048</c:v>
                </c:pt>
                <c:pt idx="246">
                  <c:v>38331</c:v>
                </c:pt>
                <c:pt idx="247">
                  <c:v>38541</c:v>
                </c:pt>
                <c:pt idx="248">
                  <c:v>38556.5</c:v>
                </c:pt>
                <c:pt idx="249">
                  <c:v>38569</c:v>
                </c:pt>
                <c:pt idx="250">
                  <c:v>38606.5</c:v>
                </c:pt>
                <c:pt idx="251">
                  <c:v>38607</c:v>
                </c:pt>
                <c:pt idx="252">
                  <c:v>38613</c:v>
                </c:pt>
                <c:pt idx="253">
                  <c:v>38754</c:v>
                </c:pt>
                <c:pt idx="254">
                  <c:v>38782</c:v>
                </c:pt>
                <c:pt idx="255">
                  <c:v>38842</c:v>
                </c:pt>
                <c:pt idx="256">
                  <c:v>38867</c:v>
                </c:pt>
                <c:pt idx="257">
                  <c:v>38873</c:v>
                </c:pt>
                <c:pt idx="258">
                  <c:v>38895</c:v>
                </c:pt>
                <c:pt idx="259">
                  <c:v>38939.5</c:v>
                </c:pt>
                <c:pt idx="260">
                  <c:v>38971</c:v>
                </c:pt>
                <c:pt idx="261">
                  <c:v>38974</c:v>
                </c:pt>
                <c:pt idx="262">
                  <c:v>38983.5</c:v>
                </c:pt>
                <c:pt idx="263">
                  <c:v>39456.5</c:v>
                </c:pt>
                <c:pt idx="264">
                  <c:v>39613</c:v>
                </c:pt>
                <c:pt idx="265">
                  <c:v>39616.5</c:v>
                </c:pt>
                <c:pt idx="266">
                  <c:v>39638.5</c:v>
                </c:pt>
                <c:pt idx="267">
                  <c:v>39663.5</c:v>
                </c:pt>
                <c:pt idx="268">
                  <c:v>39718</c:v>
                </c:pt>
                <c:pt idx="269">
                  <c:v>39776.5</c:v>
                </c:pt>
                <c:pt idx="270">
                  <c:v>39885.5</c:v>
                </c:pt>
                <c:pt idx="271">
                  <c:v>39937.5</c:v>
                </c:pt>
                <c:pt idx="272">
                  <c:v>39980</c:v>
                </c:pt>
                <c:pt idx="273">
                  <c:v>40067</c:v>
                </c:pt>
                <c:pt idx="274">
                  <c:v>40859.5</c:v>
                </c:pt>
                <c:pt idx="275">
                  <c:v>40925.5</c:v>
                </c:pt>
                <c:pt idx="276">
                  <c:v>40956</c:v>
                </c:pt>
                <c:pt idx="277">
                  <c:v>41000.5</c:v>
                </c:pt>
                <c:pt idx="278">
                  <c:v>41063.5</c:v>
                </c:pt>
                <c:pt idx="279">
                  <c:v>41121</c:v>
                </c:pt>
                <c:pt idx="280">
                  <c:v>41160.5</c:v>
                </c:pt>
                <c:pt idx="281">
                  <c:v>41295</c:v>
                </c:pt>
                <c:pt idx="282">
                  <c:v>41444.5</c:v>
                </c:pt>
                <c:pt idx="283">
                  <c:v>41445</c:v>
                </c:pt>
                <c:pt idx="284">
                  <c:v>41477</c:v>
                </c:pt>
                <c:pt idx="285">
                  <c:v>41495.5</c:v>
                </c:pt>
                <c:pt idx="286">
                  <c:v>41997</c:v>
                </c:pt>
                <c:pt idx="287">
                  <c:v>42016</c:v>
                </c:pt>
                <c:pt idx="288">
                  <c:v>42085</c:v>
                </c:pt>
                <c:pt idx="289">
                  <c:v>42101</c:v>
                </c:pt>
                <c:pt idx="290">
                  <c:v>42132.5</c:v>
                </c:pt>
                <c:pt idx="291">
                  <c:v>42195</c:v>
                </c:pt>
                <c:pt idx="292">
                  <c:v>42219.5</c:v>
                </c:pt>
                <c:pt idx="293">
                  <c:v>42238</c:v>
                </c:pt>
                <c:pt idx="294">
                  <c:v>42265</c:v>
                </c:pt>
                <c:pt idx="295">
                  <c:v>42278</c:v>
                </c:pt>
                <c:pt idx="296">
                  <c:v>42421</c:v>
                </c:pt>
                <c:pt idx="297">
                  <c:v>42439</c:v>
                </c:pt>
                <c:pt idx="298">
                  <c:v>42489</c:v>
                </c:pt>
                <c:pt idx="299">
                  <c:v>42649.5</c:v>
                </c:pt>
                <c:pt idx="300">
                  <c:v>42681</c:v>
                </c:pt>
                <c:pt idx="301">
                  <c:v>43114.5</c:v>
                </c:pt>
                <c:pt idx="302">
                  <c:v>43338.5</c:v>
                </c:pt>
                <c:pt idx="303">
                  <c:v>43357.5</c:v>
                </c:pt>
                <c:pt idx="304">
                  <c:v>43427</c:v>
                </c:pt>
                <c:pt idx="305">
                  <c:v>43427.5</c:v>
                </c:pt>
                <c:pt idx="306">
                  <c:v>43436.5</c:v>
                </c:pt>
                <c:pt idx="307">
                  <c:v>43468.5</c:v>
                </c:pt>
                <c:pt idx="308">
                  <c:v>43483</c:v>
                </c:pt>
                <c:pt idx="309">
                  <c:v>43503</c:v>
                </c:pt>
                <c:pt idx="310">
                  <c:v>43550</c:v>
                </c:pt>
                <c:pt idx="311">
                  <c:v>44324</c:v>
                </c:pt>
                <c:pt idx="312">
                  <c:v>44358.5</c:v>
                </c:pt>
                <c:pt idx="313">
                  <c:v>44431</c:v>
                </c:pt>
                <c:pt idx="314">
                  <c:v>44481</c:v>
                </c:pt>
                <c:pt idx="315">
                  <c:v>44481</c:v>
                </c:pt>
                <c:pt idx="316">
                  <c:v>44481</c:v>
                </c:pt>
                <c:pt idx="317">
                  <c:v>44481</c:v>
                </c:pt>
                <c:pt idx="318">
                  <c:v>44546.5</c:v>
                </c:pt>
                <c:pt idx="319">
                  <c:v>44560</c:v>
                </c:pt>
                <c:pt idx="320">
                  <c:v>44696.5</c:v>
                </c:pt>
                <c:pt idx="321">
                  <c:v>44697</c:v>
                </c:pt>
                <c:pt idx="322">
                  <c:v>44791.5</c:v>
                </c:pt>
                <c:pt idx="323">
                  <c:v>44860.5</c:v>
                </c:pt>
                <c:pt idx="324">
                  <c:v>45600</c:v>
                </c:pt>
                <c:pt idx="325">
                  <c:v>45629</c:v>
                </c:pt>
                <c:pt idx="326">
                  <c:v>45631.5</c:v>
                </c:pt>
                <c:pt idx="327">
                  <c:v>45740.5</c:v>
                </c:pt>
                <c:pt idx="328">
                  <c:v>45874</c:v>
                </c:pt>
                <c:pt idx="329">
                  <c:v>45880</c:v>
                </c:pt>
                <c:pt idx="330">
                  <c:v>45939</c:v>
                </c:pt>
                <c:pt idx="331">
                  <c:v>46717.5</c:v>
                </c:pt>
                <c:pt idx="332">
                  <c:v>46718</c:v>
                </c:pt>
                <c:pt idx="333">
                  <c:v>46749</c:v>
                </c:pt>
                <c:pt idx="334">
                  <c:v>46768</c:v>
                </c:pt>
                <c:pt idx="335">
                  <c:v>46811.5</c:v>
                </c:pt>
                <c:pt idx="336">
                  <c:v>46812</c:v>
                </c:pt>
                <c:pt idx="337">
                  <c:v>46974.5</c:v>
                </c:pt>
                <c:pt idx="338">
                  <c:v>47706</c:v>
                </c:pt>
                <c:pt idx="339">
                  <c:v>47822</c:v>
                </c:pt>
                <c:pt idx="340">
                  <c:v>49298.5</c:v>
                </c:pt>
              </c:numCache>
            </c:numRef>
          </c:xVal>
          <c:yVal>
            <c:numRef>
              <c:f>'A (3)'!$I$21:$I$892</c:f>
              <c:numCache>
                <c:formatCode>General</c:formatCode>
                <c:ptCount val="872"/>
                <c:pt idx="0">
                  <c:v>-0.16140969256230164</c:v>
                </c:pt>
                <c:pt idx="1">
                  <c:v>-0.13333871317081503</c:v>
                </c:pt>
                <c:pt idx="2">
                  <c:v>-0.1193501656416629</c:v>
                </c:pt>
                <c:pt idx="3">
                  <c:v>-0.23454050721556996</c:v>
                </c:pt>
                <c:pt idx="4">
                  <c:v>-0.12943684683341417</c:v>
                </c:pt>
                <c:pt idx="5">
                  <c:v>-0.10815476892457809</c:v>
                </c:pt>
                <c:pt idx="6">
                  <c:v>-9.1051253642945085E-2</c:v>
                </c:pt>
                <c:pt idx="7">
                  <c:v>-0.11348455079132691</c:v>
                </c:pt>
                <c:pt idx="8">
                  <c:v>-9.6954723849194124E-2</c:v>
                </c:pt>
                <c:pt idx="10">
                  <c:v>-7.9423764618695714E-2</c:v>
                </c:pt>
                <c:pt idx="20">
                  <c:v>-7.316809734038543E-2</c:v>
                </c:pt>
                <c:pt idx="30">
                  <c:v>-7.1656925996649079E-2</c:v>
                </c:pt>
                <c:pt idx="31">
                  <c:v>-6.1887042880698573E-2</c:v>
                </c:pt>
                <c:pt idx="37">
                  <c:v>-7.2655557924008463E-2</c:v>
                </c:pt>
                <c:pt idx="38">
                  <c:v>-2.2516625496791676E-2</c:v>
                </c:pt>
                <c:pt idx="40">
                  <c:v>-3.4316344623221084E-2</c:v>
                </c:pt>
                <c:pt idx="41">
                  <c:v>-3.4076288458891213E-2</c:v>
                </c:pt>
                <c:pt idx="42">
                  <c:v>-3.4836232283851132E-2</c:v>
                </c:pt>
                <c:pt idx="43">
                  <c:v>-3.701242151146289E-2</c:v>
                </c:pt>
                <c:pt idx="44">
                  <c:v>-3.6594808028894477E-2</c:v>
                </c:pt>
                <c:pt idx="45">
                  <c:v>-3.5131747419654857E-2</c:v>
                </c:pt>
                <c:pt idx="46">
                  <c:v>-2.306924855656689E-2</c:v>
                </c:pt>
                <c:pt idx="47">
                  <c:v>-1.5465669792320114E-2</c:v>
                </c:pt>
                <c:pt idx="48">
                  <c:v>-1.2984189364942722E-2</c:v>
                </c:pt>
                <c:pt idx="54">
                  <c:v>-2.6295732823200524E-4</c:v>
                </c:pt>
                <c:pt idx="64">
                  <c:v>1.3940237287897617E-2</c:v>
                </c:pt>
                <c:pt idx="65">
                  <c:v>5.7754642475629225E-3</c:v>
                </c:pt>
                <c:pt idx="66">
                  <c:v>2.9629608543473296E-3</c:v>
                </c:pt>
                <c:pt idx="67">
                  <c:v>1.9729835752514191E-2</c:v>
                </c:pt>
                <c:pt idx="68">
                  <c:v>1.9586363778216764E-2</c:v>
                </c:pt>
                <c:pt idx="69">
                  <c:v>1.9087777203822043E-2</c:v>
                </c:pt>
                <c:pt idx="70">
                  <c:v>2.4246824003057554E-2</c:v>
                </c:pt>
                <c:pt idx="71">
                  <c:v>8.7184014118975028E-3</c:v>
                </c:pt>
                <c:pt idx="72">
                  <c:v>1.3123230630299076E-2</c:v>
                </c:pt>
                <c:pt idx="73">
                  <c:v>2.2368922349414788E-2</c:v>
                </c:pt>
                <c:pt idx="75">
                  <c:v>2.3008063355518971E-2</c:v>
                </c:pt>
                <c:pt idx="77">
                  <c:v>3.6888737442495767E-2</c:v>
                </c:pt>
                <c:pt idx="80">
                  <c:v>3.3755168500647414E-2</c:v>
                </c:pt>
                <c:pt idx="81">
                  <c:v>4.0550456920755096E-2</c:v>
                </c:pt>
                <c:pt idx="82">
                  <c:v>4.8351562261814252E-2</c:v>
                </c:pt>
                <c:pt idx="83">
                  <c:v>4.4362815213389695E-2</c:v>
                </c:pt>
                <c:pt idx="84">
                  <c:v>5.8325812336988747E-2</c:v>
                </c:pt>
                <c:pt idx="85">
                  <c:v>5.2970697724958882E-2</c:v>
                </c:pt>
                <c:pt idx="86">
                  <c:v>6.0729182783688884E-2</c:v>
                </c:pt>
                <c:pt idx="87">
                  <c:v>5.7751906351768412E-2</c:v>
                </c:pt>
                <c:pt idx="88">
                  <c:v>6.1214966954139527E-2</c:v>
                </c:pt>
                <c:pt idx="89">
                  <c:v>3.9682295027887449E-2</c:v>
                </c:pt>
                <c:pt idx="90">
                  <c:v>4.5402463554637507E-2</c:v>
                </c:pt>
                <c:pt idx="91">
                  <c:v>5.9955014061415568E-2</c:v>
                </c:pt>
                <c:pt idx="92">
                  <c:v>4.0207854501204565E-2</c:v>
                </c:pt>
                <c:pt idx="93">
                  <c:v>5.8195070239889901E-2</c:v>
                </c:pt>
                <c:pt idx="94">
                  <c:v>6.0030297201592475E-2</c:v>
                </c:pt>
                <c:pt idx="96">
                  <c:v>5.3348445217125118E-2</c:v>
                </c:pt>
                <c:pt idx="97">
                  <c:v>6.2268894602311775E-2</c:v>
                </c:pt>
                <c:pt idx="98">
                  <c:v>5.19762788535445E-2</c:v>
                </c:pt>
                <c:pt idx="99">
                  <c:v>2.6581388941849582E-2</c:v>
                </c:pt>
                <c:pt idx="102">
                  <c:v>5.8837056225456763E-2</c:v>
                </c:pt>
                <c:pt idx="103">
                  <c:v>6.7254669709654991E-2</c:v>
                </c:pt>
                <c:pt idx="104">
                  <c:v>7.3207763816753868E-2</c:v>
                </c:pt>
                <c:pt idx="105">
                  <c:v>5.6865433471102733E-2</c:v>
                </c:pt>
                <c:pt idx="106">
                  <c:v>7.2052930067002308E-2</c:v>
                </c:pt>
                <c:pt idx="108">
                  <c:v>5.3177927802607883E-2</c:v>
                </c:pt>
                <c:pt idx="109">
                  <c:v>6.3253210944822058E-2</c:v>
                </c:pt>
                <c:pt idx="110">
                  <c:v>6.9555765978293493E-2</c:v>
                </c:pt>
                <c:pt idx="111">
                  <c:v>4.8325649098842405E-2</c:v>
                </c:pt>
                <c:pt idx="116">
                  <c:v>4.8868260317249224E-2</c:v>
                </c:pt>
                <c:pt idx="117">
                  <c:v>7.3436403799860273E-2</c:v>
                </c:pt>
                <c:pt idx="120">
                  <c:v>7.6717639618436806E-2</c:v>
                </c:pt>
                <c:pt idx="121">
                  <c:v>8.8957695799763314E-2</c:v>
                </c:pt>
                <c:pt idx="122">
                  <c:v>7.44931764274952E-2</c:v>
                </c:pt>
                <c:pt idx="125">
                  <c:v>7.3244567174697295E-2</c:v>
                </c:pt>
                <c:pt idx="126">
                  <c:v>6.954712221340742E-2</c:v>
                </c:pt>
                <c:pt idx="127">
                  <c:v>8.7544277237611823E-2</c:v>
                </c:pt>
                <c:pt idx="128">
                  <c:v>8.3363820536760613E-2</c:v>
                </c:pt>
                <c:pt idx="132">
                  <c:v>8.5868024514638819E-2</c:v>
                </c:pt>
                <c:pt idx="133">
                  <c:v>8.5402064527443144E-2</c:v>
                </c:pt>
                <c:pt idx="134">
                  <c:v>7.0247230774839409E-2</c:v>
                </c:pt>
                <c:pt idx="135">
                  <c:v>8.1967399302811828E-2</c:v>
                </c:pt>
                <c:pt idx="136">
                  <c:v>8.9015691402892116E-2</c:v>
                </c:pt>
                <c:pt idx="137">
                  <c:v>8.0812565553060267E-2</c:v>
                </c:pt>
                <c:pt idx="138">
                  <c:v>9.6620801487006247E-2</c:v>
                </c:pt>
                <c:pt idx="140">
                  <c:v>7.3994335914903786E-2</c:v>
                </c:pt>
                <c:pt idx="141">
                  <c:v>8.755115389067214E-2</c:v>
                </c:pt>
                <c:pt idx="142">
                  <c:v>9.8132117920613382E-2</c:v>
                </c:pt>
                <c:pt idx="143">
                  <c:v>8.5417621216038242E-2</c:v>
                </c:pt>
                <c:pt idx="144">
                  <c:v>8.0544041440589353E-2</c:v>
                </c:pt>
                <c:pt idx="145">
                  <c:v>9.5450284075923264E-2</c:v>
                </c:pt>
                <c:pt idx="146">
                  <c:v>8.8575281806697603E-2</c:v>
                </c:pt>
                <c:pt idx="147">
                  <c:v>9.084800083655864E-2</c:v>
                </c:pt>
                <c:pt idx="148">
                  <c:v>8.8404818809067365E-2</c:v>
                </c:pt>
                <c:pt idx="149">
                  <c:v>7.7390612052113283E-2</c:v>
                </c:pt>
                <c:pt idx="150">
                  <c:v>8.5933223257598002E-2</c:v>
                </c:pt>
                <c:pt idx="151">
                  <c:v>8.3248544433445204E-2</c:v>
                </c:pt>
                <c:pt idx="152">
                  <c:v>6.7356490428210236E-2</c:v>
                </c:pt>
                <c:pt idx="153">
                  <c:v>8.5316715129010845E-2</c:v>
                </c:pt>
                <c:pt idx="154">
                  <c:v>9.1944548774335999E-2</c:v>
                </c:pt>
                <c:pt idx="155">
                  <c:v>8.4811586908472236E-2</c:v>
                </c:pt>
                <c:pt idx="156">
                  <c:v>9.8697380148223601E-2</c:v>
                </c:pt>
                <c:pt idx="157">
                  <c:v>8.1545391381951049E-2</c:v>
                </c:pt>
                <c:pt idx="158">
                  <c:v>8.3489986827771645E-2</c:v>
                </c:pt>
                <c:pt idx="159">
                  <c:v>9.255248569388641E-2</c:v>
                </c:pt>
                <c:pt idx="160">
                  <c:v>9.185784943838371E-2</c:v>
                </c:pt>
                <c:pt idx="161">
                  <c:v>9.3880573003843892E-2</c:v>
                </c:pt>
                <c:pt idx="162">
                  <c:v>9.3278289758018218E-2</c:v>
                </c:pt>
                <c:pt idx="195">
                  <c:v>8.8041413582686801E-2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35-42BD-B991-9B25708F4D84}"/>
            </c:ext>
          </c:extLst>
        </c:ser>
        <c:ser>
          <c:idx val="2"/>
          <c:order val="2"/>
          <c:tx>
            <c:strRef>
              <c:f>'A (3)'!$J$20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25106</c:v>
                </c:pt>
                <c:pt idx="133">
                  <c:v>26094</c:v>
                </c:pt>
                <c:pt idx="134">
                  <c:v>26175.5</c:v>
                </c:pt>
                <c:pt idx="135">
                  <c:v>26213</c:v>
                </c:pt>
                <c:pt idx="136">
                  <c:v>26278</c:v>
                </c:pt>
                <c:pt idx="137">
                  <c:v>26294.5</c:v>
                </c:pt>
                <c:pt idx="138">
                  <c:v>26347</c:v>
                </c:pt>
                <c:pt idx="139">
                  <c:v>26394</c:v>
                </c:pt>
                <c:pt idx="140">
                  <c:v>27222.5</c:v>
                </c:pt>
                <c:pt idx="141">
                  <c:v>27226.5</c:v>
                </c:pt>
                <c:pt idx="142">
                  <c:v>27263</c:v>
                </c:pt>
                <c:pt idx="143">
                  <c:v>27419.5</c:v>
                </c:pt>
                <c:pt idx="144">
                  <c:v>27424</c:v>
                </c:pt>
                <c:pt idx="145">
                  <c:v>27567</c:v>
                </c:pt>
                <c:pt idx="146">
                  <c:v>27611</c:v>
                </c:pt>
                <c:pt idx="147">
                  <c:v>27771</c:v>
                </c:pt>
                <c:pt idx="148">
                  <c:v>27775</c:v>
                </c:pt>
                <c:pt idx="149">
                  <c:v>27818</c:v>
                </c:pt>
                <c:pt idx="150">
                  <c:v>27865</c:v>
                </c:pt>
                <c:pt idx="151">
                  <c:v>28248</c:v>
                </c:pt>
                <c:pt idx="152">
                  <c:v>28414</c:v>
                </c:pt>
                <c:pt idx="153">
                  <c:v>28464</c:v>
                </c:pt>
                <c:pt idx="154">
                  <c:v>28605</c:v>
                </c:pt>
                <c:pt idx="155">
                  <c:v>28747</c:v>
                </c:pt>
                <c:pt idx="156">
                  <c:v>28790</c:v>
                </c:pt>
                <c:pt idx="157">
                  <c:v>28792.5</c:v>
                </c:pt>
                <c:pt idx="158">
                  <c:v>28925</c:v>
                </c:pt>
                <c:pt idx="159">
                  <c:v>28947</c:v>
                </c:pt>
                <c:pt idx="160">
                  <c:v>29606.5</c:v>
                </c:pt>
                <c:pt idx="161">
                  <c:v>29678.5</c:v>
                </c:pt>
                <c:pt idx="162">
                  <c:v>29882.5</c:v>
                </c:pt>
                <c:pt idx="163">
                  <c:v>30770</c:v>
                </c:pt>
                <c:pt idx="164">
                  <c:v>31092</c:v>
                </c:pt>
                <c:pt idx="165">
                  <c:v>31187</c:v>
                </c:pt>
                <c:pt idx="166">
                  <c:v>31252</c:v>
                </c:pt>
                <c:pt idx="167">
                  <c:v>31252.5</c:v>
                </c:pt>
                <c:pt idx="168">
                  <c:v>31256</c:v>
                </c:pt>
                <c:pt idx="169">
                  <c:v>31846.5</c:v>
                </c:pt>
                <c:pt idx="170">
                  <c:v>31908</c:v>
                </c:pt>
                <c:pt idx="171">
                  <c:v>31936.5</c:v>
                </c:pt>
                <c:pt idx="172">
                  <c:v>32033</c:v>
                </c:pt>
                <c:pt idx="173">
                  <c:v>32109</c:v>
                </c:pt>
                <c:pt idx="174">
                  <c:v>32142.5</c:v>
                </c:pt>
                <c:pt idx="175">
                  <c:v>32262.5</c:v>
                </c:pt>
                <c:pt idx="176">
                  <c:v>32306.5</c:v>
                </c:pt>
                <c:pt idx="177">
                  <c:v>32353.5</c:v>
                </c:pt>
                <c:pt idx="178">
                  <c:v>32597.5</c:v>
                </c:pt>
                <c:pt idx="179">
                  <c:v>32720</c:v>
                </c:pt>
                <c:pt idx="180">
                  <c:v>32720.5</c:v>
                </c:pt>
                <c:pt idx="181">
                  <c:v>32909.5</c:v>
                </c:pt>
                <c:pt idx="182">
                  <c:v>33097.5</c:v>
                </c:pt>
                <c:pt idx="183">
                  <c:v>33103</c:v>
                </c:pt>
                <c:pt idx="184">
                  <c:v>33143</c:v>
                </c:pt>
                <c:pt idx="185">
                  <c:v>33191</c:v>
                </c:pt>
                <c:pt idx="186">
                  <c:v>33238</c:v>
                </c:pt>
                <c:pt idx="187">
                  <c:v>33322.5</c:v>
                </c:pt>
                <c:pt idx="188">
                  <c:v>33491</c:v>
                </c:pt>
                <c:pt idx="189">
                  <c:v>34051</c:v>
                </c:pt>
                <c:pt idx="190">
                  <c:v>34073</c:v>
                </c:pt>
                <c:pt idx="191">
                  <c:v>34100</c:v>
                </c:pt>
                <c:pt idx="192">
                  <c:v>34141.5</c:v>
                </c:pt>
                <c:pt idx="193">
                  <c:v>34169</c:v>
                </c:pt>
                <c:pt idx="194">
                  <c:v>34170.5</c:v>
                </c:pt>
                <c:pt idx="195">
                  <c:v>34316</c:v>
                </c:pt>
                <c:pt idx="196">
                  <c:v>34520.5</c:v>
                </c:pt>
                <c:pt idx="197">
                  <c:v>34580.5</c:v>
                </c:pt>
                <c:pt idx="198">
                  <c:v>34596</c:v>
                </c:pt>
                <c:pt idx="199">
                  <c:v>34643</c:v>
                </c:pt>
                <c:pt idx="200">
                  <c:v>34705</c:v>
                </c:pt>
                <c:pt idx="201">
                  <c:v>34705.5</c:v>
                </c:pt>
                <c:pt idx="202">
                  <c:v>35286.5</c:v>
                </c:pt>
                <c:pt idx="203">
                  <c:v>35288.5</c:v>
                </c:pt>
                <c:pt idx="204">
                  <c:v>35426.5</c:v>
                </c:pt>
                <c:pt idx="205">
                  <c:v>35433.5</c:v>
                </c:pt>
                <c:pt idx="206">
                  <c:v>35436</c:v>
                </c:pt>
                <c:pt idx="207">
                  <c:v>35436.5</c:v>
                </c:pt>
                <c:pt idx="208">
                  <c:v>35460.5</c:v>
                </c:pt>
                <c:pt idx="209">
                  <c:v>35460.5</c:v>
                </c:pt>
                <c:pt idx="210">
                  <c:v>35502.5</c:v>
                </c:pt>
                <c:pt idx="211">
                  <c:v>35514</c:v>
                </c:pt>
                <c:pt idx="212">
                  <c:v>35539</c:v>
                </c:pt>
                <c:pt idx="213">
                  <c:v>35574.5</c:v>
                </c:pt>
                <c:pt idx="214">
                  <c:v>35574.5</c:v>
                </c:pt>
                <c:pt idx="215">
                  <c:v>35592.5</c:v>
                </c:pt>
                <c:pt idx="216">
                  <c:v>36352.5</c:v>
                </c:pt>
                <c:pt idx="217">
                  <c:v>36496.5</c:v>
                </c:pt>
                <c:pt idx="218">
                  <c:v>36496.5</c:v>
                </c:pt>
                <c:pt idx="219">
                  <c:v>36512.5</c:v>
                </c:pt>
                <c:pt idx="220">
                  <c:v>36603</c:v>
                </c:pt>
                <c:pt idx="221">
                  <c:v>36641</c:v>
                </c:pt>
                <c:pt idx="222">
                  <c:v>36649</c:v>
                </c:pt>
                <c:pt idx="223">
                  <c:v>36684.5</c:v>
                </c:pt>
                <c:pt idx="224">
                  <c:v>36694.5</c:v>
                </c:pt>
                <c:pt idx="225">
                  <c:v>36735</c:v>
                </c:pt>
                <c:pt idx="226">
                  <c:v>36759</c:v>
                </c:pt>
                <c:pt idx="227">
                  <c:v>36766.5</c:v>
                </c:pt>
                <c:pt idx="228">
                  <c:v>36772.5</c:v>
                </c:pt>
                <c:pt idx="229">
                  <c:v>36784</c:v>
                </c:pt>
                <c:pt idx="230">
                  <c:v>36784.5</c:v>
                </c:pt>
                <c:pt idx="231">
                  <c:v>36823</c:v>
                </c:pt>
                <c:pt idx="232">
                  <c:v>37572</c:v>
                </c:pt>
                <c:pt idx="233">
                  <c:v>37587</c:v>
                </c:pt>
                <c:pt idx="234">
                  <c:v>37697</c:v>
                </c:pt>
                <c:pt idx="235">
                  <c:v>37700</c:v>
                </c:pt>
                <c:pt idx="236">
                  <c:v>37722</c:v>
                </c:pt>
                <c:pt idx="237">
                  <c:v>37722.5</c:v>
                </c:pt>
                <c:pt idx="238">
                  <c:v>37723</c:v>
                </c:pt>
                <c:pt idx="239">
                  <c:v>37758</c:v>
                </c:pt>
                <c:pt idx="240">
                  <c:v>37769</c:v>
                </c:pt>
                <c:pt idx="241">
                  <c:v>37770</c:v>
                </c:pt>
                <c:pt idx="242">
                  <c:v>37770</c:v>
                </c:pt>
                <c:pt idx="243">
                  <c:v>37770</c:v>
                </c:pt>
                <c:pt idx="244">
                  <c:v>37814</c:v>
                </c:pt>
                <c:pt idx="245">
                  <c:v>38048</c:v>
                </c:pt>
                <c:pt idx="246">
                  <c:v>38331</c:v>
                </c:pt>
                <c:pt idx="247">
                  <c:v>38541</c:v>
                </c:pt>
                <c:pt idx="248">
                  <c:v>38556.5</c:v>
                </c:pt>
                <c:pt idx="249">
                  <c:v>38569</c:v>
                </c:pt>
                <c:pt idx="250">
                  <c:v>38606.5</c:v>
                </c:pt>
                <c:pt idx="251">
                  <c:v>38607</c:v>
                </c:pt>
                <c:pt idx="252">
                  <c:v>38613</c:v>
                </c:pt>
                <c:pt idx="253">
                  <c:v>38754</c:v>
                </c:pt>
                <c:pt idx="254">
                  <c:v>38782</c:v>
                </c:pt>
                <c:pt idx="255">
                  <c:v>38842</c:v>
                </c:pt>
                <c:pt idx="256">
                  <c:v>38867</c:v>
                </c:pt>
                <c:pt idx="257">
                  <c:v>38873</c:v>
                </c:pt>
                <c:pt idx="258">
                  <c:v>38895</c:v>
                </c:pt>
                <c:pt idx="259">
                  <c:v>38939.5</c:v>
                </c:pt>
                <c:pt idx="260">
                  <c:v>38971</c:v>
                </c:pt>
                <c:pt idx="261">
                  <c:v>38974</c:v>
                </c:pt>
                <c:pt idx="262">
                  <c:v>38983.5</c:v>
                </c:pt>
                <c:pt idx="263">
                  <c:v>39456.5</c:v>
                </c:pt>
                <c:pt idx="264">
                  <c:v>39613</c:v>
                </c:pt>
                <c:pt idx="265">
                  <c:v>39616.5</c:v>
                </c:pt>
                <c:pt idx="266">
                  <c:v>39638.5</c:v>
                </c:pt>
                <c:pt idx="267">
                  <c:v>39663.5</c:v>
                </c:pt>
                <c:pt idx="268">
                  <c:v>39718</c:v>
                </c:pt>
                <c:pt idx="269">
                  <c:v>39776.5</c:v>
                </c:pt>
                <c:pt idx="270">
                  <c:v>39885.5</c:v>
                </c:pt>
                <c:pt idx="271">
                  <c:v>39937.5</c:v>
                </c:pt>
                <c:pt idx="272">
                  <c:v>39980</c:v>
                </c:pt>
                <c:pt idx="273">
                  <c:v>40067</c:v>
                </c:pt>
                <c:pt idx="274">
                  <c:v>40859.5</c:v>
                </c:pt>
                <c:pt idx="275">
                  <c:v>40925.5</c:v>
                </c:pt>
                <c:pt idx="276">
                  <c:v>40956</c:v>
                </c:pt>
                <c:pt idx="277">
                  <c:v>41000.5</c:v>
                </c:pt>
                <c:pt idx="278">
                  <c:v>41063.5</c:v>
                </c:pt>
                <c:pt idx="279">
                  <c:v>41121</c:v>
                </c:pt>
                <c:pt idx="280">
                  <c:v>41160.5</c:v>
                </c:pt>
                <c:pt idx="281">
                  <c:v>41295</c:v>
                </c:pt>
                <c:pt idx="282">
                  <c:v>41444.5</c:v>
                </c:pt>
                <c:pt idx="283">
                  <c:v>41445</c:v>
                </c:pt>
                <c:pt idx="284">
                  <c:v>41477</c:v>
                </c:pt>
                <c:pt idx="285">
                  <c:v>41495.5</c:v>
                </c:pt>
                <c:pt idx="286">
                  <c:v>41997</c:v>
                </c:pt>
                <c:pt idx="287">
                  <c:v>42016</c:v>
                </c:pt>
                <c:pt idx="288">
                  <c:v>42085</c:v>
                </c:pt>
                <c:pt idx="289">
                  <c:v>42101</c:v>
                </c:pt>
                <c:pt idx="290">
                  <c:v>42132.5</c:v>
                </c:pt>
                <c:pt idx="291">
                  <c:v>42195</c:v>
                </c:pt>
                <c:pt idx="292">
                  <c:v>42219.5</c:v>
                </c:pt>
                <c:pt idx="293">
                  <c:v>42238</c:v>
                </c:pt>
                <c:pt idx="294">
                  <c:v>42265</c:v>
                </c:pt>
                <c:pt idx="295">
                  <c:v>42278</c:v>
                </c:pt>
                <c:pt idx="296">
                  <c:v>42421</c:v>
                </c:pt>
                <c:pt idx="297">
                  <c:v>42439</c:v>
                </c:pt>
                <c:pt idx="298">
                  <c:v>42489</c:v>
                </c:pt>
                <c:pt idx="299">
                  <c:v>42649.5</c:v>
                </c:pt>
                <c:pt idx="300">
                  <c:v>42681</c:v>
                </c:pt>
                <c:pt idx="301">
                  <c:v>43114.5</c:v>
                </c:pt>
                <c:pt idx="302">
                  <c:v>43338.5</c:v>
                </c:pt>
                <c:pt idx="303">
                  <c:v>43357.5</c:v>
                </c:pt>
                <c:pt idx="304">
                  <c:v>43427</c:v>
                </c:pt>
                <c:pt idx="305">
                  <c:v>43427.5</c:v>
                </c:pt>
                <c:pt idx="306">
                  <c:v>43436.5</c:v>
                </c:pt>
                <c:pt idx="307">
                  <c:v>43468.5</c:v>
                </c:pt>
                <c:pt idx="308">
                  <c:v>43483</c:v>
                </c:pt>
                <c:pt idx="309">
                  <c:v>43503</c:v>
                </c:pt>
                <c:pt idx="310">
                  <c:v>43550</c:v>
                </c:pt>
                <c:pt idx="311">
                  <c:v>44324</c:v>
                </c:pt>
                <c:pt idx="312">
                  <c:v>44358.5</c:v>
                </c:pt>
                <c:pt idx="313">
                  <c:v>44431</c:v>
                </c:pt>
                <c:pt idx="314">
                  <c:v>44481</c:v>
                </c:pt>
                <c:pt idx="315">
                  <c:v>44481</c:v>
                </c:pt>
                <c:pt idx="316">
                  <c:v>44481</c:v>
                </c:pt>
                <c:pt idx="317">
                  <c:v>44481</c:v>
                </c:pt>
                <c:pt idx="318">
                  <c:v>44546.5</c:v>
                </c:pt>
                <c:pt idx="319">
                  <c:v>44560</c:v>
                </c:pt>
                <c:pt idx="320">
                  <c:v>44696.5</c:v>
                </c:pt>
                <c:pt idx="321">
                  <c:v>44697</c:v>
                </c:pt>
                <c:pt idx="322">
                  <c:v>44791.5</c:v>
                </c:pt>
                <c:pt idx="323">
                  <c:v>44860.5</c:v>
                </c:pt>
                <c:pt idx="324">
                  <c:v>45600</c:v>
                </c:pt>
                <c:pt idx="325">
                  <c:v>45629</c:v>
                </c:pt>
                <c:pt idx="326">
                  <c:v>45631.5</c:v>
                </c:pt>
                <c:pt idx="327">
                  <c:v>45740.5</c:v>
                </c:pt>
                <c:pt idx="328">
                  <c:v>45874</c:v>
                </c:pt>
                <c:pt idx="329">
                  <c:v>45880</c:v>
                </c:pt>
                <c:pt idx="330">
                  <c:v>45939</c:v>
                </c:pt>
                <c:pt idx="331">
                  <c:v>46717.5</c:v>
                </c:pt>
                <c:pt idx="332">
                  <c:v>46718</c:v>
                </c:pt>
                <c:pt idx="333">
                  <c:v>46749</c:v>
                </c:pt>
                <c:pt idx="334">
                  <c:v>46768</c:v>
                </c:pt>
                <c:pt idx="335">
                  <c:v>46811.5</c:v>
                </c:pt>
                <c:pt idx="336">
                  <c:v>46812</c:v>
                </c:pt>
                <c:pt idx="337">
                  <c:v>46974.5</c:v>
                </c:pt>
                <c:pt idx="338">
                  <c:v>47706</c:v>
                </c:pt>
                <c:pt idx="339">
                  <c:v>47822</c:v>
                </c:pt>
                <c:pt idx="340">
                  <c:v>49298.5</c:v>
                </c:pt>
              </c:numCache>
            </c:numRef>
          </c:xVal>
          <c:yVal>
            <c:numRef>
              <c:f>'A (3)'!$J$21:$J$892</c:f>
              <c:numCache>
                <c:formatCode>General</c:formatCode>
                <c:ptCount val="872"/>
                <c:pt idx="9">
                  <c:v>-7.9723764618393034E-2</c:v>
                </c:pt>
                <c:pt idx="11">
                  <c:v>-8.0254162377968896E-2</c:v>
                </c:pt>
                <c:pt idx="12">
                  <c:v>-7.8488537663361058E-2</c:v>
                </c:pt>
                <c:pt idx="13">
                  <c:v>-8.1018935416068416E-2</c:v>
                </c:pt>
                <c:pt idx="14">
                  <c:v>-8.1038823067501653E-2</c:v>
                </c:pt>
                <c:pt idx="15">
                  <c:v>-7.9103596101049334E-2</c:v>
                </c:pt>
                <c:pt idx="16">
                  <c:v>-7.9533993848599494E-2</c:v>
                </c:pt>
                <c:pt idx="17">
                  <c:v>-7.6760423144150991E-2</c:v>
                </c:pt>
                <c:pt idx="18">
                  <c:v>-7.7785991685232148E-2</c:v>
                </c:pt>
                <c:pt idx="19">
                  <c:v>-7.5737699582532514E-2</c:v>
                </c:pt>
                <c:pt idx="21">
                  <c:v>-7.5607066304655746E-2</c:v>
                </c:pt>
                <c:pt idx="22">
                  <c:v>-7.4189452825521585E-2</c:v>
                </c:pt>
                <c:pt idx="23">
                  <c:v>-7.4541441586916335E-2</c:v>
                </c:pt>
                <c:pt idx="24">
                  <c:v>-6.8146905083267484E-2</c:v>
                </c:pt>
                <c:pt idx="25">
                  <c:v>-6.8666792736621574E-2</c:v>
                </c:pt>
                <c:pt idx="26">
                  <c:v>-6.8397190494579263E-2</c:v>
                </c:pt>
                <c:pt idx="27">
                  <c:v>-6.8379296142666135E-2</c:v>
                </c:pt>
                <c:pt idx="28">
                  <c:v>-6.8161682662321255E-2</c:v>
                </c:pt>
                <c:pt idx="29">
                  <c:v>-6.692162648687372E-2</c:v>
                </c:pt>
                <c:pt idx="32">
                  <c:v>-6.0480827458377462E-2</c:v>
                </c:pt>
                <c:pt idx="33">
                  <c:v>-5.9110382600920275E-2</c:v>
                </c:pt>
                <c:pt idx="34">
                  <c:v>-5.9272600592521485E-2</c:v>
                </c:pt>
                <c:pt idx="35">
                  <c:v>-5.9870045559364371E-2</c:v>
                </c:pt>
                <c:pt idx="36">
                  <c:v>-5.9870045559364371E-2</c:v>
                </c:pt>
                <c:pt idx="49">
                  <c:v>5.6960224901558831E-4</c:v>
                </c:pt>
                <c:pt idx="50">
                  <c:v>5.6960224901558831E-4</c:v>
                </c:pt>
                <c:pt idx="51">
                  <c:v>-2.3255685373442248E-3</c:v>
                </c:pt>
                <c:pt idx="52">
                  <c:v>5.7443146215518937E-4</c:v>
                </c:pt>
                <c:pt idx="53">
                  <c:v>6.1443146114470437E-4</c:v>
                </c:pt>
                <c:pt idx="55">
                  <c:v>-8.2957325503230095E-5</c:v>
                </c:pt>
                <c:pt idx="56">
                  <c:v>-5.6534384202677757E-4</c:v>
                </c:pt>
                <c:pt idx="57">
                  <c:v>-5.2534384303726256E-4</c:v>
                </c:pt>
                <c:pt idx="58">
                  <c:v>-6.0574159579118714E-4</c:v>
                </c:pt>
                <c:pt idx="59">
                  <c:v>-5.9574159240582958E-4</c:v>
                </c:pt>
                <c:pt idx="60">
                  <c:v>-7.8523149568354711E-4</c:v>
                </c:pt>
                <c:pt idx="61">
                  <c:v>-7.5523150007938966E-4</c:v>
                </c:pt>
                <c:pt idx="62">
                  <c:v>-4.2562924500089139E-4</c:v>
                </c:pt>
                <c:pt idx="63">
                  <c:v>-4.1562924889149144E-4</c:v>
                </c:pt>
                <c:pt idx="95">
                  <c:v>6.933000725985039E-2</c:v>
                </c:pt>
                <c:pt idx="112">
                  <c:v>6.3463431099080481E-2</c:v>
                </c:pt>
                <c:pt idx="113">
                  <c:v>6.4863431100093294E-2</c:v>
                </c:pt>
                <c:pt idx="114">
                  <c:v>6.093303335364908E-2</c:v>
                </c:pt>
                <c:pt idx="115">
                  <c:v>6.5333033351635095E-2</c:v>
                </c:pt>
                <c:pt idx="129">
                  <c:v>7.7305815597355831E-2</c:v>
                </c:pt>
                <c:pt idx="130">
                  <c:v>7.7805815599276684E-2</c:v>
                </c:pt>
                <c:pt idx="131">
                  <c:v>7.7905815596750472E-2</c:v>
                </c:pt>
                <c:pt idx="139">
                  <c:v>8.2463412698416505E-2</c:v>
                </c:pt>
                <c:pt idx="164">
                  <c:v>8.7046125161577947E-2</c:v>
                </c:pt>
                <c:pt idx="184">
                  <c:v>8.9354542207729537E-2</c:v>
                </c:pt>
                <c:pt idx="188">
                  <c:v>8.9897706100600772E-2</c:v>
                </c:pt>
                <c:pt idx="191">
                  <c:v>9.0473242897132877E-2</c:v>
                </c:pt>
                <c:pt idx="193">
                  <c:v>9.0378352979314514E-2</c:v>
                </c:pt>
                <c:pt idx="200">
                  <c:v>9.0391961719433311E-2</c:v>
                </c:pt>
                <c:pt idx="201">
                  <c:v>9.1161563970672432E-2</c:v>
                </c:pt>
                <c:pt idx="234">
                  <c:v>9.0691807548864745E-2</c:v>
                </c:pt>
                <c:pt idx="236">
                  <c:v>9.1571919896523468E-2</c:v>
                </c:pt>
                <c:pt idx="237">
                  <c:v>9.1441522148670629E-2</c:v>
                </c:pt>
                <c:pt idx="238">
                  <c:v>9.1211124388792086E-2</c:v>
                </c:pt>
                <c:pt idx="240">
                  <c:v>9.0814531111391261E-2</c:v>
                </c:pt>
                <c:pt idx="251">
                  <c:v>9.1267897027137224E-2</c:v>
                </c:pt>
                <c:pt idx="282">
                  <c:v>8.9160648538381793E-2</c:v>
                </c:pt>
                <c:pt idx="283">
                  <c:v>9.0130250784568489E-2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35-42BD-B991-9B25708F4D84}"/>
            </c:ext>
          </c:extLst>
        </c:ser>
        <c:ser>
          <c:idx val="3"/>
          <c:order val="3"/>
          <c:tx>
            <c:strRef>
              <c:f>'A (3)'!$K$20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(3)'!$D$21:$D$174</c:f>
                <c:numCache>
                  <c:formatCode>General</c:formatCode>
                  <c:ptCount val="154"/>
                  <c:pt idx="9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20">
                    <c:v>0</c:v>
                  </c:pt>
                  <c:pt idx="26">
                    <c:v>0</c:v>
                  </c:pt>
                  <c:pt idx="49">
                    <c:v>4.8999999999999998E-4</c:v>
                  </c:pt>
                  <c:pt idx="50">
                    <c:v>4.8999999999999998E-4</c:v>
                  </c:pt>
                  <c:pt idx="52">
                    <c:v>0</c:v>
                  </c:pt>
                  <c:pt idx="53">
                    <c:v>1.1E-4</c:v>
                  </c:pt>
                  <c:pt idx="54">
                    <c:v>8.0000000000000007E-5</c:v>
                  </c:pt>
                  <c:pt idx="55">
                    <c:v>0</c:v>
                  </c:pt>
                  <c:pt idx="57">
                    <c:v>2.7E-4</c:v>
                  </c:pt>
                  <c:pt idx="58">
                    <c:v>1.4999999999999999E-4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8.0000000000000007E-5</c:v>
                  </c:pt>
                  <c:pt idx="62">
                    <c:v>2.5999999999999998E-4</c:v>
                  </c:pt>
                  <c:pt idx="63">
                    <c:v>0</c:v>
                  </c:pt>
                  <c:pt idx="68">
                    <c:v>0</c:v>
                  </c:pt>
                  <c:pt idx="95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7.0000000000000001E-3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6.0000000000000001E-3</c:v>
                  </c:pt>
                  <c:pt idx="123">
                    <c:v>5.0000000000000001E-3</c:v>
                  </c:pt>
                  <c:pt idx="124">
                    <c:v>5.0000000000000001E-3</c:v>
                  </c:pt>
                  <c:pt idx="125">
                    <c:v>6.0000000000000001E-3</c:v>
                  </c:pt>
                  <c:pt idx="126">
                    <c:v>5.0000000000000001E-3</c:v>
                  </c:pt>
                  <c:pt idx="129">
                    <c:v>0</c:v>
                  </c:pt>
                  <c:pt idx="130">
                    <c:v>8.0000000000000004E-4</c:v>
                  </c:pt>
                  <c:pt idx="131">
                    <c:v>0</c:v>
                  </c:pt>
                  <c:pt idx="135">
                    <c:v>7.0000000000000001E-3</c:v>
                  </c:pt>
                  <c:pt idx="136">
                    <c:v>4.0000000000000001E-3</c:v>
                  </c:pt>
                  <c:pt idx="138">
                    <c:v>5.0000000000000001E-3</c:v>
                  </c:pt>
                  <c:pt idx="139">
                    <c:v>5.9999999999999995E-4</c:v>
                  </c:pt>
                  <c:pt idx="140">
                    <c:v>5.0000000000000001E-3</c:v>
                  </c:pt>
                  <c:pt idx="142">
                    <c:v>5.0000000000000001E-3</c:v>
                  </c:pt>
                  <c:pt idx="143">
                    <c:v>5.0000000000000001E-3</c:v>
                  </c:pt>
                  <c:pt idx="145">
                    <c:v>5.0000000000000001E-3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49">
                    <c:v>4.0000000000000001E-3</c:v>
                  </c:pt>
                  <c:pt idx="150">
                    <c:v>4.0000000000000001E-3</c:v>
                  </c:pt>
                  <c:pt idx="151">
                    <c:v>5.0000000000000001E-3</c:v>
                  </c:pt>
                  <c:pt idx="152">
                    <c:v>4.0000000000000001E-3</c:v>
                  </c:pt>
                  <c:pt idx="153">
                    <c:v>5.0000000000000001E-3</c:v>
                  </c:pt>
                </c:numCache>
              </c:numRef>
            </c:plus>
            <c:minus>
              <c:numRef>
                <c:f>'A (3)'!$D$21:$D$174</c:f>
                <c:numCache>
                  <c:formatCode>General</c:formatCode>
                  <c:ptCount val="154"/>
                  <c:pt idx="9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20">
                    <c:v>0</c:v>
                  </c:pt>
                  <c:pt idx="26">
                    <c:v>0</c:v>
                  </c:pt>
                  <c:pt idx="49">
                    <c:v>4.8999999999999998E-4</c:v>
                  </c:pt>
                  <c:pt idx="50">
                    <c:v>4.8999999999999998E-4</c:v>
                  </c:pt>
                  <c:pt idx="52">
                    <c:v>0</c:v>
                  </c:pt>
                  <c:pt idx="53">
                    <c:v>1.1E-4</c:v>
                  </c:pt>
                  <c:pt idx="54">
                    <c:v>8.0000000000000007E-5</c:v>
                  </c:pt>
                  <c:pt idx="55">
                    <c:v>0</c:v>
                  </c:pt>
                  <c:pt idx="57">
                    <c:v>2.7E-4</c:v>
                  </c:pt>
                  <c:pt idx="58">
                    <c:v>1.4999999999999999E-4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8.0000000000000007E-5</c:v>
                  </c:pt>
                  <c:pt idx="62">
                    <c:v>2.5999999999999998E-4</c:v>
                  </c:pt>
                  <c:pt idx="63">
                    <c:v>0</c:v>
                  </c:pt>
                  <c:pt idx="68">
                    <c:v>0</c:v>
                  </c:pt>
                  <c:pt idx="95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7.0000000000000001E-3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6.0000000000000001E-3</c:v>
                  </c:pt>
                  <c:pt idx="123">
                    <c:v>5.0000000000000001E-3</c:v>
                  </c:pt>
                  <c:pt idx="124">
                    <c:v>5.0000000000000001E-3</c:v>
                  </c:pt>
                  <c:pt idx="125">
                    <c:v>6.0000000000000001E-3</c:v>
                  </c:pt>
                  <c:pt idx="126">
                    <c:v>5.0000000000000001E-3</c:v>
                  </c:pt>
                  <c:pt idx="129">
                    <c:v>0</c:v>
                  </c:pt>
                  <c:pt idx="130">
                    <c:v>8.0000000000000004E-4</c:v>
                  </c:pt>
                  <c:pt idx="131">
                    <c:v>0</c:v>
                  </c:pt>
                  <c:pt idx="135">
                    <c:v>7.0000000000000001E-3</c:v>
                  </c:pt>
                  <c:pt idx="136">
                    <c:v>4.0000000000000001E-3</c:v>
                  </c:pt>
                  <c:pt idx="138">
                    <c:v>5.0000000000000001E-3</c:v>
                  </c:pt>
                  <c:pt idx="139">
                    <c:v>5.9999999999999995E-4</c:v>
                  </c:pt>
                  <c:pt idx="140">
                    <c:v>5.0000000000000001E-3</c:v>
                  </c:pt>
                  <c:pt idx="142">
                    <c:v>5.0000000000000001E-3</c:v>
                  </c:pt>
                  <c:pt idx="143">
                    <c:v>5.0000000000000001E-3</c:v>
                  </c:pt>
                  <c:pt idx="145">
                    <c:v>5.0000000000000001E-3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49">
                    <c:v>4.0000000000000001E-3</c:v>
                  </c:pt>
                  <c:pt idx="150">
                    <c:v>4.0000000000000001E-3</c:v>
                  </c:pt>
                  <c:pt idx="151">
                    <c:v>5.0000000000000001E-3</c:v>
                  </c:pt>
                  <c:pt idx="152">
                    <c:v>4.0000000000000001E-3</c:v>
                  </c:pt>
                  <c:pt idx="15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(3)'!$F$21:$F$892</c:f>
              <c:numCache>
                <c:formatCode>General</c:formatCode>
                <c:ptCount val="872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25106</c:v>
                </c:pt>
                <c:pt idx="133">
                  <c:v>26094</c:v>
                </c:pt>
                <c:pt idx="134">
                  <c:v>26175.5</c:v>
                </c:pt>
                <c:pt idx="135">
                  <c:v>26213</c:v>
                </c:pt>
                <c:pt idx="136">
                  <c:v>26278</c:v>
                </c:pt>
                <c:pt idx="137">
                  <c:v>26294.5</c:v>
                </c:pt>
                <c:pt idx="138">
                  <c:v>26347</c:v>
                </c:pt>
                <c:pt idx="139">
                  <c:v>26394</c:v>
                </c:pt>
                <c:pt idx="140">
                  <c:v>27222.5</c:v>
                </c:pt>
                <c:pt idx="141">
                  <c:v>27226.5</c:v>
                </c:pt>
                <c:pt idx="142">
                  <c:v>27263</c:v>
                </c:pt>
                <c:pt idx="143">
                  <c:v>27419.5</c:v>
                </c:pt>
                <c:pt idx="144">
                  <c:v>27424</c:v>
                </c:pt>
                <c:pt idx="145">
                  <c:v>27567</c:v>
                </c:pt>
                <c:pt idx="146">
                  <c:v>27611</c:v>
                </c:pt>
                <c:pt idx="147">
                  <c:v>27771</c:v>
                </c:pt>
                <c:pt idx="148">
                  <c:v>27775</c:v>
                </c:pt>
                <c:pt idx="149">
                  <c:v>27818</c:v>
                </c:pt>
                <c:pt idx="150">
                  <c:v>27865</c:v>
                </c:pt>
                <c:pt idx="151">
                  <c:v>28248</c:v>
                </c:pt>
                <c:pt idx="152">
                  <c:v>28414</c:v>
                </c:pt>
                <c:pt idx="153">
                  <c:v>28464</c:v>
                </c:pt>
                <c:pt idx="154">
                  <c:v>28605</c:v>
                </c:pt>
                <c:pt idx="155">
                  <c:v>28747</c:v>
                </c:pt>
                <c:pt idx="156">
                  <c:v>28790</c:v>
                </c:pt>
                <c:pt idx="157">
                  <c:v>28792.5</c:v>
                </c:pt>
                <c:pt idx="158">
                  <c:v>28925</c:v>
                </c:pt>
                <c:pt idx="159">
                  <c:v>28947</c:v>
                </c:pt>
                <c:pt idx="160">
                  <c:v>29606.5</c:v>
                </c:pt>
                <c:pt idx="161">
                  <c:v>29678.5</c:v>
                </c:pt>
                <c:pt idx="162">
                  <c:v>29882.5</c:v>
                </c:pt>
                <c:pt idx="163">
                  <c:v>30770</c:v>
                </c:pt>
                <c:pt idx="164">
                  <c:v>31092</c:v>
                </c:pt>
                <c:pt idx="165">
                  <c:v>31187</c:v>
                </c:pt>
                <c:pt idx="166">
                  <c:v>31252</c:v>
                </c:pt>
                <c:pt idx="167">
                  <c:v>31252.5</c:v>
                </c:pt>
                <c:pt idx="168">
                  <c:v>31256</c:v>
                </c:pt>
                <c:pt idx="169">
                  <c:v>31846.5</c:v>
                </c:pt>
                <c:pt idx="170">
                  <c:v>31908</c:v>
                </c:pt>
                <c:pt idx="171">
                  <c:v>31936.5</c:v>
                </c:pt>
                <c:pt idx="172">
                  <c:v>32033</c:v>
                </c:pt>
                <c:pt idx="173">
                  <c:v>32109</c:v>
                </c:pt>
                <c:pt idx="174">
                  <c:v>32142.5</c:v>
                </c:pt>
                <c:pt idx="175">
                  <c:v>32262.5</c:v>
                </c:pt>
                <c:pt idx="176">
                  <c:v>32306.5</c:v>
                </c:pt>
                <c:pt idx="177">
                  <c:v>32353.5</c:v>
                </c:pt>
                <c:pt idx="178">
                  <c:v>32597.5</c:v>
                </c:pt>
                <c:pt idx="179">
                  <c:v>32720</c:v>
                </c:pt>
                <c:pt idx="180">
                  <c:v>32720.5</c:v>
                </c:pt>
                <c:pt idx="181">
                  <c:v>32909.5</c:v>
                </c:pt>
                <c:pt idx="182">
                  <c:v>33097.5</c:v>
                </c:pt>
                <c:pt idx="183">
                  <c:v>33103</c:v>
                </c:pt>
                <c:pt idx="184">
                  <c:v>33143</c:v>
                </c:pt>
                <c:pt idx="185">
                  <c:v>33191</c:v>
                </c:pt>
                <c:pt idx="186">
                  <c:v>33238</c:v>
                </c:pt>
                <c:pt idx="187">
                  <c:v>33322.5</c:v>
                </c:pt>
                <c:pt idx="188">
                  <c:v>33491</c:v>
                </c:pt>
                <c:pt idx="189">
                  <c:v>34051</c:v>
                </c:pt>
                <c:pt idx="190">
                  <c:v>34073</c:v>
                </c:pt>
                <c:pt idx="191">
                  <c:v>34100</c:v>
                </c:pt>
                <c:pt idx="192">
                  <c:v>34141.5</c:v>
                </c:pt>
                <c:pt idx="193">
                  <c:v>34169</c:v>
                </c:pt>
                <c:pt idx="194">
                  <c:v>34170.5</c:v>
                </c:pt>
                <c:pt idx="195">
                  <c:v>34316</c:v>
                </c:pt>
                <c:pt idx="196">
                  <c:v>34520.5</c:v>
                </c:pt>
                <c:pt idx="197">
                  <c:v>34580.5</c:v>
                </c:pt>
                <c:pt idx="198">
                  <c:v>34596</c:v>
                </c:pt>
                <c:pt idx="199">
                  <c:v>34643</c:v>
                </c:pt>
                <c:pt idx="200">
                  <c:v>34705</c:v>
                </c:pt>
                <c:pt idx="201">
                  <c:v>34705.5</c:v>
                </c:pt>
                <c:pt idx="202">
                  <c:v>35286.5</c:v>
                </c:pt>
                <c:pt idx="203">
                  <c:v>35288.5</c:v>
                </c:pt>
                <c:pt idx="204">
                  <c:v>35426.5</c:v>
                </c:pt>
                <c:pt idx="205">
                  <c:v>35433.5</c:v>
                </c:pt>
                <c:pt idx="206">
                  <c:v>35436</c:v>
                </c:pt>
                <c:pt idx="207">
                  <c:v>35436.5</c:v>
                </c:pt>
                <c:pt idx="208">
                  <c:v>35460.5</c:v>
                </c:pt>
                <c:pt idx="209">
                  <c:v>35460.5</c:v>
                </c:pt>
                <c:pt idx="210">
                  <c:v>35502.5</c:v>
                </c:pt>
                <c:pt idx="211">
                  <c:v>35514</c:v>
                </c:pt>
                <c:pt idx="212">
                  <c:v>35539</c:v>
                </c:pt>
                <c:pt idx="213">
                  <c:v>35574.5</c:v>
                </c:pt>
                <c:pt idx="214">
                  <c:v>35574.5</c:v>
                </c:pt>
                <c:pt idx="215">
                  <c:v>35592.5</c:v>
                </c:pt>
                <c:pt idx="216">
                  <c:v>36352.5</c:v>
                </c:pt>
                <c:pt idx="217">
                  <c:v>36496.5</c:v>
                </c:pt>
                <c:pt idx="218">
                  <c:v>36496.5</c:v>
                </c:pt>
                <c:pt idx="219">
                  <c:v>36512.5</c:v>
                </c:pt>
                <c:pt idx="220">
                  <c:v>36603</c:v>
                </c:pt>
                <c:pt idx="221">
                  <c:v>36641</c:v>
                </c:pt>
                <c:pt idx="222">
                  <c:v>36649</c:v>
                </c:pt>
                <c:pt idx="223">
                  <c:v>36684.5</c:v>
                </c:pt>
                <c:pt idx="224">
                  <c:v>36694.5</c:v>
                </c:pt>
                <c:pt idx="225">
                  <c:v>36735</c:v>
                </c:pt>
                <c:pt idx="226">
                  <c:v>36759</c:v>
                </c:pt>
                <c:pt idx="227">
                  <c:v>36766.5</c:v>
                </c:pt>
                <c:pt idx="228">
                  <c:v>36772.5</c:v>
                </c:pt>
                <c:pt idx="229">
                  <c:v>36784</c:v>
                </c:pt>
                <c:pt idx="230">
                  <c:v>36784.5</c:v>
                </c:pt>
                <c:pt idx="231">
                  <c:v>36823</c:v>
                </c:pt>
                <c:pt idx="232">
                  <c:v>37572</c:v>
                </c:pt>
                <c:pt idx="233">
                  <c:v>37587</c:v>
                </c:pt>
                <c:pt idx="234">
                  <c:v>37697</c:v>
                </c:pt>
                <c:pt idx="235">
                  <c:v>37700</c:v>
                </c:pt>
                <c:pt idx="236">
                  <c:v>37722</c:v>
                </c:pt>
                <c:pt idx="237">
                  <c:v>37722.5</c:v>
                </c:pt>
                <c:pt idx="238">
                  <c:v>37723</c:v>
                </c:pt>
                <c:pt idx="239">
                  <c:v>37758</c:v>
                </c:pt>
                <c:pt idx="240">
                  <c:v>37769</c:v>
                </c:pt>
                <c:pt idx="241">
                  <c:v>37770</c:v>
                </c:pt>
                <c:pt idx="242">
                  <c:v>37770</c:v>
                </c:pt>
                <c:pt idx="243">
                  <c:v>37770</c:v>
                </c:pt>
                <c:pt idx="244">
                  <c:v>37814</c:v>
                </c:pt>
                <c:pt idx="245">
                  <c:v>38048</c:v>
                </c:pt>
                <c:pt idx="246">
                  <c:v>38331</c:v>
                </c:pt>
                <c:pt idx="247">
                  <c:v>38541</c:v>
                </c:pt>
                <c:pt idx="248">
                  <c:v>38556.5</c:v>
                </c:pt>
                <c:pt idx="249">
                  <c:v>38569</c:v>
                </c:pt>
                <c:pt idx="250">
                  <c:v>38606.5</c:v>
                </c:pt>
                <c:pt idx="251">
                  <c:v>38607</c:v>
                </c:pt>
                <c:pt idx="252">
                  <c:v>38613</c:v>
                </c:pt>
                <c:pt idx="253">
                  <c:v>38754</c:v>
                </c:pt>
                <c:pt idx="254">
                  <c:v>38782</c:v>
                </c:pt>
                <c:pt idx="255">
                  <c:v>38842</c:v>
                </c:pt>
                <c:pt idx="256">
                  <c:v>38867</c:v>
                </c:pt>
                <c:pt idx="257">
                  <c:v>38873</c:v>
                </c:pt>
                <c:pt idx="258">
                  <c:v>38895</c:v>
                </c:pt>
                <c:pt idx="259">
                  <c:v>38939.5</c:v>
                </c:pt>
                <c:pt idx="260">
                  <c:v>38971</c:v>
                </c:pt>
                <c:pt idx="261">
                  <c:v>38974</c:v>
                </c:pt>
                <c:pt idx="262">
                  <c:v>38983.5</c:v>
                </c:pt>
                <c:pt idx="263">
                  <c:v>39456.5</c:v>
                </c:pt>
                <c:pt idx="264">
                  <c:v>39613</c:v>
                </c:pt>
                <c:pt idx="265">
                  <c:v>39616.5</c:v>
                </c:pt>
                <c:pt idx="266">
                  <c:v>39638.5</c:v>
                </c:pt>
                <c:pt idx="267">
                  <c:v>39663.5</c:v>
                </c:pt>
                <c:pt idx="268">
                  <c:v>39718</c:v>
                </c:pt>
                <c:pt idx="269">
                  <c:v>39776.5</c:v>
                </c:pt>
                <c:pt idx="270">
                  <c:v>39885.5</c:v>
                </c:pt>
                <c:pt idx="271">
                  <c:v>39937.5</c:v>
                </c:pt>
                <c:pt idx="272">
                  <c:v>39980</c:v>
                </c:pt>
                <c:pt idx="273">
                  <c:v>40067</c:v>
                </c:pt>
                <c:pt idx="274">
                  <c:v>40859.5</c:v>
                </c:pt>
                <c:pt idx="275">
                  <c:v>40925.5</c:v>
                </c:pt>
                <c:pt idx="276">
                  <c:v>40956</c:v>
                </c:pt>
                <c:pt idx="277">
                  <c:v>41000.5</c:v>
                </c:pt>
                <c:pt idx="278">
                  <c:v>41063.5</c:v>
                </c:pt>
                <c:pt idx="279">
                  <c:v>41121</c:v>
                </c:pt>
                <c:pt idx="280">
                  <c:v>41160.5</c:v>
                </c:pt>
                <c:pt idx="281">
                  <c:v>41295</c:v>
                </c:pt>
                <c:pt idx="282">
                  <c:v>41444.5</c:v>
                </c:pt>
                <c:pt idx="283">
                  <c:v>41445</c:v>
                </c:pt>
                <c:pt idx="284">
                  <c:v>41477</c:v>
                </c:pt>
                <c:pt idx="285">
                  <c:v>41495.5</c:v>
                </c:pt>
                <c:pt idx="286">
                  <c:v>41997</c:v>
                </c:pt>
                <c:pt idx="287">
                  <c:v>42016</c:v>
                </c:pt>
                <c:pt idx="288">
                  <c:v>42085</c:v>
                </c:pt>
                <c:pt idx="289">
                  <c:v>42101</c:v>
                </c:pt>
                <c:pt idx="290">
                  <c:v>42132.5</c:v>
                </c:pt>
                <c:pt idx="291">
                  <c:v>42195</c:v>
                </c:pt>
                <c:pt idx="292">
                  <c:v>42219.5</c:v>
                </c:pt>
                <c:pt idx="293">
                  <c:v>42238</c:v>
                </c:pt>
                <c:pt idx="294">
                  <c:v>42265</c:v>
                </c:pt>
                <c:pt idx="295">
                  <c:v>42278</c:v>
                </c:pt>
                <c:pt idx="296">
                  <c:v>42421</c:v>
                </c:pt>
                <c:pt idx="297">
                  <c:v>42439</c:v>
                </c:pt>
                <c:pt idx="298">
                  <c:v>42489</c:v>
                </c:pt>
                <c:pt idx="299">
                  <c:v>42649.5</c:v>
                </c:pt>
                <c:pt idx="300">
                  <c:v>42681</c:v>
                </c:pt>
                <c:pt idx="301">
                  <c:v>43114.5</c:v>
                </c:pt>
                <c:pt idx="302">
                  <c:v>43338.5</c:v>
                </c:pt>
                <c:pt idx="303">
                  <c:v>43357.5</c:v>
                </c:pt>
                <c:pt idx="304">
                  <c:v>43427</c:v>
                </c:pt>
                <c:pt idx="305">
                  <c:v>43427.5</c:v>
                </c:pt>
                <c:pt idx="306">
                  <c:v>43436.5</c:v>
                </c:pt>
                <c:pt idx="307">
                  <c:v>43468.5</c:v>
                </c:pt>
                <c:pt idx="308">
                  <c:v>43483</c:v>
                </c:pt>
                <c:pt idx="309">
                  <c:v>43503</c:v>
                </c:pt>
                <c:pt idx="310">
                  <c:v>43550</c:v>
                </c:pt>
                <c:pt idx="311">
                  <c:v>44324</c:v>
                </c:pt>
                <c:pt idx="312">
                  <c:v>44358.5</c:v>
                </c:pt>
                <c:pt idx="313">
                  <c:v>44431</c:v>
                </c:pt>
                <c:pt idx="314">
                  <c:v>44481</c:v>
                </c:pt>
                <c:pt idx="315">
                  <c:v>44481</c:v>
                </c:pt>
                <c:pt idx="316">
                  <c:v>44481</c:v>
                </c:pt>
                <c:pt idx="317">
                  <c:v>44481</c:v>
                </c:pt>
                <c:pt idx="318">
                  <c:v>44546.5</c:v>
                </c:pt>
                <c:pt idx="319">
                  <c:v>44560</c:v>
                </c:pt>
                <c:pt idx="320">
                  <c:v>44696.5</c:v>
                </c:pt>
                <c:pt idx="321">
                  <c:v>44697</c:v>
                </c:pt>
                <c:pt idx="322">
                  <c:v>44791.5</c:v>
                </c:pt>
                <c:pt idx="323">
                  <c:v>44860.5</c:v>
                </c:pt>
                <c:pt idx="324">
                  <c:v>45600</c:v>
                </c:pt>
                <c:pt idx="325">
                  <c:v>45629</c:v>
                </c:pt>
                <c:pt idx="326">
                  <c:v>45631.5</c:v>
                </c:pt>
                <c:pt idx="327">
                  <c:v>45740.5</c:v>
                </c:pt>
                <c:pt idx="328">
                  <c:v>45874</c:v>
                </c:pt>
                <c:pt idx="329">
                  <c:v>45880</c:v>
                </c:pt>
                <c:pt idx="330">
                  <c:v>45939</c:v>
                </c:pt>
                <c:pt idx="331">
                  <c:v>46717.5</c:v>
                </c:pt>
                <c:pt idx="332">
                  <c:v>46718</c:v>
                </c:pt>
                <c:pt idx="333">
                  <c:v>46749</c:v>
                </c:pt>
                <c:pt idx="334">
                  <c:v>46768</c:v>
                </c:pt>
                <c:pt idx="335">
                  <c:v>46811.5</c:v>
                </c:pt>
                <c:pt idx="336">
                  <c:v>46812</c:v>
                </c:pt>
                <c:pt idx="337">
                  <c:v>46974.5</c:v>
                </c:pt>
                <c:pt idx="338">
                  <c:v>47706</c:v>
                </c:pt>
                <c:pt idx="339">
                  <c:v>47822</c:v>
                </c:pt>
                <c:pt idx="340">
                  <c:v>49298.5</c:v>
                </c:pt>
              </c:numCache>
            </c:numRef>
          </c:xVal>
          <c:yVal>
            <c:numRef>
              <c:f>'A (3)'!$K$21:$K$892</c:f>
              <c:numCache>
                <c:formatCode>General</c:formatCode>
                <c:ptCount val="872"/>
                <c:pt idx="163">
                  <c:v>8.6922278118436225E-2</c:v>
                </c:pt>
                <c:pt idx="165">
                  <c:v>8.8670552089752164E-2</c:v>
                </c:pt>
                <c:pt idx="166">
                  <c:v>8.7518844200531021E-2</c:v>
                </c:pt>
                <c:pt idx="167">
                  <c:v>8.8588446436915547E-2</c:v>
                </c:pt>
                <c:pt idx="168">
                  <c:v>8.7575662168092094E-2</c:v>
                </c:pt>
                <c:pt idx="169">
                  <c:v>8.9303915832715575E-2</c:v>
                </c:pt>
                <c:pt idx="170">
                  <c:v>8.8736992205667775E-2</c:v>
                </c:pt>
                <c:pt idx="171">
                  <c:v>8.9404320286121219E-2</c:v>
                </c:pt>
                <c:pt idx="172">
                  <c:v>8.8737553945975378E-2</c:v>
                </c:pt>
                <c:pt idx="173">
                  <c:v>8.8617095490917563E-2</c:v>
                </c:pt>
                <c:pt idx="174">
                  <c:v>8.9280446038173977E-2</c:v>
                </c:pt>
                <c:pt idx="175">
                  <c:v>8.9384985301876441E-2</c:v>
                </c:pt>
                <c:pt idx="176">
                  <c:v>8.8309983038925566E-2</c:v>
                </c:pt>
                <c:pt idx="177">
                  <c:v>8.905259425227996E-2</c:v>
                </c:pt>
                <c:pt idx="178">
                  <c:v>8.8718490769679192E-2</c:v>
                </c:pt>
                <c:pt idx="179">
                  <c:v>8.8771041271684226E-2</c:v>
                </c:pt>
                <c:pt idx="180">
                  <c:v>8.9640643527673092E-2</c:v>
                </c:pt>
                <c:pt idx="181">
                  <c:v>9.095029286982026E-2</c:v>
                </c:pt>
                <c:pt idx="182">
                  <c:v>9.1120737735764123E-2</c:v>
                </c:pt>
                <c:pt idx="183">
                  <c:v>8.9686362451175228E-2</c:v>
                </c:pt>
                <c:pt idx="185">
                  <c:v>8.7936357915168628E-2</c:v>
                </c:pt>
                <c:pt idx="186">
                  <c:v>8.9678969132364728E-2</c:v>
                </c:pt>
                <c:pt idx="187">
                  <c:v>9.1541748864983674E-2</c:v>
                </c:pt>
                <c:pt idx="189">
                  <c:v>9.1452222695806995E-2</c:v>
                </c:pt>
                <c:pt idx="190">
                  <c:v>9.0514721559884492E-2</c:v>
                </c:pt>
                <c:pt idx="192">
                  <c:v>8.9650229390827008E-2</c:v>
                </c:pt>
                <c:pt idx="194">
                  <c:v>9.0387159718375187E-2</c:v>
                </c:pt>
                <c:pt idx="196">
                  <c:v>9.1608732589520514E-2</c:v>
                </c:pt>
                <c:pt idx="197">
                  <c:v>9.0973924692661967E-2</c:v>
                </c:pt>
                <c:pt idx="198">
                  <c:v>9.0318671886052471E-2</c:v>
                </c:pt>
                <c:pt idx="199">
                  <c:v>9.0261283097788692E-2</c:v>
                </c:pt>
                <c:pt idx="202">
                  <c:v>9.0839374941424467E-2</c:v>
                </c:pt>
                <c:pt idx="203">
                  <c:v>9.0817783922830131E-2</c:v>
                </c:pt>
                <c:pt idx="204">
                  <c:v>9.0328004087496083E-2</c:v>
                </c:pt>
                <c:pt idx="205">
                  <c:v>9.2302435550664086E-2</c:v>
                </c:pt>
                <c:pt idx="206">
                  <c:v>9.065044678573031E-2</c:v>
                </c:pt>
                <c:pt idx="207">
                  <c:v>9.0720049032825045E-2</c:v>
                </c:pt>
                <c:pt idx="208">
                  <c:v>9.0660956877400167E-2</c:v>
                </c:pt>
                <c:pt idx="209">
                  <c:v>9.0660956877400167E-2</c:v>
                </c:pt>
                <c:pt idx="210">
                  <c:v>9.0567545630619861E-2</c:v>
                </c:pt>
                <c:pt idx="211">
                  <c:v>9.0708397307025734E-2</c:v>
                </c:pt>
                <c:pt idx="212">
                  <c:v>9.0288509651145432E-2</c:v>
                </c:pt>
                <c:pt idx="213">
                  <c:v>9.0830269196885638E-2</c:v>
                </c:pt>
                <c:pt idx="214">
                  <c:v>9.0842707322735805E-2</c:v>
                </c:pt>
                <c:pt idx="215">
                  <c:v>8.9835950078850146E-2</c:v>
                </c:pt>
                <c:pt idx="216">
                  <c:v>9.1431365472089965E-2</c:v>
                </c:pt>
                <c:pt idx="217">
                  <c:v>9.0676812586025335E-2</c:v>
                </c:pt>
                <c:pt idx="218">
                  <c:v>9.077681259077508E-2</c:v>
                </c:pt>
                <c:pt idx="219">
                  <c:v>9.0904084492649417E-2</c:v>
                </c:pt>
                <c:pt idx="220">
                  <c:v>9.1702091194747481E-2</c:v>
                </c:pt>
                <c:pt idx="221">
                  <c:v>9.5391861963435076E-2</c:v>
                </c:pt>
                <c:pt idx="222">
                  <c:v>9.1605497917043976E-2</c:v>
                </c:pt>
                <c:pt idx="223">
                  <c:v>9.5547257449652534E-2</c:v>
                </c:pt>
                <c:pt idx="224">
                  <c:v>9.5239302390837111E-2</c:v>
                </c:pt>
                <c:pt idx="225">
                  <c:v>9.2577084396907594E-2</c:v>
                </c:pt>
                <c:pt idx="226">
                  <c:v>9.1017992242996115E-2</c:v>
                </c:pt>
                <c:pt idx="227">
                  <c:v>9.3162025950732641E-2</c:v>
                </c:pt>
                <c:pt idx="228">
                  <c:v>9.2597252914856654E-2</c:v>
                </c:pt>
                <c:pt idx="229">
                  <c:v>9.029810459469445E-2</c:v>
                </c:pt>
                <c:pt idx="230">
                  <c:v>9.1567706840578467E-2</c:v>
                </c:pt>
                <c:pt idx="231">
                  <c:v>9.1927079862216488E-2</c:v>
                </c:pt>
                <c:pt idx="232">
                  <c:v>9.1491245810175315E-2</c:v>
                </c:pt>
                <c:pt idx="233">
                  <c:v>9.1179313218162861E-2</c:v>
                </c:pt>
                <c:pt idx="235">
                  <c:v>9.1139421034313273E-2</c:v>
                </c:pt>
                <c:pt idx="239">
                  <c:v>9.109298512339592E-2</c:v>
                </c:pt>
                <c:pt idx="241">
                  <c:v>9.1463735610886943E-2</c:v>
                </c:pt>
                <c:pt idx="242">
                  <c:v>9.1463735610886943E-2</c:v>
                </c:pt>
                <c:pt idx="243">
                  <c:v>9.1463735610886943E-2</c:v>
                </c:pt>
                <c:pt idx="244">
                  <c:v>9.1478733338590246E-2</c:v>
                </c:pt>
                <c:pt idx="245">
                  <c:v>9.0862584918795619E-2</c:v>
                </c:pt>
                <c:pt idx="246">
                  <c:v>9.0247456704673823E-2</c:v>
                </c:pt>
                <c:pt idx="247">
                  <c:v>9.1280400425603148E-2</c:v>
                </c:pt>
                <c:pt idx="248">
                  <c:v>9.1438070077856537E-2</c:v>
                </c:pt>
                <c:pt idx="249">
                  <c:v>9.1278126252291258E-2</c:v>
                </c:pt>
                <c:pt idx="252">
                  <c:v>9.0803123981459066E-2</c:v>
                </c:pt>
                <c:pt idx="253">
                  <c:v>8.8230957626365125E-2</c:v>
                </c:pt>
                <c:pt idx="254">
                  <c:v>9.0328683458210435E-2</c:v>
                </c:pt>
                <c:pt idx="255">
                  <c:v>9.02709530928405E-2</c:v>
                </c:pt>
                <c:pt idx="256">
                  <c:v>9.1361065446108114E-2</c:v>
                </c:pt>
                <c:pt idx="257">
                  <c:v>9.1276292405382264E-2</c:v>
                </c:pt>
                <c:pt idx="258">
                  <c:v>9.0358791276230477E-2</c:v>
                </c:pt>
                <c:pt idx="259">
                  <c:v>9.5053391254623421E-2</c:v>
                </c:pt>
                <c:pt idx="260">
                  <c:v>9.493833281158004E-2</c:v>
                </c:pt>
                <c:pt idx="261">
                  <c:v>9.6355946290714201E-2</c:v>
                </c:pt>
                <c:pt idx="262">
                  <c:v>9.0878388989949599E-2</c:v>
                </c:pt>
                <c:pt idx="263">
                  <c:v>8.9122114615747705E-2</c:v>
                </c:pt>
                <c:pt idx="264">
                  <c:v>8.7107617910078261E-2</c:v>
                </c:pt>
                <c:pt idx="265">
                  <c:v>8.8194833646412008E-2</c:v>
                </c:pt>
                <c:pt idx="266">
                  <c:v>8.9457332505844533E-2</c:v>
                </c:pt>
                <c:pt idx="267">
                  <c:v>8.9637444856634829E-2</c:v>
                </c:pt>
                <c:pt idx="268">
                  <c:v>8.9624089778226335E-2</c:v>
                </c:pt>
                <c:pt idx="269">
                  <c:v>8.9567552669905126E-2</c:v>
                </c:pt>
                <c:pt idx="271">
                  <c:v>8.9379476186877582E-2</c:v>
                </c:pt>
                <c:pt idx="272">
                  <c:v>8.9995667178300209E-2</c:v>
                </c:pt>
                <c:pt idx="273">
                  <c:v>8.950645815639291E-2</c:v>
                </c:pt>
                <c:pt idx="274">
                  <c:v>8.9826019597239792E-2</c:v>
                </c:pt>
                <c:pt idx="275">
                  <c:v>8.891351619240595E-2</c:v>
                </c:pt>
                <c:pt idx="276">
                  <c:v>8.9659253259014804E-2</c:v>
                </c:pt>
                <c:pt idx="277">
                  <c:v>8.9653853239724413E-2</c:v>
                </c:pt>
                <c:pt idx="278">
                  <c:v>9.0223736347979866E-2</c:v>
                </c:pt>
                <c:pt idx="279">
                  <c:v>8.9827994750521611E-2</c:v>
                </c:pt>
                <c:pt idx="280">
                  <c:v>8.922657226503361E-2</c:v>
                </c:pt>
                <c:pt idx="281">
                  <c:v>8.9449576698825695E-2</c:v>
                </c:pt>
                <c:pt idx="284">
                  <c:v>8.9184794589527883E-2</c:v>
                </c:pt>
                <c:pt idx="285">
                  <c:v>8.896007773000747E-2</c:v>
                </c:pt>
                <c:pt idx="286">
                  <c:v>8.8071131431206595E-2</c:v>
                </c:pt>
                <c:pt idx="287">
                  <c:v>8.8916016815346666E-2</c:v>
                </c:pt>
                <c:pt idx="288">
                  <c:v>8.8221126898133662E-2</c:v>
                </c:pt>
                <c:pt idx="289">
                  <c:v>8.7948398802836891E-2</c:v>
                </c:pt>
                <c:pt idx="290">
                  <c:v>8.8033340362017043E-2</c:v>
                </c:pt>
                <c:pt idx="291">
                  <c:v>8.7833621226309333E-2</c:v>
                </c:pt>
                <c:pt idx="292">
                  <c:v>8.8144131332228426E-2</c:v>
                </c:pt>
                <c:pt idx="293">
                  <c:v>8.8219414465129375E-2</c:v>
                </c:pt>
                <c:pt idx="294">
                  <c:v>8.5477935805101879E-2</c:v>
                </c:pt>
                <c:pt idx="295">
                  <c:v>8.7787594224209897E-2</c:v>
                </c:pt>
                <c:pt idx="296">
                  <c:v>9.0493836862151511E-2</c:v>
                </c:pt>
                <c:pt idx="297">
                  <c:v>8.7899517748155631E-2</c:v>
                </c:pt>
                <c:pt idx="298">
                  <c:v>8.835974244721001E-2</c:v>
                </c:pt>
                <c:pt idx="299">
                  <c:v>8.5902063721732702E-2</c:v>
                </c:pt>
                <c:pt idx="300">
                  <c:v>8.6787005282531027E-2</c:v>
                </c:pt>
                <c:pt idx="301">
                  <c:v>8.5632153393817134E-2</c:v>
                </c:pt>
                <c:pt idx="302">
                  <c:v>8.6413960038044024E-2</c:v>
                </c:pt>
                <c:pt idx="303">
                  <c:v>8.4558845417632256E-2</c:v>
                </c:pt>
                <c:pt idx="304">
                  <c:v>8.5433557746000588E-2</c:v>
                </c:pt>
                <c:pt idx="305">
                  <c:v>8.5503159993095323E-2</c:v>
                </c:pt>
                <c:pt idx="306">
                  <c:v>8.4756000440393109E-2</c:v>
                </c:pt>
                <c:pt idx="307">
                  <c:v>8.5910544243233744E-2</c:v>
                </c:pt>
                <c:pt idx="308">
                  <c:v>8.4529009407560807E-2</c:v>
                </c:pt>
                <c:pt idx="309">
                  <c:v>8.421309928962728E-2</c:v>
                </c:pt>
                <c:pt idx="310">
                  <c:v>8.5155710505205207E-2</c:v>
                </c:pt>
                <c:pt idx="311">
                  <c:v>8.4399988802033477E-2</c:v>
                </c:pt>
                <c:pt idx="312">
                  <c:v>8.5402543845702894E-2</c:v>
                </c:pt>
                <c:pt idx="313">
                  <c:v>8.3424869648297317E-2</c:v>
                </c:pt>
                <c:pt idx="314">
                  <c:v>8.3055094342853408E-2</c:v>
                </c:pt>
                <c:pt idx="315">
                  <c:v>8.3055094342853408E-2</c:v>
                </c:pt>
                <c:pt idx="316">
                  <c:v>8.3055094342853408E-2</c:v>
                </c:pt>
                <c:pt idx="317">
                  <c:v>8.3055094342853408E-2</c:v>
                </c:pt>
                <c:pt idx="318">
                  <c:v>8.4122988700983115E-2</c:v>
                </c:pt>
                <c:pt idx="319">
                  <c:v>8.2652249373495579E-2</c:v>
                </c:pt>
                <c:pt idx="320">
                  <c:v>8.4153662784956396E-2</c:v>
                </c:pt>
                <c:pt idx="321">
                  <c:v>8.3323265040235128E-2</c:v>
                </c:pt>
                <c:pt idx="322">
                  <c:v>8.3778089712723158E-2</c:v>
                </c:pt>
                <c:pt idx="323">
                  <c:v>8.3083199795510154E-2</c:v>
                </c:pt>
                <c:pt idx="324">
                  <c:v>8.0624923051800579E-2</c:v>
                </c:pt>
                <c:pt idx="325">
                  <c:v>7.9561853381164838E-2</c:v>
                </c:pt>
                <c:pt idx="326">
                  <c:v>8.0709864610980731E-2</c:v>
                </c:pt>
                <c:pt idx="327">
                  <c:v>8.0983154446585104E-2</c:v>
                </c:pt>
                <c:pt idx="328">
                  <c:v>8.0466954386793077E-2</c:v>
                </c:pt>
                <c:pt idx="329">
                  <c:v>7.8502181349904276E-2</c:v>
                </c:pt>
                <c:pt idx="330">
                  <c:v>8.2175246490805876E-2</c:v>
                </c:pt>
                <c:pt idx="331">
                  <c:v>7.6785945013398305E-2</c:v>
                </c:pt>
                <c:pt idx="332">
                  <c:v>7.4855547260085586E-2</c:v>
                </c:pt>
                <c:pt idx="333">
                  <c:v>7.527088656934211E-2</c:v>
                </c:pt>
                <c:pt idx="334">
                  <c:v>7.5715771963587031E-2</c:v>
                </c:pt>
                <c:pt idx="335">
                  <c:v>7.6671167444146704E-2</c:v>
                </c:pt>
                <c:pt idx="336">
                  <c:v>7.5140769688005093E-2</c:v>
                </c:pt>
                <c:pt idx="337">
                  <c:v>7.6361499952326994E-2</c:v>
                </c:pt>
                <c:pt idx="338">
                  <c:v>7.3589587263995782E-2</c:v>
                </c:pt>
                <c:pt idx="339">
                  <c:v>7.3537308555387426E-2</c:v>
                </c:pt>
                <c:pt idx="340">
                  <c:v>6.9172743838862516E-2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35-42BD-B991-9B25708F4D84}"/>
            </c:ext>
          </c:extLst>
        </c:ser>
        <c:ser>
          <c:idx val="5"/>
          <c:order val="4"/>
          <c:tx>
            <c:strRef>
              <c:f>'A (3)'!$M$20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25106</c:v>
                </c:pt>
                <c:pt idx="133">
                  <c:v>26094</c:v>
                </c:pt>
                <c:pt idx="134">
                  <c:v>26175.5</c:v>
                </c:pt>
                <c:pt idx="135">
                  <c:v>26213</c:v>
                </c:pt>
                <c:pt idx="136">
                  <c:v>26278</c:v>
                </c:pt>
                <c:pt idx="137">
                  <c:v>26294.5</c:v>
                </c:pt>
                <c:pt idx="138">
                  <c:v>26347</c:v>
                </c:pt>
                <c:pt idx="139">
                  <c:v>26394</c:v>
                </c:pt>
                <c:pt idx="140">
                  <c:v>27222.5</c:v>
                </c:pt>
                <c:pt idx="141">
                  <c:v>27226.5</c:v>
                </c:pt>
                <c:pt idx="142">
                  <c:v>27263</c:v>
                </c:pt>
                <c:pt idx="143">
                  <c:v>27419.5</c:v>
                </c:pt>
                <c:pt idx="144">
                  <c:v>27424</c:v>
                </c:pt>
                <c:pt idx="145">
                  <c:v>27567</c:v>
                </c:pt>
                <c:pt idx="146">
                  <c:v>27611</c:v>
                </c:pt>
                <c:pt idx="147">
                  <c:v>27771</c:v>
                </c:pt>
                <c:pt idx="148">
                  <c:v>27775</c:v>
                </c:pt>
                <c:pt idx="149">
                  <c:v>27818</c:v>
                </c:pt>
                <c:pt idx="150">
                  <c:v>27865</c:v>
                </c:pt>
                <c:pt idx="151">
                  <c:v>28248</c:v>
                </c:pt>
                <c:pt idx="152">
                  <c:v>28414</c:v>
                </c:pt>
                <c:pt idx="153">
                  <c:v>28464</c:v>
                </c:pt>
                <c:pt idx="154">
                  <c:v>28605</c:v>
                </c:pt>
                <c:pt idx="155">
                  <c:v>28747</c:v>
                </c:pt>
                <c:pt idx="156">
                  <c:v>28790</c:v>
                </c:pt>
                <c:pt idx="157">
                  <c:v>28792.5</c:v>
                </c:pt>
                <c:pt idx="158">
                  <c:v>28925</c:v>
                </c:pt>
                <c:pt idx="159">
                  <c:v>28947</c:v>
                </c:pt>
                <c:pt idx="160">
                  <c:v>29606.5</c:v>
                </c:pt>
                <c:pt idx="161">
                  <c:v>29678.5</c:v>
                </c:pt>
                <c:pt idx="162">
                  <c:v>29882.5</c:v>
                </c:pt>
                <c:pt idx="163">
                  <c:v>30770</c:v>
                </c:pt>
                <c:pt idx="164">
                  <c:v>31092</c:v>
                </c:pt>
                <c:pt idx="165">
                  <c:v>31187</c:v>
                </c:pt>
                <c:pt idx="166">
                  <c:v>31252</c:v>
                </c:pt>
                <c:pt idx="167">
                  <c:v>31252.5</c:v>
                </c:pt>
                <c:pt idx="168">
                  <c:v>31256</c:v>
                </c:pt>
                <c:pt idx="169">
                  <c:v>31846.5</c:v>
                </c:pt>
                <c:pt idx="170">
                  <c:v>31908</c:v>
                </c:pt>
                <c:pt idx="171">
                  <c:v>31936.5</c:v>
                </c:pt>
                <c:pt idx="172">
                  <c:v>32033</c:v>
                </c:pt>
                <c:pt idx="173">
                  <c:v>32109</c:v>
                </c:pt>
                <c:pt idx="174">
                  <c:v>32142.5</c:v>
                </c:pt>
                <c:pt idx="175">
                  <c:v>32262.5</c:v>
                </c:pt>
                <c:pt idx="176">
                  <c:v>32306.5</c:v>
                </c:pt>
                <c:pt idx="177">
                  <c:v>32353.5</c:v>
                </c:pt>
                <c:pt idx="178">
                  <c:v>32597.5</c:v>
                </c:pt>
                <c:pt idx="179">
                  <c:v>32720</c:v>
                </c:pt>
                <c:pt idx="180">
                  <c:v>32720.5</c:v>
                </c:pt>
                <c:pt idx="181">
                  <c:v>32909.5</c:v>
                </c:pt>
                <c:pt idx="182">
                  <c:v>33097.5</c:v>
                </c:pt>
                <c:pt idx="183">
                  <c:v>33103</c:v>
                </c:pt>
                <c:pt idx="184">
                  <c:v>33143</c:v>
                </c:pt>
                <c:pt idx="185">
                  <c:v>33191</c:v>
                </c:pt>
                <c:pt idx="186">
                  <c:v>33238</c:v>
                </c:pt>
                <c:pt idx="187">
                  <c:v>33322.5</c:v>
                </c:pt>
                <c:pt idx="188">
                  <c:v>33491</c:v>
                </c:pt>
                <c:pt idx="189">
                  <c:v>34051</c:v>
                </c:pt>
                <c:pt idx="190">
                  <c:v>34073</c:v>
                </c:pt>
                <c:pt idx="191">
                  <c:v>34100</c:v>
                </c:pt>
                <c:pt idx="192">
                  <c:v>34141.5</c:v>
                </c:pt>
                <c:pt idx="193">
                  <c:v>34169</c:v>
                </c:pt>
                <c:pt idx="194">
                  <c:v>34170.5</c:v>
                </c:pt>
                <c:pt idx="195">
                  <c:v>34316</c:v>
                </c:pt>
                <c:pt idx="196">
                  <c:v>34520.5</c:v>
                </c:pt>
                <c:pt idx="197">
                  <c:v>34580.5</c:v>
                </c:pt>
                <c:pt idx="198">
                  <c:v>34596</c:v>
                </c:pt>
                <c:pt idx="199">
                  <c:v>34643</c:v>
                </c:pt>
                <c:pt idx="200">
                  <c:v>34705</c:v>
                </c:pt>
                <c:pt idx="201">
                  <c:v>34705.5</c:v>
                </c:pt>
                <c:pt idx="202">
                  <c:v>35286.5</c:v>
                </c:pt>
                <c:pt idx="203">
                  <c:v>35288.5</c:v>
                </c:pt>
                <c:pt idx="204">
                  <c:v>35426.5</c:v>
                </c:pt>
                <c:pt idx="205">
                  <c:v>35433.5</c:v>
                </c:pt>
                <c:pt idx="206">
                  <c:v>35436</c:v>
                </c:pt>
                <c:pt idx="207">
                  <c:v>35436.5</c:v>
                </c:pt>
                <c:pt idx="208">
                  <c:v>35460.5</c:v>
                </c:pt>
                <c:pt idx="209">
                  <c:v>35460.5</c:v>
                </c:pt>
                <c:pt idx="210">
                  <c:v>35502.5</c:v>
                </c:pt>
                <c:pt idx="211">
                  <c:v>35514</c:v>
                </c:pt>
                <c:pt idx="212">
                  <c:v>35539</c:v>
                </c:pt>
                <c:pt idx="213">
                  <c:v>35574.5</c:v>
                </c:pt>
                <c:pt idx="214">
                  <c:v>35574.5</c:v>
                </c:pt>
                <c:pt idx="215">
                  <c:v>35592.5</c:v>
                </c:pt>
                <c:pt idx="216">
                  <c:v>36352.5</c:v>
                </c:pt>
                <c:pt idx="217">
                  <c:v>36496.5</c:v>
                </c:pt>
                <c:pt idx="218">
                  <c:v>36496.5</c:v>
                </c:pt>
                <c:pt idx="219">
                  <c:v>36512.5</c:v>
                </c:pt>
                <c:pt idx="220">
                  <c:v>36603</c:v>
                </c:pt>
                <c:pt idx="221">
                  <c:v>36641</c:v>
                </c:pt>
                <c:pt idx="222">
                  <c:v>36649</c:v>
                </c:pt>
                <c:pt idx="223">
                  <c:v>36684.5</c:v>
                </c:pt>
                <c:pt idx="224">
                  <c:v>36694.5</c:v>
                </c:pt>
                <c:pt idx="225">
                  <c:v>36735</c:v>
                </c:pt>
                <c:pt idx="226">
                  <c:v>36759</c:v>
                </c:pt>
                <c:pt idx="227">
                  <c:v>36766.5</c:v>
                </c:pt>
                <c:pt idx="228">
                  <c:v>36772.5</c:v>
                </c:pt>
                <c:pt idx="229">
                  <c:v>36784</c:v>
                </c:pt>
                <c:pt idx="230">
                  <c:v>36784.5</c:v>
                </c:pt>
                <c:pt idx="231">
                  <c:v>36823</c:v>
                </c:pt>
                <c:pt idx="232">
                  <c:v>37572</c:v>
                </c:pt>
                <c:pt idx="233">
                  <c:v>37587</c:v>
                </c:pt>
                <c:pt idx="234">
                  <c:v>37697</c:v>
                </c:pt>
                <c:pt idx="235">
                  <c:v>37700</c:v>
                </c:pt>
                <c:pt idx="236">
                  <c:v>37722</c:v>
                </c:pt>
                <c:pt idx="237">
                  <c:v>37722.5</c:v>
                </c:pt>
                <c:pt idx="238">
                  <c:v>37723</c:v>
                </c:pt>
                <c:pt idx="239">
                  <c:v>37758</c:v>
                </c:pt>
                <c:pt idx="240">
                  <c:v>37769</c:v>
                </c:pt>
                <c:pt idx="241">
                  <c:v>37770</c:v>
                </c:pt>
                <c:pt idx="242">
                  <c:v>37770</c:v>
                </c:pt>
                <c:pt idx="243">
                  <c:v>37770</c:v>
                </c:pt>
                <c:pt idx="244">
                  <c:v>37814</c:v>
                </c:pt>
                <c:pt idx="245">
                  <c:v>38048</c:v>
                </c:pt>
                <c:pt idx="246">
                  <c:v>38331</c:v>
                </c:pt>
                <c:pt idx="247">
                  <c:v>38541</c:v>
                </c:pt>
                <c:pt idx="248">
                  <c:v>38556.5</c:v>
                </c:pt>
                <c:pt idx="249">
                  <c:v>38569</c:v>
                </c:pt>
                <c:pt idx="250">
                  <c:v>38606.5</c:v>
                </c:pt>
                <c:pt idx="251">
                  <c:v>38607</c:v>
                </c:pt>
                <c:pt idx="252">
                  <c:v>38613</c:v>
                </c:pt>
                <c:pt idx="253">
                  <c:v>38754</c:v>
                </c:pt>
                <c:pt idx="254">
                  <c:v>38782</c:v>
                </c:pt>
                <c:pt idx="255">
                  <c:v>38842</c:v>
                </c:pt>
                <c:pt idx="256">
                  <c:v>38867</c:v>
                </c:pt>
                <c:pt idx="257">
                  <c:v>38873</c:v>
                </c:pt>
                <c:pt idx="258">
                  <c:v>38895</c:v>
                </c:pt>
                <c:pt idx="259">
                  <c:v>38939.5</c:v>
                </c:pt>
                <c:pt idx="260">
                  <c:v>38971</c:v>
                </c:pt>
                <c:pt idx="261">
                  <c:v>38974</c:v>
                </c:pt>
                <c:pt idx="262">
                  <c:v>38983.5</c:v>
                </c:pt>
                <c:pt idx="263">
                  <c:v>39456.5</c:v>
                </c:pt>
                <c:pt idx="264">
                  <c:v>39613</c:v>
                </c:pt>
                <c:pt idx="265">
                  <c:v>39616.5</c:v>
                </c:pt>
                <c:pt idx="266">
                  <c:v>39638.5</c:v>
                </c:pt>
                <c:pt idx="267">
                  <c:v>39663.5</c:v>
                </c:pt>
                <c:pt idx="268">
                  <c:v>39718</c:v>
                </c:pt>
                <c:pt idx="269">
                  <c:v>39776.5</c:v>
                </c:pt>
                <c:pt idx="270">
                  <c:v>39885.5</c:v>
                </c:pt>
                <c:pt idx="271">
                  <c:v>39937.5</c:v>
                </c:pt>
                <c:pt idx="272">
                  <c:v>39980</c:v>
                </c:pt>
                <c:pt idx="273">
                  <c:v>40067</c:v>
                </c:pt>
                <c:pt idx="274">
                  <c:v>40859.5</c:v>
                </c:pt>
                <c:pt idx="275">
                  <c:v>40925.5</c:v>
                </c:pt>
                <c:pt idx="276">
                  <c:v>40956</c:v>
                </c:pt>
                <c:pt idx="277">
                  <c:v>41000.5</c:v>
                </c:pt>
                <c:pt idx="278">
                  <c:v>41063.5</c:v>
                </c:pt>
                <c:pt idx="279">
                  <c:v>41121</c:v>
                </c:pt>
                <c:pt idx="280">
                  <c:v>41160.5</c:v>
                </c:pt>
                <c:pt idx="281">
                  <c:v>41295</c:v>
                </c:pt>
                <c:pt idx="282">
                  <c:v>41444.5</c:v>
                </c:pt>
                <c:pt idx="283">
                  <c:v>41445</c:v>
                </c:pt>
                <c:pt idx="284">
                  <c:v>41477</c:v>
                </c:pt>
                <c:pt idx="285">
                  <c:v>41495.5</c:v>
                </c:pt>
                <c:pt idx="286">
                  <c:v>41997</c:v>
                </c:pt>
                <c:pt idx="287">
                  <c:v>42016</c:v>
                </c:pt>
                <c:pt idx="288">
                  <c:v>42085</c:v>
                </c:pt>
                <c:pt idx="289">
                  <c:v>42101</c:v>
                </c:pt>
                <c:pt idx="290">
                  <c:v>42132.5</c:v>
                </c:pt>
                <c:pt idx="291">
                  <c:v>42195</c:v>
                </c:pt>
                <c:pt idx="292">
                  <c:v>42219.5</c:v>
                </c:pt>
                <c:pt idx="293">
                  <c:v>42238</c:v>
                </c:pt>
                <c:pt idx="294">
                  <c:v>42265</c:v>
                </c:pt>
                <c:pt idx="295">
                  <c:v>42278</c:v>
                </c:pt>
                <c:pt idx="296">
                  <c:v>42421</c:v>
                </c:pt>
                <c:pt idx="297">
                  <c:v>42439</c:v>
                </c:pt>
                <c:pt idx="298">
                  <c:v>42489</c:v>
                </c:pt>
                <c:pt idx="299">
                  <c:v>42649.5</c:v>
                </c:pt>
                <c:pt idx="300">
                  <c:v>42681</c:v>
                </c:pt>
                <c:pt idx="301">
                  <c:v>43114.5</c:v>
                </c:pt>
                <c:pt idx="302">
                  <c:v>43338.5</c:v>
                </c:pt>
                <c:pt idx="303">
                  <c:v>43357.5</c:v>
                </c:pt>
                <c:pt idx="304">
                  <c:v>43427</c:v>
                </c:pt>
                <c:pt idx="305">
                  <c:v>43427.5</c:v>
                </c:pt>
                <c:pt idx="306">
                  <c:v>43436.5</c:v>
                </c:pt>
                <c:pt idx="307">
                  <c:v>43468.5</c:v>
                </c:pt>
                <c:pt idx="308">
                  <c:v>43483</c:v>
                </c:pt>
                <c:pt idx="309">
                  <c:v>43503</c:v>
                </c:pt>
                <c:pt idx="310">
                  <c:v>43550</c:v>
                </c:pt>
                <c:pt idx="311">
                  <c:v>44324</c:v>
                </c:pt>
                <c:pt idx="312">
                  <c:v>44358.5</c:v>
                </c:pt>
                <c:pt idx="313">
                  <c:v>44431</c:v>
                </c:pt>
                <c:pt idx="314">
                  <c:v>44481</c:v>
                </c:pt>
                <c:pt idx="315">
                  <c:v>44481</c:v>
                </c:pt>
                <c:pt idx="316">
                  <c:v>44481</c:v>
                </c:pt>
                <c:pt idx="317">
                  <c:v>44481</c:v>
                </c:pt>
                <c:pt idx="318">
                  <c:v>44546.5</c:v>
                </c:pt>
                <c:pt idx="319">
                  <c:v>44560</c:v>
                </c:pt>
                <c:pt idx="320">
                  <c:v>44696.5</c:v>
                </c:pt>
                <c:pt idx="321">
                  <c:v>44697</c:v>
                </c:pt>
                <c:pt idx="322">
                  <c:v>44791.5</c:v>
                </c:pt>
                <c:pt idx="323">
                  <c:v>44860.5</c:v>
                </c:pt>
                <c:pt idx="324">
                  <c:v>45600</c:v>
                </c:pt>
                <c:pt idx="325">
                  <c:v>45629</c:v>
                </c:pt>
                <c:pt idx="326">
                  <c:v>45631.5</c:v>
                </c:pt>
                <c:pt idx="327">
                  <c:v>45740.5</c:v>
                </c:pt>
                <c:pt idx="328">
                  <c:v>45874</c:v>
                </c:pt>
                <c:pt idx="329">
                  <c:v>45880</c:v>
                </c:pt>
                <c:pt idx="330">
                  <c:v>45939</c:v>
                </c:pt>
                <c:pt idx="331">
                  <c:v>46717.5</c:v>
                </c:pt>
                <c:pt idx="332">
                  <c:v>46718</c:v>
                </c:pt>
                <c:pt idx="333">
                  <c:v>46749</c:v>
                </c:pt>
                <c:pt idx="334">
                  <c:v>46768</c:v>
                </c:pt>
                <c:pt idx="335">
                  <c:v>46811.5</c:v>
                </c:pt>
                <c:pt idx="336">
                  <c:v>46812</c:v>
                </c:pt>
                <c:pt idx="337">
                  <c:v>46974.5</c:v>
                </c:pt>
                <c:pt idx="338">
                  <c:v>47706</c:v>
                </c:pt>
                <c:pt idx="339">
                  <c:v>47822</c:v>
                </c:pt>
                <c:pt idx="340">
                  <c:v>49298.5</c:v>
                </c:pt>
              </c:numCache>
            </c:numRef>
          </c:xVal>
          <c:yVal>
            <c:numRef>
              <c:f>'A (3)'!$M$21:$M$892</c:f>
              <c:numCache>
                <c:formatCode>General</c:formatCode>
                <c:ptCount val="8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35-42BD-B991-9B25708F4D84}"/>
            </c:ext>
          </c:extLst>
        </c:ser>
        <c:ser>
          <c:idx val="6"/>
          <c:order val="5"/>
          <c:tx>
            <c:strRef>
              <c:f>'A (3)'!$N$20</c:f>
              <c:strCache>
                <c:ptCount val="1"/>
                <c:pt idx="0">
                  <c:v>Lin. Fit 3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25106</c:v>
                </c:pt>
                <c:pt idx="133">
                  <c:v>26094</c:v>
                </c:pt>
                <c:pt idx="134">
                  <c:v>26175.5</c:v>
                </c:pt>
                <c:pt idx="135">
                  <c:v>26213</c:v>
                </c:pt>
                <c:pt idx="136">
                  <c:v>26278</c:v>
                </c:pt>
                <c:pt idx="137">
                  <c:v>26294.5</c:v>
                </c:pt>
                <c:pt idx="138">
                  <c:v>26347</c:v>
                </c:pt>
                <c:pt idx="139">
                  <c:v>26394</c:v>
                </c:pt>
                <c:pt idx="140">
                  <c:v>27222.5</c:v>
                </c:pt>
                <c:pt idx="141">
                  <c:v>27226.5</c:v>
                </c:pt>
                <c:pt idx="142">
                  <c:v>27263</c:v>
                </c:pt>
                <c:pt idx="143">
                  <c:v>27419.5</c:v>
                </c:pt>
                <c:pt idx="144">
                  <c:v>27424</c:v>
                </c:pt>
                <c:pt idx="145">
                  <c:v>27567</c:v>
                </c:pt>
                <c:pt idx="146">
                  <c:v>27611</c:v>
                </c:pt>
                <c:pt idx="147">
                  <c:v>27771</c:v>
                </c:pt>
                <c:pt idx="148">
                  <c:v>27775</c:v>
                </c:pt>
                <c:pt idx="149">
                  <c:v>27818</c:v>
                </c:pt>
                <c:pt idx="150">
                  <c:v>27865</c:v>
                </c:pt>
                <c:pt idx="151">
                  <c:v>28248</c:v>
                </c:pt>
                <c:pt idx="152">
                  <c:v>28414</c:v>
                </c:pt>
                <c:pt idx="153">
                  <c:v>28464</c:v>
                </c:pt>
                <c:pt idx="154">
                  <c:v>28605</c:v>
                </c:pt>
                <c:pt idx="155">
                  <c:v>28747</c:v>
                </c:pt>
                <c:pt idx="156">
                  <c:v>28790</c:v>
                </c:pt>
                <c:pt idx="157">
                  <c:v>28792.5</c:v>
                </c:pt>
                <c:pt idx="158">
                  <c:v>28925</c:v>
                </c:pt>
                <c:pt idx="159">
                  <c:v>28947</c:v>
                </c:pt>
                <c:pt idx="160">
                  <c:v>29606.5</c:v>
                </c:pt>
                <c:pt idx="161">
                  <c:v>29678.5</c:v>
                </c:pt>
                <c:pt idx="162">
                  <c:v>29882.5</c:v>
                </c:pt>
                <c:pt idx="163">
                  <c:v>30770</c:v>
                </c:pt>
                <c:pt idx="164">
                  <c:v>31092</c:v>
                </c:pt>
                <c:pt idx="165">
                  <c:v>31187</c:v>
                </c:pt>
                <c:pt idx="166">
                  <c:v>31252</c:v>
                </c:pt>
                <c:pt idx="167">
                  <c:v>31252.5</c:v>
                </c:pt>
                <c:pt idx="168">
                  <c:v>31256</c:v>
                </c:pt>
                <c:pt idx="169">
                  <c:v>31846.5</c:v>
                </c:pt>
                <c:pt idx="170">
                  <c:v>31908</c:v>
                </c:pt>
                <c:pt idx="171">
                  <c:v>31936.5</c:v>
                </c:pt>
                <c:pt idx="172">
                  <c:v>32033</c:v>
                </c:pt>
                <c:pt idx="173">
                  <c:v>32109</c:v>
                </c:pt>
                <c:pt idx="174">
                  <c:v>32142.5</c:v>
                </c:pt>
                <c:pt idx="175">
                  <c:v>32262.5</c:v>
                </c:pt>
                <c:pt idx="176">
                  <c:v>32306.5</c:v>
                </c:pt>
                <c:pt idx="177">
                  <c:v>32353.5</c:v>
                </c:pt>
                <c:pt idx="178">
                  <c:v>32597.5</c:v>
                </c:pt>
                <c:pt idx="179">
                  <c:v>32720</c:v>
                </c:pt>
                <c:pt idx="180">
                  <c:v>32720.5</c:v>
                </c:pt>
                <c:pt idx="181">
                  <c:v>32909.5</c:v>
                </c:pt>
                <c:pt idx="182">
                  <c:v>33097.5</c:v>
                </c:pt>
                <c:pt idx="183">
                  <c:v>33103</c:v>
                </c:pt>
                <c:pt idx="184">
                  <c:v>33143</c:v>
                </c:pt>
                <c:pt idx="185">
                  <c:v>33191</c:v>
                </c:pt>
                <c:pt idx="186">
                  <c:v>33238</c:v>
                </c:pt>
                <c:pt idx="187">
                  <c:v>33322.5</c:v>
                </c:pt>
                <c:pt idx="188">
                  <c:v>33491</c:v>
                </c:pt>
                <c:pt idx="189">
                  <c:v>34051</c:v>
                </c:pt>
                <c:pt idx="190">
                  <c:v>34073</c:v>
                </c:pt>
                <c:pt idx="191">
                  <c:v>34100</c:v>
                </c:pt>
                <c:pt idx="192">
                  <c:v>34141.5</c:v>
                </c:pt>
                <c:pt idx="193">
                  <c:v>34169</c:v>
                </c:pt>
                <c:pt idx="194">
                  <c:v>34170.5</c:v>
                </c:pt>
                <c:pt idx="195">
                  <c:v>34316</c:v>
                </c:pt>
                <c:pt idx="196">
                  <c:v>34520.5</c:v>
                </c:pt>
                <c:pt idx="197">
                  <c:v>34580.5</c:v>
                </c:pt>
                <c:pt idx="198">
                  <c:v>34596</c:v>
                </c:pt>
                <c:pt idx="199">
                  <c:v>34643</c:v>
                </c:pt>
                <c:pt idx="200">
                  <c:v>34705</c:v>
                </c:pt>
                <c:pt idx="201">
                  <c:v>34705.5</c:v>
                </c:pt>
                <c:pt idx="202">
                  <c:v>35286.5</c:v>
                </c:pt>
                <c:pt idx="203">
                  <c:v>35288.5</c:v>
                </c:pt>
                <c:pt idx="204">
                  <c:v>35426.5</c:v>
                </c:pt>
                <c:pt idx="205">
                  <c:v>35433.5</c:v>
                </c:pt>
                <c:pt idx="206">
                  <c:v>35436</c:v>
                </c:pt>
                <c:pt idx="207">
                  <c:v>35436.5</c:v>
                </c:pt>
                <c:pt idx="208">
                  <c:v>35460.5</c:v>
                </c:pt>
                <c:pt idx="209">
                  <c:v>35460.5</c:v>
                </c:pt>
                <c:pt idx="210">
                  <c:v>35502.5</c:v>
                </c:pt>
                <c:pt idx="211">
                  <c:v>35514</c:v>
                </c:pt>
                <c:pt idx="212">
                  <c:v>35539</c:v>
                </c:pt>
                <c:pt idx="213">
                  <c:v>35574.5</c:v>
                </c:pt>
                <c:pt idx="214">
                  <c:v>35574.5</c:v>
                </c:pt>
                <c:pt idx="215">
                  <c:v>35592.5</c:v>
                </c:pt>
                <c:pt idx="216">
                  <c:v>36352.5</c:v>
                </c:pt>
                <c:pt idx="217">
                  <c:v>36496.5</c:v>
                </c:pt>
                <c:pt idx="218">
                  <c:v>36496.5</c:v>
                </c:pt>
                <c:pt idx="219">
                  <c:v>36512.5</c:v>
                </c:pt>
                <c:pt idx="220">
                  <c:v>36603</c:v>
                </c:pt>
                <c:pt idx="221">
                  <c:v>36641</c:v>
                </c:pt>
                <c:pt idx="222">
                  <c:v>36649</c:v>
                </c:pt>
                <c:pt idx="223">
                  <c:v>36684.5</c:v>
                </c:pt>
                <c:pt idx="224">
                  <c:v>36694.5</c:v>
                </c:pt>
                <c:pt idx="225">
                  <c:v>36735</c:v>
                </c:pt>
                <c:pt idx="226">
                  <c:v>36759</c:v>
                </c:pt>
                <c:pt idx="227">
                  <c:v>36766.5</c:v>
                </c:pt>
                <c:pt idx="228">
                  <c:v>36772.5</c:v>
                </c:pt>
                <c:pt idx="229">
                  <c:v>36784</c:v>
                </c:pt>
                <c:pt idx="230">
                  <c:v>36784.5</c:v>
                </c:pt>
                <c:pt idx="231">
                  <c:v>36823</c:v>
                </c:pt>
                <c:pt idx="232">
                  <c:v>37572</c:v>
                </c:pt>
                <c:pt idx="233">
                  <c:v>37587</c:v>
                </c:pt>
                <c:pt idx="234">
                  <c:v>37697</c:v>
                </c:pt>
                <c:pt idx="235">
                  <c:v>37700</c:v>
                </c:pt>
                <c:pt idx="236">
                  <c:v>37722</c:v>
                </c:pt>
                <c:pt idx="237">
                  <c:v>37722.5</c:v>
                </c:pt>
                <c:pt idx="238">
                  <c:v>37723</c:v>
                </c:pt>
                <c:pt idx="239">
                  <c:v>37758</c:v>
                </c:pt>
                <c:pt idx="240">
                  <c:v>37769</c:v>
                </c:pt>
                <c:pt idx="241">
                  <c:v>37770</c:v>
                </c:pt>
                <c:pt idx="242">
                  <c:v>37770</c:v>
                </c:pt>
                <c:pt idx="243">
                  <c:v>37770</c:v>
                </c:pt>
                <c:pt idx="244">
                  <c:v>37814</c:v>
                </c:pt>
                <c:pt idx="245">
                  <c:v>38048</c:v>
                </c:pt>
                <c:pt idx="246">
                  <c:v>38331</c:v>
                </c:pt>
                <c:pt idx="247">
                  <c:v>38541</c:v>
                </c:pt>
                <c:pt idx="248">
                  <c:v>38556.5</c:v>
                </c:pt>
                <c:pt idx="249">
                  <c:v>38569</c:v>
                </c:pt>
                <c:pt idx="250">
                  <c:v>38606.5</c:v>
                </c:pt>
                <c:pt idx="251">
                  <c:v>38607</c:v>
                </c:pt>
                <c:pt idx="252">
                  <c:v>38613</c:v>
                </c:pt>
                <c:pt idx="253">
                  <c:v>38754</c:v>
                </c:pt>
                <c:pt idx="254">
                  <c:v>38782</c:v>
                </c:pt>
                <c:pt idx="255">
                  <c:v>38842</c:v>
                </c:pt>
                <c:pt idx="256">
                  <c:v>38867</c:v>
                </c:pt>
                <c:pt idx="257">
                  <c:v>38873</c:v>
                </c:pt>
                <c:pt idx="258">
                  <c:v>38895</c:v>
                </c:pt>
                <c:pt idx="259">
                  <c:v>38939.5</c:v>
                </c:pt>
                <c:pt idx="260">
                  <c:v>38971</c:v>
                </c:pt>
                <c:pt idx="261">
                  <c:v>38974</c:v>
                </c:pt>
                <c:pt idx="262">
                  <c:v>38983.5</c:v>
                </c:pt>
                <c:pt idx="263">
                  <c:v>39456.5</c:v>
                </c:pt>
                <c:pt idx="264">
                  <c:v>39613</c:v>
                </c:pt>
                <c:pt idx="265">
                  <c:v>39616.5</c:v>
                </c:pt>
                <c:pt idx="266">
                  <c:v>39638.5</c:v>
                </c:pt>
                <c:pt idx="267">
                  <c:v>39663.5</c:v>
                </c:pt>
                <c:pt idx="268">
                  <c:v>39718</c:v>
                </c:pt>
                <c:pt idx="269">
                  <c:v>39776.5</c:v>
                </c:pt>
                <c:pt idx="270">
                  <c:v>39885.5</c:v>
                </c:pt>
                <c:pt idx="271">
                  <c:v>39937.5</c:v>
                </c:pt>
                <c:pt idx="272">
                  <c:v>39980</c:v>
                </c:pt>
                <c:pt idx="273">
                  <c:v>40067</c:v>
                </c:pt>
                <c:pt idx="274">
                  <c:v>40859.5</c:v>
                </c:pt>
                <c:pt idx="275">
                  <c:v>40925.5</c:v>
                </c:pt>
                <c:pt idx="276">
                  <c:v>40956</c:v>
                </c:pt>
                <c:pt idx="277">
                  <c:v>41000.5</c:v>
                </c:pt>
                <c:pt idx="278">
                  <c:v>41063.5</c:v>
                </c:pt>
                <c:pt idx="279">
                  <c:v>41121</c:v>
                </c:pt>
                <c:pt idx="280">
                  <c:v>41160.5</c:v>
                </c:pt>
                <c:pt idx="281">
                  <c:v>41295</c:v>
                </c:pt>
                <c:pt idx="282">
                  <c:v>41444.5</c:v>
                </c:pt>
                <c:pt idx="283">
                  <c:v>41445</c:v>
                </c:pt>
                <c:pt idx="284">
                  <c:v>41477</c:v>
                </c:pt>
                <c:pt idx="285">
                  <c:v>41495.5</c:v>
                </c:pt>
                <c:pt idx="286">
                  <c:v>41997</c:v>
                </c:pt>
                <c:pt idx="287">
                  <c:v>42016</c:v>
                </c:pt>
                <c:pt idx="288">
                  <c:v>42085</c:v>
                </c:pt>
                <c:pt idx="289">
                  <c:v>42101</c:v>
                </c:pt>
                <c:pt idx="290">
                  <c:v>42132.5</c:v>
                </c:pt>
                <c:pt idx="291">
                  <c:v>42195</c:v>
                </c:pt>
                <c:pt idx="292">
                  <c:v>42219.5</c:v>
                </c:pt>
                <c:pt idx="293">
                  <c:v>42238</c:v>
                </c:pt>
                <c:pt idx="294">
                  <c:v>42265</c:v>
                </c:pt>
                <c:pt idx="295">
                  <c:v>42278</c:v>
                </c:pt>
                <c:pt idx="296">
                  <c:v>42421</c:v>
                </c:pt>
                <c:pt idx="297">
                  <c:v>42439</c:v>
                </c:pt>
                <c:pt idx="298">
                  <c:v>42489</c:v>
                </c:pt>
                <c:pt idx="299">
                  <c:v>42649.5</c:v>
                </c:pt>
                <c:pt idx="300">
                  <c:v>42681</c:v>
                </c:pt>
                <c:pt idx="301">
                  <c:v>43114.5</c:v>
                </c:pt>
                <c:pt idx="302">
                  <c:v>43338.5</c:v>
                </c:pt>
                <c:pt idx="303">
                  <c:v>43357.5</c:v>
                </c:pt>
                <c:pt idx="304">
                  <c:v>43427</c:v>
                </c:pt>
                <c:pt idx="305">
                  <c:v>43427.5</c:v>
                </c:pt>
                <c:pt idx="306">
                  <c:v>43436.5</c:v>
                </c:pt>
                <c:pt idx="307">
                  <c:v>43468.5</c:v>
                </c:pt>
                <c:pt idx="308">
                  <c:v>43483</c:v>
                </c:pt>
                <c:pt idx="309">
                  <c:v>43503</c:v>
                </c:pt>
                <c:pt idx="310">
                  <c:v>43550</c:v>
                </c:pt>
                <c:pt idx="311">
                  <c:v>44324</c:v>
                </c:pt>
                <c:pt idx="312">
                  <c:v>44358.5</c:v>
                </c:pt>
                <c:pt idx="313">
                  <c:v>44431</c:v>
                </c:pt>
                <c:pt idx="314">
                  <c:v>44481</c:v>
                </c:pt>
                <c:pt idx="315">
                  <c:v>44481</c:v>
                </c:pt>
                <c:pt idx="316">
                  <c:v>44481</c:v>
                </c:pt>
                <c:pt idx="317">
                  <c:v>44481</c:v>
                </c:pt>
                <c:pt idx="318">
                  <c:v>44546.5</c:v>
                </c:pt>
                <c:pt idx="319">
                  <c:v>44560</c:v>
                </c:pt>
                <c:pt idx="320">
                  <c:v>44696.5</c:v>
                </c:pt>
                <c:pt idx="321">
                  <c:v>44697</c:v>
                </c:pt>
                <c:pt idx="322">
                  <c:v>44791.5</c:v>
                </c:pt>
                <c:pt idx="323">
                  <c:v>44860.5</c:v>
                </c:pt>
                <c:pt idx="324">
                  <c:v>45600</c:v>
                </c:pt>
                <c:pt idx="325">
                  <c:v>45629</c:v>
                </c:pt>
                <c:pt idx="326">
                  <c:v>45631.5</c:v>
                </c:pt>
                <c:pt idx="327">
                  <c:v>45740.5</c:v>
                </c:pt>
                <c:pt idx="328">
                  <c:v>45874</c:v>
                </c:pt>
                <c:pt idx="329">
                  <c:v>45880</c:v>
                </c:pt>
                <c:pt idx="330">
                  <c:v>45939</c:v>
                </c:pt>
                <c:pt idx="331">
                  <c:v>46717.5</c:v>
                </c:pt>
                <c:pt idx="332">
                  <c:v>46718</c:v>
                </c:pt>
                <c:pt idx="333">
                  <c:v>46749</c:v>
                </c:pt>
                <c:pt idx="334">
                  <c:v>46768</c:v>
                </c:pt>
                <c:pt idx="335">
                  <c:v>46811.5</c:v>
                </c:pt>
                <c:pt idx="336">
                  <c:v>46812</c:v>
                </c:pt>
                <c:pt idx="337">
                  <c:v>46974.5</c:v>
                </c:pt>
                <c:pt idx="338">
                  <c:v>47706</c:v>
                </c:pt>
                <c:pt idx="339">
                  <c:v>47822</c:v>
                </c:pt>
                <c:pt idx="340">
                  <c:v>49298.5</c:v>
                </c:pt>
              </c:numCache>
            </c:numRef>
          </c:xVal>
          <c:yVal>
            <c:numRef>
              <c:f>'A (3)'!$N$21:$N$892</c:f>
              <c:numCache>
                <c:formatCode>General</c:formatCode>
                <c:ptCount val="872"/>
                <c:pt idx="9">
                  <c:v>0.17736436416700799</c:v>
                </c:pt>
                <c:pt idx="11">
                  <c:v>0.17736361150734092</c:v>
                </c:pt>
                <c:pt idx="13">
                  <c:v>0.17735457959133619</c:v>
                </c:pt>
                <c:pt idx="15">
                  <c:v>0.17730791469197832</c:v>
                </c:pt>
                <c:pt idx="20">
                  <c:v>0.17693986411478482</c:v>
                </c:pt>
                <c:pt idx="26">
                  <c:v>0.1735544009323382</c:v>
                </c:pt>
                <c:pt idx="52">
                  <c:v>0.14956337404472475</c:v>
                </c:pt>
                <c:pt idx="55">
                  <c:v>0.14949262403602087</c:v>
                </c:pt>
                <c:pt idx="59">
                  <c:v>0.14948735541835145</c:v>
                </c:pt>
                <c:pt idx="60">
                  <c:v>0.14945047509466539</c:v>
                </c:pt>
                <c:pt idx="63">
                  <c:v>0.14944972243499832</c:v>
                </c:pt>
                <c:pt idx="68">
                  <c:v>0.14127884908936908</c:v>
                </c:pt>
                <c:pt idx="95">
                  <c:v>0.12156819772833939</c:v>
                </c:pt>
                <c:pt idx="114">
                  <c:v>0.11867873726648689</c:v>
                </c:pt>
                <c:pt idx="115">
                  <c:v>0.11867873726648689</c:v>
                </c:pt>
                <c:pt idx="129">
                  <c:v>0.11198533484730112</c:v>
                </c:pt>
                <c:pt idx="131">
                  <c:v>0.11198533484730112</c:v>
                </c:pt>
                <c:pt idx="163">
                  <c:v>0.10325523536904455</c:v>
                </c:pt>
                <c:pt idx="165">
                  <c:v>0.10262751720671451</c:v>
                </c:pt>
                <c:pt idx="166">
                  <c:v>0.1025296714499964</c:v>
                </c:pt>
                <c:pt idx="167">
                  <c:v>0.10252891879032934</c:v>
                </c:pt>
                <c:pt idx="168">
                  <c:v>0.10252365017265991</c:v>
                </c:pt>
                <c:pt idx="173">
                  <c:v>0.10123961278065148</c:v>
                </c:pt>
                <c:pt idx="175">
                  <c:v>0.10100854626286332</c:v>
                </c:pt>
                <c:pt idx="176">
                  <c:v>0.10094231221216184</c:v>
                </c:pt>
                <c:pt idx="177">
                  <c:v>0.10087156220345797</c:v>
                </c:pt>
                <c:pt idx="178">
                  <c:v>0.10050426428593154</c:v>
                </c:pt>
                <c:pt idx="179">
                  <c:v>0.10031986266750124</c:v>
                </c:pt>
                <c:pt idx="180">
                  <c:v>0.10031911000783419</c:v>
                </c:pt>
                <c:pt idx="181">
                  <c:v>0.10003460465368461</c:v>
                </c:pt>
                <c:pt idx="182">
                  <c:v>9.9751604618869144E-2</c:v>
                </c:pt>
                <c:pt idx="185">
                  <c:v>9.9610857261128477E-2</c:v>
                </c:pt>
                <c:pt idx="186">
                  <c:v>9.9540107252424626E-2</c:v>
                </c:pt>
                <c:pt idx="187">
                  <c:v>9.9412907768691078E-2</c:v>
                </c:pt>
                <c:pt idx="189">
                  <c:v>9.8316282633781185E-2</c:v>
                </c:pt>
                <c:pt idx="190">
                  <c:v>9.8283165608430437E-2</c:v>
                </c:pt>
                <c:pt idx="192">
                  <c:v>9.8180051234042887E-2</c:v>
                </c:pt>
                <c:pt idx="194">
                  <c:v>9.8136396973353274E-2</c:v>
                </c:pt>
                <c:pt idx="196">
                  <c:v>9.7609535206409609E-2</c:v>
                </c:pt>
                <c:pt idx="198">
                  <c:v>9.749588359668318E-2</c:v>
                </c:pt>
                <c:pt idx="199">
                  <c:v>9.7425133587979329E-2</c:v>
                </c:pt>
                <c:pt idx="202">
                  <c:v>9.6456460596470034E-2</c:v>
                </c:pt>
                <c:pt idx="205">
                  <c:v>9.6235178654353687E-2</c:v>
                </c:pt>
                <c:pt idx="216">
                  <c:v>9.4851790186293028E-2</c:v>
                </c:pt>
                <c:pt idx="217">
                  <c:v>9.4635024202179063E-2</c:v>
                </c:pt>
                <c:pt idx="218">
                  <c:v>9.4635024202179063E-2</c:v>
                </c:pt>
                <c:pt idx="219">
                  <c:v>9.461093909283308E-2</c:v>
                </c:pt>
                <c:pt idx="220">
                  <c:v>9.4474707693094781E-2</c:v>
                </c:pt>
                <c:pt idx="221">
                  <c:v>9.4417505558398035E-2</c:v>
                </c:pt>
                <c:pt idx="223">
                  <c:v>9.4352024167363602E-2</c:v>
                </c:pt>
                <c:pt idx="224">
                  <c:v>9.4336970974022355E-2</c:v>
                </c:pt>
                <c:pt idx="225">
                  <c:v>9.4276005540990304E-2</c:v>
                </c:pt>
                <c:pt idx="227">
                  <c:v>9.4228587981965373E-2</c:v>
                </c:pt>
                <c:pt idx="228">
                  <c:v>9.4219556065960636E-2</c:v>
                </c:pt>
                <c:pt idx="231">
                  <c:v>9.4143537439587338E-2</c:v>
                </c:pt>
                <c:pt idx="232">
                  <c:v>9.3016053258327874E-2</c:v>
                </c:pt>
                <c:pt idx="233">
                  <c:v>9.2993473468316018E-2</c:v>
                </c:pt>
                <c:pt idx="234">
                  <c:v>9.2827888341562276E-2</c:v>
                </c:pt>
                <c:pt idx="235">
                  <c:v>9.2823372383559907E-2</c:v>
                </c:pt>
                <c:pt idx="236">
                  <c:v>9.2790255358209173E-2</c:v>
                </c:pt>
                <c:pt idx="237">
                  <c:v>9.2789502698542109E-2</c:v>
                </c:pt>
                <c:pt idx="238">
                  <c:v>9.2788750038875045E-2</c:v>
                </c:pt>
                <c:pt idx="239">
                  <c:v>9.2736063862180668E-2</c:v>
                </c:pt>
                <c:pt idx="240">
                  <c:v>9.2719505349505293E-2</c:v>
                </c:pt>
                <c:pt idx="241">
                  <c:v>9.2718000030171166E-2</c:v>
                </c:pt>
                <c:pt idx="242">
                  <c:v>9.2718000030171166E-2</c:v>
                </c:pt>
                <c:pt idx="243">
                  <c:v>9.2718000030171166E-2</c:v>
                </c:pt>
                <c:pt idx="244">
                  <c:v>9.2651765979469683E-2</c:v>
                </c:pt>
                <c:pt idx="245">
                  <c:v>9.2299521255284483E-2</c:v>
                </c:pt>
                <c:pt idx="246">
                  <c:v>9.1873515883727191E-2</c:v>
                </c:pt>
                <c:pt idx="247">
                  <c:v>9.1557398823560981E-2</c:v>
                </c:pt>
                <c:pt idx="248">
                  <c:v>9.1534066373882048E-2</c:v>
                </c:pt>
                <c:pt idx="249">
                  <c:v>9.1515249882205496E-2</c:v>
                </c:pt>
                <c:pt idx="250">
                  <c:v>9.14588004071758E-2</c:v>
                </c:pt>
                <c:pt idx="251">
                  <c:v>9.1458047747508736E-2</c:v>
                </c:pt>
                <c:pt idx="252">
                  <c:v>9.1449015831503999E-2</c:v>
                </c:pt>
                <c:pt idx="253">
                  <c:v>9.1236765805392403E-2</c:v>
                </c:pt>
                <c:pt idx="254">
                  <c:v>9.1194616864036904E-2</c:v>
                </c:pt>
                <c:pt idx="255">
                  <c:v>9.1104297703989423E-2</c:v>
                </c:pt>
                <c:pt idx="256">
                  <c:v>9.1066664720636306E-2</c:v>
                </c:pt>
                <c:pt idx="257">
                  <c:v>9.1057632804631555E-2</c:v>
                </c:pt>
                <c:pt idx="258">
                  <c:v>9.1024515779280807E-2</c:v>
                </c:pt>
                <c:pt idx="259">
                  <c:v>9.095752906891226E-2</c:v>
                </c:pt>
                <c:pt idx="260">
                  <c:v>9.0910111509887329E-2</c:v>
                </c:pt>
                <c:pt idx="261">
                  <c:v>9.090559555188496E-2</c:v>
                </c:pt>
                <c:pt idx="262">
                  <c:v>9.0891295018210777E-2</c:v>
                </c:pt>
                <c:pt idx="263">
                  <c:v>9.0179278973169755E-2</c:v>
                </c:pt>
                <c:pt idx="264">
                  <c:v>8.9943696497379239E-2</c:v>
                </c:pt>
                <c:pt idx="265">
                  <c:v>8.9938427879709792E-2</c:v>
                </c:pt>
                <c:pt idx="266">
                  <c:v>8.9905310854359044E-2</c:v>
                </c:pt>
                <c:pt idx="267">
                  <c:v>8.9867677871005927E-2</c:v>
                </c:pt>
                <c:pt idx="268">
                  <c:v>8.9785637967296134E-2</c:v>
                </c:pt>
                <c:pt idx="269">
                  <c:v>8.969757678624983E-2</c:v>
                </c:pt>
                <c:pt idx="270">
                  <c:v>8.9533496978830229E-2</c:v>
                </c:pt>
                <c:pt idx="271">
                  <c:v>8.9455220373455741E-2</c:v>
                </c:pt>
                <c:pt idx="272">
                  <c:v>8.9391244301755435E-2</c:v>
                </c:pt>
                <c:pt idx="273">
                  <c:v>8.9260281519686596E-2</c:v>
                </c:pt>
                <c:pt idx="274">
                  <c:v>8.8067315947392699E-2</c:v>
                </c:pt>
                <c:pt idx="275">
                  <c:v>8.7967964871340482E-2</c:v>
                </c:pt>
                <c:pt idx="276">
                  <c:v>8.7922052631649678E-2</c:v>
                </c:pt>
                <c:pt idx="277">
                  <c:v>8.7855065921281117E-2</c:v>
                </c:pt>
                <c:pt idx="278">
                  <c:v>8.7760230803231254E-2</c:v>
                </c:pt>
                <c:pt idx="279">
                  <c:v>8.7673674941519092E-2</c:v>
                </c:pt>
                <c:pt idx="280">
                  <c:v>8.7614214827821155E-2</c:v>
                </c:pt>
                <c:pt idx="281">
                  <c:v>8.7411749377381373E-2</c:v>
                </c:pt>
                <c:pt idx="282">
                  <c:v>8.7186704136929721E-2</c:v>
                </c:pt>
                <c:pt idx="283">
                  <c:v>8.7185951477262658E-2</c:v>
                </c:pt>
                <c:pt idx="284">
                  <c:v>8.7137781258570662E-2</c:v>
                </c:pt>
                <c:pt idx="285">
                  <c:v>8.710993285088936E-2</c:v>
                </c:pt>
                <c:pt idx="286">
                  <c:v>8.6355015204825789E-2</c:v>
                </c:pt>
                <c:pt idx="287">
                  <c:v>8.6326414137477422E-2</c:v>
                </c:pt>
                <c:pt idx="288">
                  <c:v>8.6222547103422809E-2</c:v>
                </c:pt>
                <c:pt idx="289">
                  <c:v>8.6198461994076811E-2</c:v>
                </c:pt>
                <c:pt idx="290">
                  <c:v>8.6151044435051879E-2</c:v>
                </c:pt>
                <c:pt idx="291">
                  <c:v>8.605696197666908E-2</c:v>
                </c:pt>
                <c:pt idx="292">
                  <c:v>8.6020081652983027E-2</c:v>
                </c:pt>
                <c:pt idx="293">
                  <c:v>8.5992233245301711E-2</c:v>
                </c:pt>
                <c:pt idx="294">
                  <c:v>8.5951589623280353E-2</c:v>
                </c:pt>
                <c:pt idx="295">
                  <c:v>8.5932020471936724E-2</c:v>
                </c:pt>
                <c:pt idx="296">
                  <c:v>8.5716759807156886E-2</c:v>
                </c:pt>
                <c:pt idx="297">
                  <c:v>8.5689664059142634E-2</c:v>
                </c:pt>
                <c:pt idx="298">
                  <c:v>8.56143980924364E-2</c:v>
                </c:pt>
                <c:pt idx="299">
                  <c:v>8.5372794339309374E-2</c:v>
                </c:pt>
                <c:pt idx="300">
                  <c:v>8.5325376780284443E-2</c:v>
                </c:pt>
                <c:pt idx="301">
                  <c:v>8.4672820848941358E-2</c:v>
                </c:pt>
                <c:pt idx="302">
                  <c:v>8.4335629318097419E-2</c:v>
                </c:pt>
                <c:pt idx="303">
                  <c:v>8.4307028250749039E-2</c:v>
                </c:pt>
                <c:pt idx="304">
                  <c:v>8.4202408557027375E-2</c:v>
                </c:pt>
                <c:pt idx="305">
                  <c:v>8.4201655897360311E-2</c:v>
                </c:pt>
                <c:pt idx="306">
                  <c:v>8.4188108023353178E-2</c:v>
                </c:pt>
                <c:pt idx="307">
                  <c:v>8.4139937804661197E-2</c:v>
                </c:pt>
                <c:pt idx="308">
                  <c:v>8.4118110674316376E-2</c:v>
                </c:pt>
                <c:pt idx="309">
                  <c:v>8.4088004287633883E-2</c:v>
                </c:pt>
                <c:pt idx="310">
                  <c:v>8.4017254278930018E-2</c:v>
                </c:pt>
                <c:pt idx="311">
                  <c:v>8.2852137114317451E-2</c:v>
                </c:pt>
                <c:pt idx="312">
                  <c:v>8.2800203597290151E-2</c:v>
                </c:pt>
                <c:pt idx="313">
                  <c:v>8.2691067945566105E-2</c:v>
                </c:pt>
                <c:pt idx="314">
                  <c:v>8.2615801978859871E-2</c:v>
                </c:pt>
                <c:pt idx="315">
                  <c:v>8.2615801978859871E-2</c:v>
                </c:pt>
                <c:pt idx="316">
                  <c:v>8.2615801978859871E-2</c:v>
                </c:pt>
                <c:pt idx="317">
                  <c:v>8.2615801978859871E-2</c:v>
                </c:pt>
                <c:pt idx="318">
                  <c:v>8.2517203562474689E-2</c:v>
                </c:pt>
                <c:pt idx="319">
                  <c:v>8.249688175146401E-2</c:v>
                </c:pt>
                <c:pt idx="320">
                  <c:v>8.2291405662355974E-2</c:v>
                </c:pt>
                <c:pt idx="321">
                  <c:v>8.229065300268891E-2</c:v>
                </c:pt>
                <c:pt idx="322">
                  <c:v>8.2148400325614129E-2</c:v>
                </c:pt>
                <c:pt idx="323">
                  <c:v>8.2044533291559515E-2</c:v>
                </c:pt>
                <c:pt idx="324">
                  <c:v>8.0931349643974249E-2</c:v>
                </c:pt>
                <c:pt idx="325">
                  <c:v>8.0887695383284636E-2</c:v>
                </c:pt>
                <c:pt idx="326">
                  <c:v>8.0883932084949317E-2</c:v>
                </c:pt>
                <c:pt idx="327">
                  <c:v>8.0719852277529716E-2</c:v>
                </c:pt>
                <c:pt idx="328">
                  <c:v>8.0518892146424062E-2</c:v>
                </c:pt>
                <c:pt idx="329">
                  <c:v>8.0509860230419311E-2</c:v>
                </c:pt>
                <c:pt idx="330">
                  <c:v>8.0421046389705958E-2</c:v>
                </c:pt>
                <c:pt idx="331">
                  <c:v>7.9249155288089831E-2</c:v>
                </c:pt>
                <c:pt idx="332">
                  <c:v>7.9248402628422768E-2</c:v>
                </c:pt>
                <c:pt idx="333">
                  <c:v>7.92017377290649E-2</c:v>
                </c:pt>
                <c:pt idx="334">
                  <c:v>7.917313666171652E-2</c:v>
                </c:pt>
                <c:pt idx="335">
                  <c:v>7.9107655270682101E-2</c:v>
                </c:pt>
                <c:pt idx="336">
                  <c:v>7.9106902611015037E-2</c:v>
                </c:pt>
                <c:pt idx="337">
                  <c:v>7.8862288219219756E-2</c:v>
                </c:pt>
                <c:pt idx="338">
                  <c:v>7.7761147126307495E-2</c:v>
                </c:pt>
                <c:pt idx="339">
                  <c:v>7.7586530083549016E-2</c:v>
                </c:pt>
                <c:pt idx="340">
                  <c:v>7.5363926086713801E-2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35-42BD-B991-9B25708F4D84}"/>
            </c:ext>
          </c:extLst>
        </c:ser>
        <c:ser>
          <c:idx val="7"/>
          <c:order val="6"/>
          <c:tx>
            <c:strRef>
              <c:f>'A (3)'!$O$20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25106</c:v>
                </c:pt>
                <c:pt idx="133">
                  <c:v>26094</c:v>
                </c:pt>
                <c:pt idx="134">
                  <c:v>26175.5</c:v>
                </c:pt>
                <c:pt idx="135">
                  <c:v>26213</c:v>
                </c:pt>
                <c:pt idx="136">
                  <c:v>26278</c:v>
                </c:pt>
                <c:pt idx="137">
                  <c:v>26294.5</c:v>
                </c:pt>
                <c:pt idx="138">
                  <c:v>26347</c:v>
                </c:pt>
                <c:pt idx="139">
                  <c:v>26394</c:v>
                </c:pt>
                <c:pt idx="140">
                  <c:v>27222.5</c:v>
                </c:pt>
                <c:pt idx="141">
                  <c:v>27226.5</c:v>
                </c:pt>
                <c:pt idx="142">
                  <c:v>27263</c:v>
                </c:pt>
                <c:pt idx="143">
                  <c:v>27419.5</c:v>
                </c:pt>
                <c:pt idx="144">
                  <c:v>27424</c:v>
                </c:pt>
                <c:pt idx="145">
                  <c:v>27567</c:v>
                </c:pt>
                <c:pt idx="146">
                  <c:v>27611</c:v>
                </c:pt>
                <c:pt idx="147">
                  <c:v>27771</c:v>
                </c:pt>
                <c:pt idx="148">
                  <c:v>27775</c:v>
                </c:pt>
                <c:pt idx="149">
                  <c:v>27818</c:v>
                </c:pt>
                <c:pt idx="150">
                  <c:v>27865</c:v>
                </c:pt>
                <c:pt idx="151">
                  <c:v>28248</c:v>
                </c:pt>
                <c:pt idx="152">
                  <c:v>28414</c:v>
                </c:pt>
                <c:pt idx="153">
                  <c:v>28464</c:v>
                </c:pt>
                <c:pt idx="154">
                  <c:v>28605</c:v>
                </c:pt>
                <c:pt idx="155">
                  <c:v>28747</c:v>
                </c:pt>
                <c:pt idx="156">
                  <c:v>28790</c:v>
                </c:pt>
                <c:pt idx="157">
                  <c:v>28792.5</c:v>
                </c:pt>
                <c:pt idx="158">
                  <c:v>28925</c:v>
                </c:pt>
                <c:pt idx="159">
                  <c:v>28947</c:v>
                </c:pt>
                <c:pt idx="160">
                  <c:v>29606.5</c:v>
                </c:pt>
                <c:pt idx="161">
                  <c:v>29678.5</c:v>
                </c:pt>
                <c:pt idx="162">
                  <c:v>29882.5</c:v>
                </c:pt>
                <c:pt idx="163">
                  <c:v>30770</c:v>
                </c:pt>
                <c:pt idx="164">
                  <c:v>31092</c:v>
                </c:pt>
                <c:pt idx="165">
                  <c:v>31187</c:v>
                </c:pt>
                <c:pt idx="166">
                  <c:v>31252</c:v>
                </c:pt>
                <c:pt idx="167">
                  <c:v>31252.5</c:v>
                </c:pt>
                <c:pt idx="168">
                  <c:v>31256</c:v>
                </c:pt>
                <c:pt idx="169">
                  <c:v>31846.5</c:v>
                </c:pt>
                <c:pt idx="170">
                  <c:v>31908</c:v>
                </c:pt>
                <c:pt idx="171">
                  <c:v>31936.5</c:v>
                </c:pt>
                <c:pt idx="172">
                  <c:v>32033</c:v>
                </c:pt>
                <c:pt idx="173">
                  <c:v>32109</c:v>
                </c:pt>
                <c:pt idx="174">
                  <c:v>32142.5</c:v>
                </c:pt>
                <c:pt idx="175">
                  <c:v>32262.5</c:v>
                </c:pt>
                <c:pt idx="176">
                  <c:v>32306.5</c:v>
                </c:pt>
                <c:pt idx="177">
                  <c:v>32353.5</c:v>
                </c:pt>
                <c:pt idx="178">
                  <c:v>32597.5</c:v>
                </c:pt>
                <c:pt idx="179">
                  <c:v>32720</c:v>
                </c:pt>
                <c:pt idx="180">
                  <c:v>32720.5</c:v>
                </c:pt>
                <c:pt idx="181">
                  <c:v>32909.5</c:v>
                </c:pt>
                <c:pt idx="182">
                  <c:v>33097.5</c:v>
                </c:pt>
                <c:pt idx="183">
                  <c:v>33103</c:v>
                </c:pt>
                <c:pt idx="184">
                  <c:v>33143</c:v>
                </c:pt>
                <c:pt idx="185">
                  <c:v>33191</c:v>
                </c:pt>
                <c:pt idx="186">
                  <c:v>33238</c:v>
                </c:pt>
                <c:pt idx="187">
                  <c:v>33322.5</c:v>
                </c:pt>
                <c:pt idx="188">
                  <c:v>33491</c:v>
                </c:pt>
                <c:pt idx="189">
                  <c:v>34051</c:v>
                </c:pt>
                <c:pt idx="190">
                  <c:v>34073</c:v>
                </c:pt>
                <c:pt idx="191">
                  <c:v>34100</c:v>
                </c:pt>
                <c:pt idx="192">
                  <c:v>34141.5</c:v>
                </c:pt>
                <c:pt idx="193">
                  <c:v>34169</c:v>
                </c:pt>
                <c:pt idx="194">
                  <c:v>34170.5</c:v>
                </c:pt>
                <c:pt idx="195">
                  <c:v>34316</c:v>
                </c:pt>
                <c:pt idx="196">
                  <c:v>34520.5</c:v>
                </c:pt>
                <c:pt idx="197">
                  <c:v>34580.5</c:v>
                </c:pt>
                <c:pt idx="198">
                  <c:v>34596</c:v>
                </c:pt>
                <c:pt idx="199">
                  <c:v>34643</c:v>
                </c:pt>
                <c:pt idx="200">
                  <c:v>34705</c:v>
                </c:pt>
                <c:pt idx="201">
                  <c:v>34705.5</c:v>
                </c:pt>
                <c:pt idx="202">
                  <c:v>35286.5</c:v>
                </c:pt>
                <c:pt idx="203">
                  <c:v>35288.5</c:v>
                </c:pt>
                <c:pt idx="204">
                  <c:v>35426.5</c:v>
                </c:pt>
                <c:pt idx="205">
                  <c:v>35433.5</c:v>
                </c:pt>
                <c:pt idx="206">
                  <c:v>35436</c:v>
                </c:pt>
                <c:pt idx="207">
                  <c:v>35436.5</c:v>
                </c:pt>
                <c:pt idx="208">
                  <c:v>35460.5</c:v>
                </c:pt>
                <c:pt idx="209">
                  <c:v>35460.5</c:v>
                </c:pt>
                <c:pt idx="210">
                  <c:v>35502.5</c:v>
                </c:pt>
                <c:pt idx="211">
                  <c:v>35514</c:v>
                </c:pt>
                <c:pt idx="212">
                  <c:v>35539</c:v>
                </c:pt>
                <c:pt idx="213">
                  <c:v>35574.5</c:v>
                </c:pt>
                <c:pt idx="214">
                  <c:v>35574.5</c:v>
                </c:pt>
                <c:pt idx="215">
                  <c:v>35592.5</c:v>
                </c:pt>
                <c:pt idx="216">
                  <c:v>36352.5</c:v>
                </c:pt>
                <c:pt idx="217">
                  <c:v>36496.5</c:v>
                </c:pt>
                <c:pt idx="218">
                  <c:v>36496.5</c:v>
                </c:pt>
                <c:pt idx="219">
                  <c:v>36512.5</c:v>
                </c:pt>
                <c:pt idx="220">
                  <c:v>36603</c:v>
                </c:pt>
                <c:pt idx="221">
                  <c:v>36641</c:v>
                </c:pt>
                <c:pt idx="222">
                  <c:v>36649</c:v>
                </c:pt>
                <c:pt idx="223">
                  <c:v>36684.5</c:v>
                </c:pt>
                <c:pt idx="224">
                  <c:v>36694.5</c:v>
                </c:pt>
                <c:pt idx="225">
                  <c:v>36735</c:v>
                </c:pt>
                <c:pt idx="226">
                  <c:v>36759</c:v>
                </c:pt>
                <c:pt idx="227">
                  <c:v>36766.5</c:v>
                </c:pt>
                <c:pt idx="228">
                  <c:v>36772.5</c:v>
                </c:pt>
                <c:pt idx="229">
                  <c:v>36784</c:v>
                </c:pt>
                <c:pt idx="230">
                  <c:v>36784.5</c:v>
                </c:pt>
                <c:pt idx="231">
                  <c:v>36823</c:v>
                </c:pt>
                <c:pt idx="232">
                  <c:v>37572</c:v>
                </c:pt>
                <c:pt idx="233">
                  <c:v>37587</c:v>
                </c:pt>
                <c:pt idx="234">
                  <c:v>37697</c:v>
                </c:pt>
                <c:pt idx="235">
                  <c:v>37700</c:v>
                </c:pt>
                <c:pt idx="236">
                  <c:v>37722</c:v>
                </c:pt>
                <c:pt idx="237">
                  <c:v>37722.5</c:v>
                </c:pt>
                <c:pt idx="238">
                  <c:v>37723</c:v>
                </c:pt>
                <c:pt idx="239">
                  <c:v>37758</c:v>
                </c:pt>
                <c:pt idx="240">
                  <c:v>37769</c:v>
                </c:pt>
                <c:pt idx="241">
                  <c:v>37770</c:v>
                </c:pt>
                <c:pt idx="242">
                  <c:v>37770</c:v>
                </c:pt>
                <c:pt idx="243">
                  <c:v>37770</c:v>
                </c:pt>
                <c:pt idx="244">
                  <c:v>37814</c:v>
                </c:pt>
                <c:pt idx="245">
                  <c:v>38048</c:v>
                </c:pt>
                <c:pt idx="246">
                  <c:v>38331</c:v>
                </c:pt>
                <c:pt idx="247">
                  <c:v>38541</c:v>
                </c:pt>
                <c:pt idx="248">
                  <c:v>38556.5</c:v>
                </c:pt>
                <c:pt idx="249">
                  <c:v>38569</c:v>
                </c:pt>
                <c:pt idx="250">
                  <c:v>38606.5</c:v>
                </c:pt>
                <c:pt idx="251">
                  <c:v>38607</c:v>
                </c:pt>
                <c:pt idx="252">
                  <c:v>38613</c:v>
                </c:pt>
                <c:pt idx="253">
                  <c:v>38754</c:v>
                </c:pt>
                <c:pt idx="254">
                  <c:v>38782</c:v>
                </c:pt>
                <c:pt idx="255">
                  <c:v>38842</c:v>
                </c:pt>
                <c:pt idx="256">
                  <c:v>38867</c:v>
                </c:pt>
                <c:pt idx="257">
                  <c:v>38873</c:v>
                </c:pt>
                <c:pt idx="258">
                  <c:v>38895</c:v>
                </c:pt>
                <c:pt idx="259">
                  <c:v>38939.5</c:v>
                </c:pt>
                <c:pt idx="260">
                  <c:v>38971</c:v>
                </c:pt>
                <c:pt idx="261">
                  <c:v>38974</c:v>
                </c:pt>
                <c:pt idx="262">
                  <c:v>38983.5</c:v>
                </c:pt>
                <c:pt idx="263">
                  <c:v>39456.5</c:v>
                </c:pt>
                <c:pt idx="264">
                  <c:v>39613</c:v>
                </c:pt>
                <c:pt idx="265">
                  <c:v>39616.5</c:v>
                </c:pt>
                <c:pt idx="266">
                  <c:v>39638.5</c:v>
                </c:pt>
                <c:pt idx="267">
                  <c:v>39663.5</c:v>
                </c:pt>
                <c:pt idx="268">
                  <c:v>39718</c:v>
                </c:pt>
                <c:pt idx="269">
                  <c:v>39776.5</c:v>
                </c:pt>
                <c:pt idx="270">
                  <c:v>39885.5</c:v>
                </c:pt>
                <c:pt idx="271">
                  <c:v>39937.5</c:v>
                </c:pt>
                <c:pt idx="272">
                  <c:v>39980</c:v>
                </c:pt>
                <c:pt idx="273">
                  <c:v>40067</c:v>
                </c:pt>
                <c:pt idx="274">
                  <c:v>40859.5</c:v>
                </c:pt>
                <c:pt idx="275">
                  <c:v>40925.5</c:v>
                </c:pt>
                <c:pt idx="276">
                  <c:v>40956</c:v>
                </c:pt>
                <c:pt idx="277">
                  <c:v>41000.5</c:v>
                </c:pt>
                <c:pt idx="278">
                  <c:v>41063.5</c:v>
                </c:pt>
                <c:pt idx="279">
                  <c:v>41121</c:v>
                </c:pt>
                <c:pt idx="280">
                  <c:v>41160.5</c:v>
                </c:pt>
                <c:pt idx="281">
                  <c:v>41295</c:v>
                </c:pt>
                <c:pt idx="282">
                  <c:v>41444.5</c:v>
                </c:pt>
                <c:pt idx="283">
                  <c:v>41445</c:v>
                </c:pt>
                <c:pt idx="284">
                  <c:v>41477</c:v>
                </c:pt>
                <c:pt idx="285">
                  <c:v>41495.5</c:v>
                </c:pt>
                <c:pt idx="286">
                  <c:v>41997</c:v>
                </c:pt>
                <c:pt idx="287">
                  <c:v>42016</c:v>
                </c:pt>
                <c:pt idx="288">
                  <c:v>42085</c:v>
                </c:pt>
                <c:pt idx="289">
                  <c:v>42101</c:v>
                </c:pt>
                <c:pt idx="290">
                  <c:v>42132.5</c:v>
                </c:pt>
                <c:pt idx="291">
                  <c:v>42195</c:v>
                </c:pt>
                <c:pt idx="292">
                  <c:v>42219.5</c:v>
                </c:pt>
                <c:pt idx="293">
                  <c:v>42238</c:v>
                </c:pt>
                <c:pt idx="294">
                  <c:v>42265</c:v>
                </c:pt>
                <c:pt idx="295">
                  <c:v>42278</c:v>
                </c:pt>
                <c:pt idx="296">
                  <c:v>42421</c:v>
                </c:pt>
                <c:pt idx="297">
                  <c:v>42439</c:v>
                </c:pt>
                <c:pt idx="298">
                  <c:v>42489</c:v>
                </c:pt>
                <c:pt idx="299">
                  <c:v>42649.5</c:v>
                </c:pt>
                <c:pt idx="300">
                  <c:v>42681</c:v>
                </c:pt>
                <c:pt idx="301">
                  <c:v>43114.5</c:v>
                </c:pt>
                <c:pt idx="302">
                  <c:v>43338.5</c:v>
                </c:pt>
                <c:pt idx="303">
                  <c:v>43357.5</c:v>
                </c:pt>
                <c:pt idx="304">
                  <c:v>43427</c:v>
                </c:pt>
                <c:pt idx="305">
                  <c:v>43427.5</c:v>
                </c:pt>
                <c:pt idx="306">
                  <c:v>43436.5</c:v>
                </c:pt>
                <c:pt idx="307">
                  <c:v>43468.5</c:v>
                </c:pt>
                <c:pt idx="308">
                  <c:v>43483</c:v>
                </c:pt>
                <c:pt idx="309">
                  <c:v>43503</c:v>
                </c:pt>
                <c:pt idx="310">
                  <c:v>43550</c:v>
                </c:pt>
                <c:pt idx="311">
                  <c:v>44324</c:v>
                </c:pt>
                <c:pt idx="312">
                  <c:v>44358.5</c:v>
                </c:pt>
                <c:pt idx="313">
                  <c:v>44431</c:v>
                </c:pt>
                <c:pt idx="314">
                  <c:v>44481</c:v>
                </c:pt>
                <c:pt idx="315">
                  <c:v>44481</c:v>
                </c:pt>
                <c:pt idx="316">
                  <c:v>44481</c:v>
                </c:pt>
                <c:pt idx="317">
                  <c:v>44481</c:v>
                </c:pt>
                <c:pt idx="318">
                  <c:v>44546.5</c:v>
                </c:pt>
                <c:pt idx="319">
                  <c:v>44560</c:v>
                </c:pt>
                <c:pt idx="320">
                  <c:v>44696.5</c:v>
                </c:pt>
                <c:pt idx="321">
                  <c:v>44697</c:v>
                </c:pt>
                <c:pt idx="322">
                  <c:v>44791.5</c:v>
                </c:pt>
                <c:pt idx="323">
                  <c:v>44860.5</c:v>
                </c:pt>
                <c:pt idx="324">
                  <c:v>45600</c:v>
                </c:pt>
                <c:pt idx="325">
                  <c:v>45629</c:v>
                </c:pt>
                <c:pt idx="326">
                  <c:v>45631.5</c:v>
                </c:pt>
                <c:pt idx="327">
                  <c:v>45740.5</c:v>
                </c:pt>
                <c:pt idx="328">
                  <c:v>45874</c:v>
                </c:pt>
                <c:pt idx="329">
                  <c:v>45880</c:v>
                </c:pt>
                <c:pt idx="330">
                  <c:v>45939</c:v>
                </c:pt>
                <c:pt idx="331">
                  <c:v>46717.5</c:v>
                </c:pt>
                <c:pt idx="332">
                  <c:v>46718</c:v>
                </c:pt>
                <c:pt idx="333">
                  <c:v>46749</c:v>
                </c:pt>
                <c:pt idx="334">
                  <c:v>46768</c:v>
                </c:pt>
                <c:pt idx="335">
                  <c:v>46811.5</c:v>
                </c:pt>
                <c:pt idx="336">
                  <c:v>46812</c:v>
                </c:pt>
                <c:pt idx="337">
                  <c:v>46974.5</c:v>
                </c:pt>
                <c:pt idx="338">
                  <c:v>47706</c:v>
                </c:pt>
                <c:pt idx="339">
                  <c:v>47822</c:v>
                </c:pt>
                <c:pt idx="340">
                  <c:v>49298.5</c:v>
                </c:pt>
              </c:numCache>
            </c:numRef>
          </c:xVal>
          <c:yVal>
            <c:numRef>
              <c:f>'A (3)'!$O$21:$O$892</c:f>
              <c:numCache>
                <c:formatCode>General</c:formatCode>
                <c:ptCount val="872"/>
                <c:pt idx="9">
                  <c:v>-0.3469427903813776</c:v>
                </c:pt>
                <c:pt idx="10">
                  <c:v>-0.3469427903813776</c:v>
                </c:pt>
                <c:pt idx="11">
                  <c:v>-0.34693486157076492</c:v>
                </c:pt>
                <c:pt idx="12">
                  <c:v>-0.34684764938694568</c:v>
                </c:pt>
                <c:pt idx="13">
                  <c:v>-0.34683972143686392</c:v>
                </c:pt>
                <c:pt idx="14">
                  <c:v>-0.34644341536419365</c:v>
                </c:pt>
                <c:pt idx="15">
                  <c:v>-0.34634832858321285</c:v>
                </c:pt>
                <c:pt idx="16">
                  <c:v>-0.34634040515091874</c:v>
                </c:pt>
                <c:pt idx="17">
                  <c:v>-0.34362689853112988</c:v>
                </c:pt>
                <c:pt idx="18">
                  <c:v>-0.34351632236446822</c:v>
                </c:pt>
                <c:pt idx="19">
                  <c:v>-0.34249021488819575</c:v>
                </c:pt>
                <c:pt idx="20">
                  <c:v>-0.34248232645082777</c:v>
                </c:pt>
                <c:pt idx="21">
                  <c:v>-0.32775559870260274</c:v>
                </c:pt>
                <c:pt idx="22">
                  <c:v>-0.32770907977423286</c:v>
                </c:pt>
                <c:pt idx="23">
                  <c:v>-0.32767031597264151</c:v>
                </c:pt>
                <c:pt idx="24">
                  <c:v>-0.30811167559602548</c:v>
                </c:pt>
                <c:pt idx="25">
                  <c:v>-0.30773329008081846</c:v>
                </c:pt>
                <c:pt idx="26">
                  <c:v>-0.30772572419914263</c:v>
                </c:pt>
                <c:pt idx="27">
                  <c:v>-0.3067352137121736</c:v>
                </c:pt>
                <c:pt idx="28">
                  <c:v>-0.30668987629282646</c:v>
                </c:pt>
                <c:pt idx="29">
                  <c:v>-0.30650099816685905</c:v>
                </c:pt>
                <c:pt idx="30">
                  <c:v>-0.28560085154556836</c:v>
                </c:pt>
                <c:pt idx="31">
                  <c:v>-0.28467492372945702</c:v>
                </c:pt>
                <c:pt idx="32">
                  <c:v>-0.27488369488293668</c:v>
                </c:pt>
                <c:pt idx="33">
                  <c:v>-0.27216356124439306</c:v>
                </c:pt>
                <c:pt idx="34">
                  <c:v>-0.27157890226988601</c:v>
                </c:pt>
                <c:pt idx="35">
                  <c:v>-0.2710812305437314</c:v>
                </c:pt>
                <c:pt idx="36">
                  <c:v>-0.2710812305437314</c:v>
                </c:pt>
                <c:pt idx="37">
                  <c:v>-0.27080008885213375</c:v>
                </c:pt>
                <c:pt idx="38">
                  <c:v>-0.19867580704646384</c:v>
                </c:pt>
                <c:pt idx="39">
                  <c:v>-0.19859841278223916</c:v>
                </c:pt>
                <c:pt idx="40">
                  <c:v>-0.19787012325245507</c:v>
                </c:pt>
                <c:pt idx="41">
                  <c:v>-0.19770912095161744</c:v>
                </c:pt>
                <c:pt idx="42">
                  <c:v>-0.19754816347010123</c:v>
                </c:pt>
                <c:pt idx="43">
                  <c:v>-0.18448958948887267</c:v>
                </c:pt>
                <c:pt idx="44">
                  <c:v>-0.18445184926719968</c:v>
                </c:pt>
                <c:pt idx="45">
                  <c:v>-0.18260574085653941</c:v>
                </c:pt>
                <c:pt idx="46">
                  <c:v>-0.18232998576532938</c:v>
                </c:pt>
                <c:pt idx="47">
                  <c:v>-0.15521168790793324</c:v>
                </c:pt>
                <c:pt idx="48">
                  <c:v>-0.14297941947460591</c:v>
                </c:pt>
                <c:pt idx="49">
                  <c:v>-0.10306274018474189</c:v>
                </c:pt>
                <c:pt idx="50">
                  <c:v>-0.10306274018474189</c:v>
                </c:pt>
                <c:pt idx="51">
                  <c:v>-0.1029940933395843</c:v>
                </c:pt>
                <c:pt idx="52">
                  <c:v>-0.1029940933395843</c:v>
                </c:pt>
                <c:pt idx="53">
                  <c:v>-0.1029940933395843</c:v>
                </c:pt>
                <c:pt idx="54">
                  <c:v>-0.10249808447801703</c:v>
                </c:pt>
                <c:pt idx="55">
                  <c:v>-0.10249808447801703</c:v>
                </c:pt>
                <c:pt idx="56">
                  <c:v>-0.10246644585119125</c:v>
                </c:pt>
                <c:pt idx="57">
                  <c:v>-0.10246644585119125</c:v>
                </c:pt>
                <c:pt idx="58">
                  <c:v>-0.10246117299770847</c:v>
                </c:pt>
                <c:pt idx="59">
                  <c:v>-0.10246117299770847</c:v>
                </c:pt>
                <c:pt idx="60">
                  <c:v>-0.10220289102292304</c:v>
                </c:pt>
                <c:pt idx="61">
                  <c:v>-0.10220289102292304</c:v>
                </c:pt>
                <c:pt idx="62">
                  <c:v>-0.10219762175498599</c:v>
                </c:pt>
                <c:pt idx="63">
                  <c:v>-0.10219762175498599</c:v>
                </c:pt>
                <c:pt idx="64">
                  <c:v>-8.2407595495337133E-2</c:v>
                </c:pt>
                <c:pt idx="65">
                  <c:v>-8.2347688941497549E-2</c:v>
                </c:pt>
                <c:pt idx="66">
                  <c:v>-8.1689398389790682E-2</c:v>
                </c:pt>
                <c:pt idx="67">
                  <c:v>-5.0277805638953628E-2</c:v>
                </c:pt>
                <c:pt idx="68">
                  <c:v>-4.9220501998078862E-2</c:v>
                </c:pt>
                <c:pt idx="69">
                  <c:v>-4.7997202687106194E-2</c:v>
                </c:pt>
                <c:pt idx="70">
                  <c:v>-4.0447664848853315E-2</c:v>
                </c:pt>
                <c:pt idx="71">
                  <c:v>-3.8178952367219472E-2</c:v>
                </c:pt>
                <c:pt idx="72">
                  <c:v>-3.8122917822521966E-2</c:v>
                </c:pt>
                <c:pt idx="73">
                  <c:v>-3.0393518187363862E-2</c:v>
                </c:pt>
                <c:pt idx="74">
                  <c:v>-2.4625014858913892E-2</c:v>
                </c:pt>
                <c:pt idx="75">
                  <c:v>-2.0305412203022889E-2</c:v>
                </c:pt>
                <c:pt idx="76">
                  <c:v>-1.9713833681231717E-2</c:v>
                </c:pt>
                <c:pt idx="77">
                  <c:v>-1.9107901559587678E-2</c:v>
                </c:pt>
                <c:pt idx="78">
                  <c:v>-1.8666458383325452E-2</c:v>
                </c:pt>
                <c:pt idx="79">
                  <c:v>-1.6484295635441095E-2</c:v>
                </c:pt>
                <c:pt idx="80">
                  <c:v>-1.2081483812819033E-2</c:v>
                </c:pt>
                <c:pt idx="81">
                  <c:v>1.1267369890549366E-2</c:v>
                </c:pt>
                <c:pt idx="82">
                  <c:v>1.5296837846037237E-2</c:v>
                </c:pt>
                <c:pt idx="83">
                  <c:v>2.8827215152610823E-2</c:v>
                </c:pt>
                <c:pt idx="84">
                  <c:v>3.6816051118604046E-2</c:v>
                </c:pt>
                <c:pt idx="85">
                  <c:v>3.6922312529399447E-2</c:v>
                </c:pt>
                <c:pt idx="86">
                  <c:v>4.0931949474665823E-2</c:v>
                </c:pt>
                <c:pt idx="87">
                  <c:v>4.1318587439353481E-2</c:v>
                </c:pt>
                <c:pt idx="88">
                  <c:v>4.2103356105001238E-2</c:v>
                </c:pt>
                <c:pt idx="89">
                  <c:v>4.225478777188417E-2</c:v>
                </c:pt>
                <c:pt idx="90">
                  <c:v>4.2453684996125847E-2</c:v>
                </c:pt>
                <c:pt idx="91">
                  <c:v>4.3100604860811194E-2</c:v>
                </c:pt>
                <c:pt idx="92">
                  <c:v>4.3147963927462271E-2</c:v>
                </c:pt>
                <c:pt idx="93">
                  <c:v>4.3166375067566057E-2</c:v>
                </c:pt>
                <c:pt idx="94">
                  <c:v>4.3197928846985423E-2</c:v>
                </c:pt>
                <c:pt idx="95">
                  <c:v>4.3792875908220681E-2</c:v>
                </c:pt>
                <c:pt idx="96">
                  <c:v>4.6585524645890858E-2</c:v>
                </c:pt>
                <c:pt idx="97">
                  <c:v>4.7091083754274565E-2</c:v>
                </c:pt>
                <c:pt idx="98">
                  <c:v>4.729753386712171E-2</c:v>
                </c:pt>
                <c:pt idx="99">
                  <c:v>4.7643885729259761E-2</c:v>
                </c:pt>
                <c:pt idx="100">
                  <c:v>4.7864034692944354E-2</c:v>
                </c:pt>
                <c:pt idx="101">
                  <c:v>4.8486428099104334E-2</c:v>
                </c:pt>
                <c:pt idx="102">
                  <c:v>4.9045214551618962E-2</c:v>
                </c:pt>
                <c:pt idx="103">
                  <c:v>4.9059999679385E-2</c:v>
                </c:pt>
                <c:pt idx="104">
                  <c:v>5.1962757259477244E-2</c:v>
                </c:pt>
                <c:pt idx="105">
                  <c:v>5.2036440537088537E-2</c:v>
                </c:pt>
                <c:pt idx="106">
                  <c:v>5.2349417220902097E-2</c:v>
                </c:pt>
                <c:pt idx="107">
                  <c:v>5.2394364025780925E-2</c:v>
                </c:pt>
                <c:pt idx="108">
                  <c:v>5.2557374181794819E-2</c:v>
                </c:pt>
                <c:pt idx="109">
                  <c:v>5.2644644799771947E-2</c:v>
                </c:pt>
                <c:pt idx="110">
                  <c:v>5.2807130462159242E-2</c:v>
                </c:pt>
                <c:pt idx="111">
                  <c:v>5.3102962442285309E-2</c:v>
                </c:pt>
                <c:pt idx="112">
                  <c:v>5.3292538955345581E-2</c:v>
                </c:pt>
                <c:pt idx="113">
                  <c:v>5.3292538955345581E-2</c:v>
                </c:pt>
                <c:pt idx="114">
                  <c:v>5.3294876465976623E-2</c:v>
                </c:pt>
                <c:pt idx="115">
                  <c:v>5.3294876465976623E-2</c:v>
                </c:pt>
                <c:pt idx="116">
                  <c:v>5.3322921000097764E-2</c:v>
                </c:pt>
                <c:pt idx="117">
                  <c:v>5.6720413850852691E-2</c:v>
                </c:pt>
                <c:pt idx="118">
                  <c:v>5.7122852611392147E-2</c:v>
                </c:pt>
                <c:pt idx="119">
                  <c:v>5.7441346849577773E-2</c:v>
                </c:pt>
                <c:pt idx="120">
                  <c:v>5.7936017197416326E-2</c:v>
                </c:pt>
                <c:pt idx="121">
                  <c:v>5.7990756472791449E-2</c:v>
                </c:pt>
                <c:pt idx="122">
                  <c:v>6.0550814061208574E-2</c:v>
                </c:pt>
                <c:pt idx="123">
                  <c:v>6.1919145207284074E-2</c:v>
                </c:pt>
                <c:pt idx="124">
                  <c:v>6.2367675905778075E-2</c:v>
                </c:pt>
                <c:pt idx="125">
                  <c:v>6.2928048898453076E-2</c:v>
                </c:pt>
                <c:pt idx="126">
                  <c:v>6.3067288607465355E-2</c:v>
                </c:pt>
                <c:pt idx="127">
                  <c:v>6.3384841369610756E-2</c:v>
                </c:pt>
                <c:pt idx="128">
                  <c:v>6.7784503788683392E-2</c:v>
                </c:pt>
                <c:pt idx="129">
                  <c:v>7.1246394720621095E-2</c:v>
                </c:pt>
                <c:pt idx="130">
                  <c:v>7.1246394720621095E-2</c:v>
                </c:pt>
                <c:pt idx="131">
                  <c:v>7.1246394720621095E-2</c:v>
                </c:pt>
                <c:pt idx="132">
                  <c:v>7.170439360577778E-2</c:v>
                </c:pt>
                <c:pt idx="133">
                  <c:v>7.488469758085331E-2</c:v>
                </c:pt>
                <c:pt idx="134">
                  <c:v>7.513453921337615E-2</c:v>
                </c:pt>
                <c:pt idx="135">
                  <c:v>7.524885699984224E-2</c:v>
                </c:pt>
                <c:pt idx="136">
                  <c:v>7.5446052281784901E-2</c:v>
                </c:pt>
                <c:pt idx="137">
                  <c:v>7.5495916679158864E-2</c:v>
                </c:pt>
                <c:pt idx="138">
                  <c:v>7.5654056579775211E-2</c:v>
                </c:pt>
                <c:pt idx="139">
                  <c:v>7.5794958731003434E-2</c:v>
                </c:pt>
                <c:pt idx="140">
                  <c:v>7.817470261191943E-2</c:v>
                </c:pt>
                <c:pt idx="141">
                  <c:v>7.818571442643249E-2</c:v>
                </c:pt>
                <c:pt idx="142">
                  <c:v>7.8285985220546389E-2</c:v>
                </c:pt>
                <c:pt idx="143">
                  <c:v>7.8711581435349051E-2</c:v>
                </c:pt>
                <c:pt idx="144">
                  <c:v>7.8723715117075335E-2</c:v>
                </c:pt>
                <c:pt idx="145">
                  <c:v>7.9106271433682637E-2</c:v>
                </c:pt>
                <c:pt idx="146">
                  <c:v>7.9222800994757397E-2</c:v>
                </c:pt>
                <c:pt idx="147">
                  <c:v>7.9641863564730964E-2</c:v>
                </c:pt>
                <c:pt idx="148">
                  <c:v>7.9652246044260841E-2</c:v>
                </c:pt>
                <c:pt idx="149">
                  <c:v>7.9763567843691804E-2</c:v>
                </c:pt>
                <c:pt idx="150">
                  <c:v>7.9884638485014661E-2</c:v>
                </c:pt>
                <c:pt idx="151">
                  <c:v>8.0847615272315598E-2</c:v>
                </c:pt>
                <c:pt idx="152">
                  <c:v>8.1251918418556682E-2</c:v>
                </c:pt>
                <c:pt idx="153">
                  <c:v>8.1372147518906229E-2</c:v>
                </c:pt>
                <c:pt idx="154">
                  <c:v>8.1707331088630444E-2</c:v>
                </c:pt>
                <c:pt idx="155">
                  <c:v>8.2039128297194744E-2</c:v>
                </c:pt>
                <c:pt idx="156">
                  <c:v>8.2138461179142933E-2</c:v>
                </c:pt>
                <c:pt idx="157">
                  <c:v>8.214422003246509E-2</c:v>
                </c:pt>
                <c:pt idx="158">
                  <c:v>8.2446873800582465E-2</c:v>
                </c:pt>
                <c:pt idx="159">
                  <c:v>8.2496638256192023E-2</c:v>
                </c:pt>
                <c:pt idx="160">
                  <c:v>8.3923980080898269E-2</c:v>
                </c:pt>
                <c:pt idx="161">
                  <c:v>8.4072254408846109E-2</c:v>
                </c:pt>
                <c:pt idx="162">
                  <c:v>8.4484289782069844E-2</c:v>
                </c:pt>
                <c:pt idx="163">
                  <c:v>8.613791201212298E-2</c:v>
                </c:pt>
                <c:pt idx="164">
                  <c:v>8.6682017183849464E-2</c:v>
                </c:pt>
                <c:pt idx="165">
                  <c:v>8.6836863451451279E-2</c:v>
                </c:pt>
                <c:pt idx="166">
                  <c:v>8.6941319310689436E-2</c:v>
                </c:pt>
                <c:pt idx="167">
                  <c:v>8.6942118120234113E-2</c:v>
                </c:pt>
                <c:pt idx="168">
                  <c:v>8.6947707779141042E-2</c:v>
                </c:pt>
                <c:pt idx="169">
                  <c:v>8.7840456878728185E-2</c:v>
                </c:pt>
                <c:pt idx="170">
                  <c:v>8.7927684899658132E-2</c:v>
                </c:pt>
                <c:pt idx="171">
                  <c:v>8.7967739764074737E-2</c:v>
                </c:pt>
                <c:pt idx="172">
                  <c:v>8.8101634103749965E-2</c:v>
                </c:pt>
                <c:pt idx="173">
                  <c:v>8.8205204307986645E-2</c:v>
                </c:pt>
                <c:pt idx="174">
                  <c:v>8.8250330856679299E-2</c:v>
                </c:pt>
                <c:pt idx="175">
                  <c:v>8.8409336365200097E-2</c:v>
                </c:pt>
                <c:pt idx="176">
                  <c:v>8.8466603453077025E-2</c:v>
                </c:pt>
                <c:pt idx="177">
                  <c:v>8.8527161699967133E-2</c:v>
                </c:pt>
                <c:pt idx="178">
                  <c:v>8.8831365670954204E-2</c:v>
                </c:pt>
                <c:pt idx="179">
                  <c:v>8.8977651922975826E-2</c:v>
                </c:pt>
                <c:pt idx="180">
                  <c:v>8.8978240189276275E-2</c:v>
                </c:pt>
                <c:pt idx="181">
                  <c:v>8.9195468126367444E-2</c:v>
                </c:pt>
                <c:pt idx="182">
                  <c:v>8.9401381543781688E-2</c:v>
                </c:pt>
                <c:pt idx="183">
                  <c:v>8.9407252969844281E-2</c:v>
                </c:pt>
                <c:pt idx="184">
                  <c:v>8.9449693222571708E-2</c:v>
                </c:pt>
                <c:pt idx="185">
                  <c:v>8.9500015712041275E-2</c:v>
                </c:pt>
                <c:pt idx="186">
                  <c:v>8.9548649437849626E-2</c:v>
                </c:pt>
                <c:pt idx="187">
                  <c:v>8.9634493000790127E-2</c:v>
                </c:pt>
                <c:pt idx="188">
                  <c:v>8.9799558032337273E-2</c:v>
                </c:pt>
                <c:pt idx="189">
                  <c:v>9.0289631744314203E-2</c:v>
                </c:pt>
                <c:pt idx="190">
                  <c:v>9.0307048267050494E-2</c:v>
                </c:pt>
                <c:pt idx="191">
                  <c:v>9.0328233343329734E-2</c:v>
                </c:pt>
                <c:pt idx="192">
                  <c:v>9.0360387877800569E-2</c:v>
                </c:pt>
                <c:pt idx="193">
                  <c:v>9.0381422956518381E-2</c:v>
                </c:pt>
                <c:pt idx="194">
                  <c:v>9.0382564085598943E-2</c:v>
                </c:pt>
                <c:pt idx="195">
                  <c:v>9.0490186028632458E-2</c:v>
                </c:pt>
                <c:pt idx="196">
                  <c:v>9.0631183067278187E-2</c:v>
                </c:pt>
                <c:pt idx="197">
                  <c:v>9.0670275287157903E-2</c:v>
                </c:pt>
                <c:pt idx="198">
                  <c:v>9.0680206271232133E-2</c:v>
                </c:pt>
                <c:pt idx="199">
                  <c:v>9.0709898276158635E-2</c:v>
                </c:pt>
                <c:pt idx="200">
                  <c:v>9.0748097208153661E-2</c:v>
                </c:pt>
                <c:pt idx="201">
                  <c:v>9.0748400782124677E-2</c:v>
                </c:pt>
                <c:pt idx="202">
                  <c:v>9.1052698456610848E-2</c:v>
                </c:pt>
                <c:pt idx="203">
                  <c:v>9.1053578723056611E-2</c:v>
                </c:pt>
                <c:pt idx="204">
                  <c:v>9.1111546198088367E-2</c:v>
                </c:pt>
                <c:pt idx="205">
                  <c:v>9.1114341004100763E-2</c:v>
                </c:pt>
                <c:pt idx="206">
                  <c:v>9.1115335742836728E-2</c:v>
                </c:pt>
                <c:pt idx="207">
                  <c:v>9.1115534475451232E-2</c:v>
                </c:pt>
                <c:pt idx="208">
                  <c:v>9.1124989308910137E-2</c:v>
                </c:pt>
                <c:pt idx="209">
                  <c:v>9.1124989308910137E-2</c:v>
                </c:pt>
                <c:pt idx="210">
                  <c:v>9.114113770215479E-2</c:v>
                </c:pt>
                <c:pt idx="211">
                  <c:v>9.1145471045739473E-2</c:v>
                </c:pt>
                <c:pt idx="212">
                  <c:v>9.1154760485461589E-2</c:v>
                </c:pt>
                <c:pt idx="213">
                  <c:v>9.1167643455634939E-2</c:v>
                </c:pt>
                <c:pt idx="214">
                  <c:v>9.1167643455634939E-2</c:v>
                </c:pt>
                <c:pt idx="215">
                  <c:v>9.1174037550642933E-2</c:v>
                </c:pt>
                <c:pt idx="216">
                  <c:v>9.1359207992260744E-2</c:v>
                </c:pt>
                <c:pt idx="217">
                  <c:v>9.1375622838102216E-2</c:v>
                </c:pt>
                <c:pt idx="218">
                  <c:v>9.1375622838102216E-2</c:v>
                </c:pt>
                <c:pt idx="219">
                  <c:v>9.1377079549981616E-2</c:v>
                </c:pt>
                <c:pt idx="220">
                  <c:v>9.138393674111131E-2</c:v>
                </c:pt>
                <c:pt idx="221">
                  <c:v>9.1386115674896851E-2</c:v>
                </c:pt>
                <c:pt idx="222">
                  <c:v>9.1386521618566197E-2</c:v>
                </c:pt>
                <c:pt idx="223">
                  <c:v>9.1388101514440406E-2</c:v>
                </c:pt>
                <c:pt idx="224">
                  <c:v>9.1388481298599777E-2</c:v>
                </c:pt>
                <c:pt idx="225">
                  <c:v>9.1389726090950668E-2</c:v>
                </c:pt>
                <c:pt idx="226">
                  <c:v>9.1390241728686678E-2</c:v>
                </c:pt>
                <c:pt idx="227">
                  <c:v>9.1390368982072229E-2</c:v>
                </c:pt>
                <c:pt idx="228">
                  <c:v>9.1390459167612542E-2</c:v>
                </c:pt>
                <c:pt idx="229">
                  <c:v>9.1390603159588552E-2</c:v>
                </c:pt>
                <c:pt idx="230">
                  <c:v>9.1390608559578312E-2</c:v>
                </c:pt>
                <c:pt idx="231">
                  <c:v>9.139080901091165E-2</c:v>
                </c:pt>
                <c:pt idx="232">
                  <c:v>9.131011312775747E-2</c:v>
                </c:pt>
                <c:pt idx="233">
                  <c:v>9.1306853441177283E-2</c:v>
                </c:pt>
                <c:pt idx="234">
                  <c:v>9.1280977022781318E-2</c:v>
                </c:pt>
                <c:pt idx="235">
                  <c:v>9.1280222682279755E-2</c:v>
                </c:pt>
                <c:pt idx="236">
                  <c:v>9.1274611969929448E-2</c:v>
                </c:pt>
                <c:pt idx="237">
                  <c:v>9.1274482840244087E-2</c:v>
                </c:pt>
                <c:pt idx="238">
                  <c:v>9.1274353638847838E-2</c:v>
                </c:pt>
                <c:pt idx="239">
                  <c:v>9.1265131339487493E-2</c:v>
                </c:pt>
                <c:pt idx="240">
                  <c:v>9.1262160331100461E-2</c:v>
                </c:pt>
                <c:pt idx="241">
                  <c:v>9.1261888518366974E-2</c:v>
                </c:pt>
                <c:pt idx="242">
                  <c:v>9.1261888518366974E-2</c:v>
                </c:pt>
                <c:pt idx="243">
                  <c:v>9.1261888518366974E-2</c:v>
                </c:pt>
                <c:pt idx="244">
                  <c:v>9.1249644782873202E-2</c:v>
                </c:pt>
                <c:pt idx="245">
                  <c:v>9.117520049460015E-2</c:v>
                </c:pt>
                <c:pt idx="246">
                  <c:v>9.1064183253966952E-2</c:v>
                </c:pt>
                <c:pt idx="247">
                  <c:v>9.0966954507499947E-2</c:v>
                </c:pt>
                <c:pt idx="248">
                  <c:v>9.0959276804876782E-2</c:v>
                </c:pt>
                <c:pt idx="249">
                  <c:v>9.0953034911572972E-2</c:v>
                </c:pt>
                <c:pt idx="250">
                  <c:v>9.0934040315733211E-2</c:v>
                </c:pt>
                <c:pt idx="251">
                  <c:v>9.0933784329440631E-2</c:v>
                </c:pt>
                <c:pt idx="252">
                  <c:v>9.0930706900478081E-2</c:v>
                </c:pt>
                <c:pt idx="253">
                  <c:v>9.0855414615620134E-2</c:v>
                </c:pt>
                <c:pt idx="254">
                  <c:v>9.0839784284123565E-2</c:v>
                </c:pt>
                <c:pt idx="255">
                  <c:v>9.0805533449376724E-2</c:v>
                </c:pt>
                <c:pt idx="256">
                  <c:v>9.0790957496846764E-2</c:v>
                </c:pt>
                <c:pt idx="257">
                  <c:v>9.0787432591779516E-2</c:v>
                </c:pt>
                <c:pt idx="258">
                  <c:v>9.0774419592019817E-2</c:v>
                </c:pt>
                <c:pt idx="259">
                  <c:v>9.0747673421460173E-2</c:v>
                </c:pt>
                <c:pt idx="260">
                  <c:v>9.0728397387071863E-2</c:v>
                </c:pt>
                <c:pt idx="261">
                  <c:v>9.0726546730113794E-2</c:v>
                </c:pt>
                <c:pt idx="262">
                  <c:v>9.0720669285070887E-2</c:v>
                </c:pt>
                <c:pt idx="263">
                  <c:v>9.0395302301538194E-2</c:v>
                </c:pt>
                <c:pt idx="264">
                  <c:v>9.0273519713977957E-2</c:v>
                </c:pt>
                <c:pt idx="265">
                  <c:v>9.0270715825508302E-2</c:v>
                </c:pt>
                <c:pt idx="266">
                  <c:v>9.0253010924053134E-2</c:v>
                </c:pt>
                <c:pt idx="267">
                  <c:v>9.02327231972056E-2</c:v>
                </c:pt>
                <c:pt idx="268">
                  <c:v>9.0187874541750923E-2</c:v>
                </c:pt>
                <c:pt idx="269">
                  <c:v>9.0138786151862382E-2</c:v>
                </c:pt>
                <c:pt idx="270">
                  <c:v>9.0044703790259445E-2</c:v>
                </c:pt>
                <c:pt idx="271">
                  <c:v>8.9998619734240615E-2</c:v>
                </c:pt>
                <c:pt idx="272">
                  <c:v>8.9960378862845247E-2</c:v>
                </c:pt>
                <c:pt idx="273">
                  <c:v>8.9880481687605845E-2</c:v>
                </c:pt>
                <c:pt idx="274">
                  <c:v>8.9052717154005062E-2</c:v>
                </c:pt>
                <c:pt idx="275">
                  <c:v>8.8975653872726906E-2</c:v>
                </c:pt>
                <c:pt idx="276">
                  <c:v>8.8939619169476125E-2</c:v>
                </c:pt>
                <c:pt idx="277">
                  <c:v>8.8886565276347945E-2</c:v>
                </c:pt>
                <c:pt idx="278">
                  <c:v>8.8810483946013152E-2</c:v>
                </c:pt>
                <c:pt idx="279">
                  <c:v>8.874005090258677E-2</c:v>
                </c:pt>
                <c:pt idx="280">
                  <c:v>8.8691116943323406E-2</c:v>
                </c:pt>
                <c:pt idx="281">
                  <c:v>8.8521137213894818E-2</c:v>
                </c:pt>
                <c:pt idx="282">
                  <c:v>8.8326111233326232E-2</c:v>
                </c:pt>
                <c:pt idx="283">
                  <c:v>8.8325448215884506E-2</c:v>
                </c:pt>
                <c:pt idx="284">
                  <c:v>8.8282865940913502E-2</c:v>
                </c:pt>
                <c:pt idx="285">
                  <c:v>8.8258114071352645E-2</c:v>
                </c:pt>
                <c:pt idx="286">
                  <c:v>8.7549736170999648E-2</c:v>
                </c:pt>
                <c:pt idx="287">
                  <c:v>8.752147995415388E-2</c:v>
                </c:pt>
                <c:pt idx="288">
                  <c:v>8.7417994414582367E-2</c:v>
                </c:pt>
                <c:pt idx="289">
                  <c:v>8.7393802714038571E-2</c:v>
                </c:pt>
                <c:pt idx="290">
                  <c:v>8.7345960708682058E-2</c:v>
                </c:pt>
                <c:pt idx="291">
                  <c:v>8.7250193491637429E-2</c:v>
                </c:pt>
                <c:pt idx="292">
                  <c:v>8.7212347038928661E-2</c:v>
                </c:pt>
                <c:pt idx="293">
                  <c:v>8.718365501318609E-2</c:v>
                </c:pt>
                <c:pt idx="294">
                  <c:v>8.7141603971088721E-2</c:v>
                </c:pt>
                <c:pt idx="295">
                  <c:v>8.7121282593691118E-2</c:v>
                </c:pt>
                <c:pt idx="296">
                  <c:v>8.6894547988168147E-2</c:v>
                </c:pt>
                <c:pt idx="297">
                  <c:v>8.6865592331433761E-2</c:v>
                </c:pt>
                <c:pt idx="298">
                  <c:v>8.6784672317399225E-2</c:v>
                </c:pt>
                <c:pt idx="299">
                  <c:v>8.6520073530019115E-2</c:v>
                </c:pt>
                <c:pt idx="300">
                  <c:v>8.646727551167005E-2</c:v>
                </c:pt>
                <c:pt idx="301">
                  <c:v>8.5711763597910995E-2</c:v>
                </c:pt>
                <c:pt idx="302">
                  <c:v>8.5300249038441855E-2</c:v>
                </c:pt>
                <c:pt idx="303">
                  <c:v>8.5264681607047865E-2</c:v>
                </c:pt>
                <c:pt idx="304">
                  <c:v>8.5133697535137498E-2</c:v>
                </c:pt>
                <c:pt idx="305">
                  <c:v>8.5132750183920858E-2</c:v>
                </c:pt>
                <c:pt idx="306">
                  <c:v>8.5115685599455926E-2</c:v>
                </c:pt>
                <c:pt idx="307">
                  <c:v>8.5054823351919551E-2</c:v>
                </c:pt>
                <c:pt idx="308">
                  <c:v>8.5027148443836797E-2</c:v>
                </c:pt>
                <c:pt idx="309">
                  <c:v>8.4988877195764478E-2</c:v>
                </c:pt>
                <c:pt idx="310">
                  <c:v>8.4898488127456762E-2</c:v>
                </c:pt>
                <c:pt idx="311">
                  <c:v>8.331881528331081E-2</c:v>
                </c:pt>
                <c:pt idx="312">
                  <c:v>8.3244403008333911E-2</c:v>
                </c:pt>
                <c:pt idx="313">
                  <c:v>8.3086916792171672E-2</c:v>
                </c:pt>
                <c:pt idx="314">
                  <c:v>8.2977427149912353E-2</c:v>
                </c:pt>
                <c:pt idx="315">
                  <c:v>8.2977427149912353E-2</c:v>
                </c:pt>
                <c:pt idx="316">
                  <c:v>8.2977427149912353E-2</c:v>
                </c:pt>
                <c:pt idx="317">
                  <c:v>8.2977427149912353E-2</c:v>
                </c:pt>
                <c:pt idx="318">
                  <c:v>8.283291069656501E-2</c:v>
                </c:pt>
                <c:pt idx="319">
                  <c:v>8.2802971903288947E-2</c:v>
                </c:pt>
                <c:pt idx="320">
                  <c:v>8.249732087600492E-2</c:v>
                </c:pt>
                <c:pt idx="321">
                  <c:v>8.249619145077719E-2</c:v>
                </c:pt>
                <c:pt idx="322">
                  <c:v>8.2281442513260028E-2</c:v>
                </c:pt>
                <c:pt idx="323">
                  <c:v>8.2123023688382091E-2</c:v>
                </c:pt>
                <c:pt idx="324">
                  <c:v>8.0339437284728143E-2</c:v>
                </c:pt>
                <c:pt idx="325">
                  <c:v>8.0266296349299437E-2</c:v>
                </c:pt>
                <c:pt idx="326">
                  <c:v>8.0259979801776293E-2</c:v>
                </c:pt>
                <c:pt idx="327">
                  <c:v>7.9982835252573548E-2</c:v>
                </c:pt>
                <c:pt idx="328">
                  <c:v>7.9638753642645388E-2</c:v>
                </c:pt>
                <c:pt idx="329">
                  <c:v>7.962316925655577E-2</c:v>
                </c:pt>
                <c:pt idx="330">
                  <c:v>7.9469372770628821E-2</c:v>
                </c:pt>
                <c:pt idx="331">
                  <c:v>7.7346531036668664E-2</c:v>
                </c:pt>
                <c:pt idx="332">
                  <c:v>7.7345111755925566E-2</c:v>
                </c:pt>
                <c:pt idx="333">
                  <c:v>7.7256976298440194E-2</c:v>
                </c:pt>
                <c:pt idx="334">
                  <c:v>7.7202821541502542E-2</c:v>
                </c:pt>
                <c:pt idx="335">
                  <c:v>7.7078445722522704E-2</c:v>
                </c:pt>
                <c:pt idx="336">
                  <c:v>7.7077012960127755E-2</c:v>
                </c:pt>
                <c:pt idx="337">
                  <c:v>7.6607566296092722E-2</c:v>
                </c:pt>
                <c:pt idx="338">
                  <c:v>7.4400541799951314E-2</c:v>
                </c:pt>
                <c:pt idx="339">
                  <c:v>7.4036455887143859E-2</c:v>
                </c:pt>
                <c:pt idx="340">
                  <c:v>6.9064975667976758E-2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35-42BD-B991-9B25708F4D84}"/>
            </c:ext>
          </c:extLst>
        </c:ser>
        <c:ser>
          <c:idx val="8"/>
          <c:order val="7"/>
          <c:tx>
            <c:strRef>
              <c:f>'A (3)'!$Q$20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-18461.5</c:v>
                </c:pt>
                <c:pt idx="11">
                  <c:v>-18461</c:v>
                </c:pt>
                <c:pt idx="12">
                  <c:v>-18455.5</c:v>
                </c:pt>
                <c:pt idx="13">
                  <c:v>-18455</c:v>
                </c:pt>
                <c:pt idx="14">
                  <c:v>-18430</c:v>
                </c:pt>
                <c:pt idx="15">
                  <c:v>-18424</c:v>
                </c:pt>
                <c:pt idx="16">
                  <c:v>-18423.5</c:v>
                </c:pt>
                <c:pt idx="17">
                  <c:v>-18252</c:v>
                </c:pt>
                <c:pt idx="18">
                  <c:v>-18245</c:v>
                </c:pt>
                <c:pt idx="19">
                  <c:v>-18180</c:v>
                </c:pt>
                <c:pt idx="20">
                  <c:v>-18179.5</c:v>
                </c:pt>
                <c:pt idx="21">
                  <c:v>-17238</c:v>
                </c:pt>
                <c:pt idx="22">
                  <c:v>-17235</c:v>
                </c:pt>
                <c:pt idx="23">
                  <c:v>-17232.5</c:v>
                </c:pt>
                <c:pt idx="24">
                  <c:v>-15956</c:v>
                </c:pt>
                <c:pt idx="25">
                  <c:v>-15931</c:v>
                </c:pt>
                <c:pt idx="26">
                  <c:v>-15930.5</c:v>
                </c:pt>
                <c:pt idx="27">
                  <c:v>-15865</c:v>
                </c:pt>
                <c:pt idx="28">
                  <c:v>-15862</c:v>
                </c:pt>
                <c:pt idx="29">
                  <c:v>-15849.5</c:v>
                </c:pt>
                <c:pt idx="30">
                  <c:v>-14447.5</c:v>
                </c:pt>
                <c:pt idx="31">
                  <c:v>-14384.5</c:v>
                </c:pt>
                <c:pt idx="32">
                  <c:v>-13713.5</c:v>
                </c:pt>
                <c:pt idx="33">
                  <c:v>-13525.5</c:v>
                </c:pt>
                <c:pt idx="34">
                  <c:v>-13485</c:v>
                </c:pt>
                <c:pt idx="35">
                  <c:v>-13450.5</c:v>
                </c:pt>
                <c:pt idx="36">
                  <c:v>-13450.5</c:v>
                </c:pt>
                <c:pt idx="37">
                  <c:v>-13431</c:v>
                </c:pt>
                <c:pt idx="38">
                  <c:v>-8150</c:v>
                </c:pt>
                <c:pt idx="39">
                  <c:v>-8144</c:v>
                </c:pt>
                <c:pt idx="40">
                  <c:v>-8087.5</c:v>
                </c:pt>
                <c:pt idx="41">
                  <c:v>-8075</c:v>
                </c:pt>
                <c:pt idx="42">
                  <c:v>-8062.5</c:v>
                </c:pt>
                <c:pt idx="43">
                  <c:v>-7036.5</c:v>
                </c:pt>
                <c:pt idx="44">
                  <c:v>-7033.5</c:v>
                </c:pt>
                <c:pt idx="45">
                  <c:v>-6886.5</c:v>
                </c:pt>
                <c:pt idx="46">
                  <c:v>-6864.5</c:v>
                </c:pt>
                <c:pt idx="47">
                  <c:v>-4644</c:v>
                </c:pt>
                <c:pt idx="48">
                  <c:v>-3602.5</c:v>
                </c:pt>
                <c:pt idx="49">
                  <c:v>0.5</c:v>
                </c:pt>
                <c:pt idx="50">
                  <c:v>0.5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54</c:v>
                </c:pt>
                <c:pt idx="55">
                  <c:v>54</c:v>
                </c:pt>
                <c:pt idx="56">
                  <c:v>57</c:v>
                </c:pt>
                <c:pt idx="57">
                  <c:v>57</c:v>
                </c:pt>
                <c:pt idx="58">
                  <c:v>57.5</c:v>
                </c:pt>
                <c:pt idx="59">
                  <c:v>57.5</c:v>
                </c:pt>
                <c:pt idx="60">
                  <c:v>82</c:v>
                </c:pt>
                <c:pt idx="61">
                  <c:v>82</c:v>
                </c:pt>
                <c:pt idx="62">
                  <c:v>82.5</c:v>
                </c:pt>
                <c:pt idx="63">
                  <c:v>82.5</c:v>
                </c:pt>
                <c:pt idx="64">
                  <c:v>2011</c:v>
                </c:pt>
                <c:pt idx="65">
                  <c:v>2017</c:v>
                </c:pt>
                <c:pt idx="66">
                  <c:v>2083</c:v>
                </c:pt>
                <c:pt idx="67">
                  <c:v>5393</c:v>
                </c:pt>
                <c:pt idx="68">
                  <c:v>5510.5</c:v>
                </c:pt>
                <c:pt idx="69">
                  <c:v>5647</c:v>
                </c:pt>
                <c:pt idx="70">
                  <c:v>6503</c:v>
                </c:pt>
                <c:pt idx="71">
                  <c:v>6765</c:v>
                </c:pt>
                <c:pt idx="72">
                  <c:v>6771.5</c:v>
                </c:pt>
                <c:pt idx="73">
                  <c:v>7682</c:v>
                </c:pt>
                <c:pt idx="74">
                  <c:v>8380.5</c:v>
                </c:pt>
                <c:pt idx="75">
                  <c:v>8915</c:v>
                </c:pt>
                <c:pt idx="76">
                  <c:v>8989</c:v>
                </c:pt>
                <c:pt idx="77">
                  <c:v>9065</c:v>
                </c:pt>
                <c:pt idx="78">
                  <c:v>9120.5</c:v>
                </c:pt>
                <c:pt idx="79">
                  <c:v>9396.5</c:v>
                </c:pt>
                <c:pt idx="80">
                  <c:v>9962</c:v>
                </c:pt>
                <c:pt idx="81">
                  <c:v>13186</c:v>
                </c:pt>
                <c:pt idx="82">
                  <c:v>13788</c:v>
                </c:pt>
                <c:pt idx="83">
                  <c:v>15936</c:v>
                </c:pt>
                <c:pt idx="84">
                  <c:v>17315</c:v>
                </c:pt>
                <c:pt idx="85">
                  <c:v>17334</c:v>
                </c:pt>
                <c:pt idx="86">
                  <c:v>18065</c:v>
                </c:pt>
                <c:pt idx="87">
                  <c:v>18137</c:v>
                </c:pt>
                <c:pt idx="88">
                  <c:v>18284</c:v>
                </c:pt>
                <c:pt idx="89">
                  <c:v>18312.5</c:v>
                </c:pt>
                <c:pt idx="90">
                  <c:v>18350</c:v>
                </c:pt>
                <c:pt idx="91">
                  <c:v>18472.5</c:v>
                </c:pt>
                <c:pt idx="92">
                  <c:v>18481.5</c:v>
                </c:pt>
                <c:pt idx="93">
                  <c:v>18485</c:v>
                </c:pt>
                <c:pt idx="94">
                  <c:v>18491</c:v>
                </c:pt>
                <c:pt idx="95">
                  <c:v>18604.5</c:v>
                </c:pt>
                <c:pt idx="96">
                  <c:v>19147</c:v>
                </c:pt>
                <c:pt idx="97">
                  <c:v>19247</c:v>
                </c:pt>
                <c:pt idx="98">
                  <c:v>19288</c:v>
                </c:pt>
                <c:pt idx="99">
                  <c:v>19357</c:v>
                </c:pt>
                <c:pt idx="100">
                  <c:v>19401</c:v>
                </c:pt>
                <c:pt idx="101">
                  <c:v>19526</c:v>
                </c:pt>
                <c:pt idx="102">
                  <c:v>19639</c:v>
                </c:pt>
                <c:pt idx="103">
                  <c:v>19642</c:v>
                </c:pt>
                <c:pt idx="104">
                  <c:v>20241.5</c:v>
                </c:pt>
                <c:pt idx="105">
                  <c:v>20257</c:v>
                </c:pt>
                <c:pt idx="106">
                  <c:v>20323</c:v>
                </c:pt>
                <c:pt idx="107">
                  <c:v>20332.5</c:v>
                </c:pt>
                <c:pt idx="108">
                  <c:v>20367</c:v>
                </c:pt>
                <c:pt idx="109">
                  <c:v>20385.5</c:v>
                </c:pt>
                <c:pt idx="110">
                  <c:v>20420</c:v>
                </c:pt>
                <c:pt idx="111">
                  <c:v>20483</c:v>
                </c:pt>
                <c:pt idx="112">
                  <c:v>20523.5</c:v>
                </c:pt>
                <c:pt idx="113">
                  <c:v>20523.5</c:v>
                </c:pt>
                <c:pt idx="114">
                  <c:v>20524</c:v>
                </c:pt>
                <c:pt idx="115">
                  <c:v>20524</c:v>
                </c:pt>
                <c:pt idx="116">
                  <c:v>20530</c:v>
                </c:pt>
                <c:pt idx="117">
                  <c:v>21274</c:v>
                </c:pt>
                <c:pt idx="118">
                  <c:v>21364.5</c:v>
                </c:pt>
                <c:pt idx="119">
                  <c:v>21436.5</c:v>
                </c:pt>
                <c:pt idx="120">
                  <c:v>21549</c:v>
                </c:pt>
                <c:pt idx="121">
                  <c:v>21561.5</c:v>
                </c:pt>
                <c:pt idx="122">
                  <c:v>22158</c:v>
                </c:pt>
                <c:pt idx="123">
                  <c:v>22487</c:v>
                </c:pt>
                <c:pt idx="124">
                  <c:v>22596.5</c:v>
                </c:pt>
                <c:pt idx="125">
                  <c:v>22734.5</c:v>
                </c:pt>
                <c:pt idx="126">
                  <c:v>22769</c:v>
                </c:pt>
                <c:pt idx="127">
                  <c:v>22848</c:v>
                </c:pt>
                <c:pt idx="128">
                  <c:v>23992.5</c:v>
                </c:pt>
                <c:pt idx="129">
                  <c:v>24970.5</c:v>
                </c:pt>
                <c:pt idx="130">
                  <c:v>24970.5</c:v>
                </c:pt>
                <c:pt idx="131">
                  <c:v>24970.5</c:v>
                </c:pt>
                <c:pt idx="132">
                  <c:v>25106</c:v>
                </c:pt>
                <c:pt idx="133">
                  <c:v>26094</c:v>
                </c:pt>
                <c:pt idx="134">
                  <c:v>26175.5</c:v>
                </c:pt>
                <c:pt idx="135">
                  <c:v>26213</c:v>
                </c:pt>
                <c:pt idx="136">
                  <c:v>26278</c:v>
                </c:pt>
                <c:pt idx="137">
                  <c:v>26294.5</c:v>
                </c:pt>
                <c:pt idx="138">
                  <c:v>26347</c:v>
                </c:pt>
                <c:pt idx="139">
                  <c:v>26394</c:v>
                </c:pt>
                <c:pt idx="140">
                  <c:v>27222.5</c:v>
                </c:pt>
                <c:pt idx="141">
                  <c:v>27226.5</c:v>
                </c:pt>
                <c:pt idx="142">
                  <c:v>27263</c:v>
                </c:pt>
                <c:pt idx="143">
                  <c:v>27419.5</c:v>
                </c:pt>
                <c:pt idx="144">
                  <c:v>27424</c:v>
                </c:pt>
                <c:pt idx="145">
                  <c:v>27567</c:v>
                </c:pt>
                <c:pt idx="146">
                  <c:v>27611</c:v>
                </c:pt>
                <c:pt idx="147">
                  <c:v>27771</c:v>
                </c:pt>
                <c:pt idx="148">
                  <c:v>27775</c:v>
                </c:pt>
                <c:pt idx="149">
                  <c:v>27818</c:v>
                </c:pt>
                <c:pt idx="150">
                  <c:v>27865</c:v>
                </c:pt>
                <c:pt idx="151">
                  <c:v>28248</c:v>
                </c:pt>
                <c:pt idx="152">
                  <c:v>28414</c:v>
                </c:pt>
                <c:pt idx="153">
                  <c:v>28464</c:v>
                </c:pt>
                <c:pt idx="154">
                  <c:v>28605</c:v>
                </c:pt>
                <c:pt idx="155">
                  <c:v>28747</c:v>
                </c:pt>
                <c:pt idx="156">
                  <c:v>28790</c:v>
                </c:pt>
                <c:pt idx="157">
                  <c:v>28792.5</c:v>
                </c:pt>
                <c:pt idx="158">
                  <c:v>28925</c:v>
                </c:pt>
                <c:pt idx="159">
                  <c:v>28947</c:v>
                </c:pt>
                <c:pt idx="160">
                  <c:v>29606.5</c:v>
                </c:pt>
                <c:pt idx="161">
                  <c:v>29678.5</c:v>
                </c:pt>
                <c:pt idx="162">
                  <c:v>29882.5</c:v>
                </c:pt>
                <c:pt idx="163">
                  <c:v>30770</c:v>
                </c:pt>
                <c:pt idx="164">
                  <c:v>31092</c:v>
                </c:pt>
                <c:pt idx="165">
                  <c:v>31187</c:v>
                </c:pt>
                <c:pt idx="166">
                  <c:v>31252</c:v>
                </c:pt>
                <c:pt idx="167">
                  <c:v>31252.5</c:v>
                </c:pt>
                <c:pt idx="168">
                  <c:v>31256</c:v>
                </c:pt>
                <c:pt idx="169">
                  <c:v>31846.5</c:v>
                </c:pt>
                <c:pt idx="170">
                  <c:v>31908</c:v>
                </c:pt>
                <c:pt idx="171">
                  <c:v>31936.5</c:v>
                </c:pt>
                <c:pt idx="172">
                  <c:v>32033</c:v>
                </c:pt>
                <c:pt idx="173">
                  <c:v>32109</c:v>
                </c:pt>
                <c:pt idx="174">
                  <c:v>32142.5</c:v>
                </c:pt>
                <c:pt idx="175">
                  <c:v>32262.5</c:v>
                </c:pt>
                <c:pt idx="176">
                  <c:v>32306.5</c:v>
                </c:pt>
                <c:pt idx="177">
                  <c:v>32353.5</c:v>
                </c:pt>
                <c:pt idx="178">
                  <c:v>32597.5</c:v>
                </c:pt>
                <c:pt idx="179">
                  <c:v>32720</c:v>
                </c:pt>
                <c:pt idx="180">
                  <c:v>32720.5</c:v>
                </c:pt>
                <c:pt idx="181">
                  <c:v>32909.5</c:v>
                </c:pt>
                <c:pt idx="182">
                  <c:v>33097.5</c:v>
                </c:pt>
                <c:pt idx="183">
                  <c:v>33103</c:v>
                </c:pt>
                <c:pt idx="184">
                  <c:v>33143</c:v>
                </c:pt>
                <c:pt idx="185">
                  <c:v>33191</c:v>
                </c:pt>
                <c:pt idx="186">
                  <c:v>33238</c:v>
                </c:pt>
                <c:pt idx="187">
                  <c:v>33322.5</c:v>
                </c:pt>
                <c:pt idx="188">
                  <c:v>33491</c:v>
                </c:pt>
                <c:pt idx="189">
                  <c:v>34051</c:v>
                </c:pt>
                <c:pt idx="190">
                  <c:v>34073</c:v>
                </c:pt>
                <c:pt idx="191">
                  <c:v>34100</c:v>
                </c:pt>
                <c:pt idx="192">
                  <c:v>34141.5</c:v>
                </c:pt>
                <c:pt idx="193">
                  <c:v>34169</c:v>
                </c:pt>
                <c:pt idx="194">
                  <c:v>34170.5</c:v>
                </c:pt>
                <c:pt idx="195">
                  <c:v>34316</c:v>
                </c:pt>
                <c:pt idx="196">
                  <c:v>34520.5</c:v>
                </c:pt>
                <c:pt idx="197">
                  <c:v>34580.5</c:v>
                </c:pt>
                <c:pt idx="198">
                  <c:v>34596</c:v>
                </c:pt>
                <c:pt idx="199">
                  <c:v>34643</c:v>
                </c:pt>
                <c:pt idx="200">
                  <c:v>34705</c:v>
                </c:pt>
                <c:pt idx="201">
                  <c:v>34705.5</c:v>
                </c:pt>
                <c:pt idx="202">
                  <c:v>35286.5</c:v>
                </c:pt>
                <c:pt idx="203">
                  <c:v>35288.5</c:v>
                </c:pt>
                <c:pt idx="204">
                  <c:v>35426.5</c:v>
                </c:pt>
                <c:pt idx="205">
                  <c:v>35433.5</c:v>
                </c:pt>
                <c:pt idx="206">
                  <c:v>35436</c:v>
                </c:pt>
                <c:pt idx="207">
                  <c:v>35436.5</c:v>
                </c:pt>
                <c:pt idx="208">
                  <c:v>35460.5</c:v>
                </c:pt>
                <c:pt idx="209">
                  <c:v>35460.5</c:v>
                </c:pt>
                <c:pt idx="210">
                  <c:v>35502.5</c:v>
                </c:pt>
                <c:pt idx="211">
                  <c:v>35514</c:v>
                </c:pt>
                <c:pt idx="212">
                  <c:v>35539</c:v>
                </c:pt>
                <c:pt idx="213">
                  <c:v>35574.5</c:v>
                </c:pt>
                <c:pt idx="214">
                  <c:v>35574.5</c:v>
                </c:pt>
                <c:pt idx="215">
                  <c:v>35592.5</c:v>
                </c:pt>
                <c:pt idx="216">
                  <c:v>36352.5</c:v>
                </c:pt>
                <c:pt idx="217">
                  <c:v>36496.5</c:v>
                </c:pt>
                <c:pt idx="218">
                  <c:v>36496.5</c:v>
                </c:pt>
                <c:pt idx="219">
                  <c:v>36512.5</c:v>
                </c:pt>
                <c:pt idx="220">
                  <c:v>36603</c:v>
                </c:pt>
                <c:pt idx="221">
                  <c:v>36641</c:v>
                </c:pt>
                <c:pt idx="222">
                  <c:v>36649</c:v>
                </c:pt>
                <c:pt idx="223">
                  <c:v>36684.5</c:v>
                </c:pt>
                <c:pt idx="224">
                  <c:v>36694.5</c:v>
                </c:pt>
                <c:pt idx="225">
                  <c:v>36735</c:v>
                </c:pt>
                <c:pt idx="226">
                  <c:v>36759</c:v>
                </c:pt>
                <c:pt idx="227">
                  <c:v>36766.5</c:v>
                </c:pt>
                <c:pt idx="228">
                  <c:v>36772.5</c:v>
                </c:pt>
                <c:pt idx="229">
                  <c:v>36784</c:v>
                </c:pt>
                <c:pt idx="230">
                  <c:v>36784.5</c:v>
                </c:pt>
                <c:pt idx="231">
                  <c:v>36823</c:v>
                </c:pt>
                <c:pt idx="232">
                  <c:v>37572</c:v>
                </c:pt>
                <c:pt idx="233">
                  <c:v>37587</c:v>
                </c:pt>
                <c:pt idx="234">
                  <c:v>37697</c:v>
                </c:pt>
                <c:pt idx="235">
                  <c:v>37700</c:v>
                </c:pt>
                <c:pt idx="236">
                  <c:v>37722</c:v>
                </c:pt>
                <c:pt idx="237">
                  <c:v>37722.5</c:v>
                </c:pt>
                <c:pt idx="238">
                  <c:v>37723</c:v>
                </c:pt>
                <c:pt idx="239">
                  <c:v>37758</c:v>
                </c:pt>
                <c:pt idx="240">
                  <c:v>37769</c:v>
                </c:pt>
                <c:pt idx="241">
                  <c:v>37770</c:v>
                </c:pt>
                <c:pt idx="242">
                  <c:v>37770</c:v>
                </c:pt>
                <c:pt idx="243">
                  <c:v>37770</c:v>
                </c:pt>
                <c:pt idx="244">
                  <c:v>37814</c:v>
                </c:pt>
                <c:pt idx="245">
                  <c:v>38048</c:v>
                </c:pt>
                <c:pt idx="246">
                  <c:v>38331</c:v>
                </c:pt>
                <c:pt idx="247">
                  <c:v>38541</c:v>
                </c:pt>
                <c:pt idx="248">
                  <c:v>38556.5</c:v>
                </c:pt>
                <c:pt idx="249">
                  <c:v>38569</c:v>
                </c:pt>
                <c:pt idx="250">
                  <c:v>38606.5</c:v>
                </c:pt>
                <c:pt idx="251">
                  <c:v>38607</c:v>
                </c:pt>
                <c:pt idx="252">
                  <c:v>38613</c:v>
                </c:pt>
                <c:pt idx="253">
                  <c:v>38754</c:v>
                </c:pt>
                <c:pt idx="254">
                  <c:v>38782</c:v>
                </c:pt>
                <c:pt idx="255">
                  <c:v>38842</c:v>
                </c:pt>
                <c:pt idx="256">
                  <c:v>38867</c:v>
                </c:pt>
                <c:pt idx="257">
                  <c:v>38873</c:v>
                </c:pt>
                <c:pt idx="258">
                  <c:v>38895</c:v>
                </c:pt>
                <c:pt idx="259">
                  <c:v>38939.5</c:v>
                </c:pt>
                <c:pt idx="260">
                  <c:v>38971</c:v>
                </c:pt>
                <c:pt idx="261">
                  <c:v>38974</c:v>
                </c:pt>
                <c:pt idx="262">
                  <c:v>38983.5</c:v>
                </c:pt>
                <c:pt idx="263">
                  <c:v>39456.5</c:v>
                </c:pt>
                <c:pt idx="264">
                  <c:v>39613</c:v>
                </c:pt>
                <c:pt idx="265">
                  <c:v>39616.5</c:v>
                </c:pt>
                <c:pt idx="266">
                  <c:v>39638.5</c:v>
                </c:pt>
                <c:pt idx="267">
                  <c:v>39663.5</c:v>
                </c:pt>
                <c:pt idx="268">
                  <c:v>39718</c:v>
                </c:pt>
                <c:pt idx="269">
                  <c:v>39776.5</c:v>
                </c:pt>
                <c:pt idx="270">
                  <c:v>39885.5</c:v>
                </c:pt>
                <c:pt idx="271">
                  <c:v>39937.5</c:v>
                </c:pt>
                <c:pt idx="272">
                  <c:v>39980</c:v>
                </c:pt>
                <c:pt idx="273">
                  <c:v>40067</c:v>
                </c:pt>
                <c:pt idx="274">
                  <c:v>40859.5</c:v>
                </c:pt>
                <c:pt idx="275">
                  <c:v>40925.5</c:v>
                </c:pt>
                <c:pt idx="276">
                  <c:v>40956</c:v>
                </c:pt>
                <c:pt idx="277">
                  <c:v>41000.5</c:v>
                </c:pt>
                <c:pt idx="278">
                  <c:v>41063.5</c:v>
                </c:pt>
                <c:pt idx="279">
                  <c:v>41121</c:v>
                </c:pt>
                <c:pt idx="280">
                  <c:v>41160.5</c:v>
                </c:pt>
                <c:pt idx="281">
                  <c:v>41295</c:v>
                </c:pt>
                <c:pt idx="282">
                  <c:v>41444.5</c:v>
                </c:pt>
                <c:pt idx="283">
                  <c:v>41445</c:v>
                </c:pt>
                <c:pt idx="284">
                  <c:v>41477</c:v>
                </c:pt>
                <c:pt idx="285">
                  <c:v>41495.5</c:v>
                </c:pt>
                <c:pt idx="286">
                  <c:v>41997</c:v>
                </c:pt>
                <c:pt idx="287">
                  <c:v>42016</c:v>
                </c:pt>
                <c:pt idx="288">
                  <c:v>42085</c:v>
                </c:pt>
                <c:pt idx="289">
                  <c:v>42101</c:v>
                </c:pt>
                <c:pt idx="290">
                  <c:v>42132.5</c:v>
                </c:pt>
                <c:pt idx="291">
                  <c:v>42195</c:v>
                </c:pt>
                <c:pt idx="292">
                  <c:v>42219.5</c:v>
                </c:pt>
                <c:pt idx="293">
                  <c:v>42238</c:v>
                </c:pt>
                <c:pt idx="294">
                  <c:v>42265</c:v>
                </c:pt>
                <c:pt idx="295">
                  <c:v>42278</c:v>
                </c:pt>
                <c:pt idx="296">
                  <c:v>42421</c:v>
                </c:pt>
                <c:pt idx="297">
                  <c:v>42439</c:v>
                </c:pt>
                <c:pt idx="298">
                  <c:v>42489</c:v>
                </c:pt>
                <c:pt idx="299">
                  <c:v>42649.5</c:v>
                </c:pt>
                <c:pt idx="300">
                  <c:v>42681</c:v>
                </c:pt>
                <c:pt idx="301">
                  <c:v>43114.5</c:v>
                </c:pt>
                <c:pt idx="302">
                  <c:v>43338.5</c:v>
                </c:pt>
                <c:pt idx="303">
                  <c:v>43357.5</c:v>
                </c:pt>
                <c:pt idx="304">
                  <c:v>43427</c:v>
                </c:pt>
                <c:pt idx="305">
                  <c:v>43427.5</c:v>
                </c:pt>
                <c:pt idx="306">
                  <c:v>43436.5</c:v>
                </c:pt>
                <c:pt idx="307">
                  <c:v>43468.5</c:v>
                </c:pt>
                <c:pt idx="308">
                  <c:v>43483</c:v>
                </c:pt>
                <c:pt idx="309">
                  <c:v>43503</c:v>
                </c:pt>
                <c:pt idx="310">
                  <c:v>43550</c:v>
                </c:pt>
                <c:pt idx="311">
                  <c:v>44324</c:v>
                </c:pt>
                <c:pt idx="312">
                  <c:v>44358.5</c:v>
                </c:pt>
                <c:pt idx="313">
                  <c:v>44431</c:v>
                </c:pt>
                <c:pt idx="314">
                  <c:v>44481</c:v>
                </c:pt>
                <c:pt idx="315">
                  <c:v>44481</c:v>
                </c:pt>
                <c:pt idx="316">
                  <c:v>44481</c:v>
                </c:pt>
                <c:pt idx="317">
                  <c:v>44481</c:v>
                </c:pt>
                <c:pt idx="318">
                  <c:v>44546.5</c:v>
                </c:pt>
                <c:pt idx="319">
                  <c:v>44560</c:v>
                </c:pt>
                <c:pt idx="320">
                  <c:v>44696.5</c:v>
                </c:pt>
                <c:pt idx="321">
                  <c:v>44697</c:v>
                </c:pt>
                <c:pt idx="322">
                  <c:v>44791.5</c:v>
                </c:pt>
                <c:pt idx="323">
                  <c:v>44860.5</c:v>
                </c:pt>
                <c:pt idx="324">
                  <c:v>45600</c:v>
                </c:pt>
                <c:pt idx="325">
                  <c:v>45629</c:v>
                </c:pt>
                <c:pt idx="326">
                  <c:v>45631.5</c:v>
                </c:pt>
                <c:pt idx="327">
                  <c:v>45740.5</c:v>
                </c:pt>
                <c:pt idx="328">
                  <c:v>45874</c:v>
                </c:pt>
                <c:pt idx="329">
                  <c:v>45880</c:v>
                </c:pt>
                <c:pt idx="330">
                  <c:v>45939</c:v>
                </c:pt>
                <c:pt idx="331">
                  <c:v>46717.5</c:v>
                </c:pt>
                <c:pt idx="332">
                  <c:v>46718</c:v>
                </c:pt>
                <c:pt idx="333">
                  <c:v>46749</c:v>
                </c:pt>
                <c:pt idx="334">
                  <c:v>46768</c:v>
                </c:pt>
                <c:pt idx="335">
                  <c:v>46811.5</c:v>
                </c:pt>
                <c:pt idx="336">
                  <c:v>46812</c:v>
                </c:pt>
                <c:pt idx="337">
                  <c:v>46974.5</c:v>
                </c:pt>
                <c:pt idx="338">
                  <c:v>47706</c:v>
                </c:pt>
                <c:pt idx="339">
                  <c:v>47822</c:v>
                </c:pt>
                <c:pt idx="340">
                  <c:v>49298.5</c:v>
                </c:pt>
              </c:numCache>
            </c:numRef>
          </c:xVal>
          <c:yVal>
            <c:numRef>
              <c:f>'A (3)'!$Q$21:$Q$892</c:f>
              <c:numCache>
                <c:formatCode>General</c:formatCode>
                <c:ptCount val="872"/>
                <c:pt idx="39">
                  <c:v>6.9318601461418439E-2</c:v>
                </c:pt>
                <c:pt idx="79">
                  <c:v>-4.8464972816873342E-2</c:v>
                </c:pt>
                <c:pt idx="100">
                  <c:v>1.8706386668782216E-2</c:v>
                </c:pt>
                <c:pt idx="101">
                  <c:v>1.5106948412721977E-2</c:v>
                </c:pt>
                <c:pt idx="107">
                  <c:v>9.8753727652365342E-3</c:v>
                </c:pt>
                <c:pt idx="118">
                  <c:v>-4.465589503524825E-3</c:v>
                </c:pt>
                <c:pt idx="119">
                  <c:v>-5.4428659423138015E-3</c:v>
                </c:pt>
                <c:pt idx="123">
                  <c:v>1.729145493300166E-2</c:v>
                </c:pt>
                <c:pt idx="124">
                  <c:v>0.15703434701572405</c:v>
                </c:pt>
                <c:pt idx="250">
                  <c:v>0.18679829478060128</c:v>
                </c:pt>
                <c:pt idx="270">
                  <c:v>0.22234084250521846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35-42BD-B991-9B25708F4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731040"/>
        <c:axId val="1"/>
      </c:scatterChart>
      <c:valAx>
        <c:axId val="667731040"/>
        <c:scaling>
          <c:orientation val="minMax"/>
          <c:max val="50000"/>
          <c:min val="-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40696088821025"/>
              <c:y val="0.874252754333851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8943560057887119E-2"/>
              <c:y val="0.362276077765728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773104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445746018361308"/>
          <c:y val="0.92215694595061837"/>
          <c:w val="0.64978337910366124"/>
          <c:h val="5.98802395209581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Cas -- O-C Diagr</a:t>
            </a:r>
          </a:p>
        </c:rich>
      </c:tx>
      <c:layout>
        <c:manualLayout>
          <c:xMode val="edge"/>
          <c:yMode val="edge"/>
          <c:x val="0.40415191690782237"/>
          <c:y val="3.167420814479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481163291222258E-2"/>
          <c:y val="0.11085985097463033"/>
          <c:w val="0.89499496217157237"/>
          <c:h val="0.77828140276067015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Q_fit!$D$21:$D$130</c:f>
              <c:numCache>
                <c:formatCode>General</c:formatCode>
                <c:ptCount val="110"/>
                <c:pt idx="0">
                  <c:v>3.1092</c:v>
                </c:pt>
                <c:pt idx="1">
                  <c:v>3.18465</c:v>
                </c:pt>
                <c:pt idx="2">
                  <c:v>3.1907999999999999</c:v>
                </c:pt>
                <c:pt idx="3">
                  <c:v>3.1936499999999999</c:v>
                </c:pt>
                <c:pt idx="4">
                  <c:v>3.2033</c:v>
                </c:pt>
                <c:pt idx="5">
                  <c:v>3.2142499999999998</c:v>
                </c:pt>
                <c:pt idx="6">
                  <c:v>3.3102999999999998</c:v>
                </c:pt>
                <c:pt idx="7">
                  <c:v>3.3142999999999998</c:v>
                </c:pt>
                <c:pt idx="8">
                  <c:v>3.3491</c:v>
                </c:pt>
                <c:pt idx="9">
                  <c:v>3.41</c:v>
                </c:pt>
                <c:pt idx="10">
                  <c:v>3.4169</c:v>
                </c:pt>
                <c:pt idx="11">
                  <c:v>3.4316</c:v>
                </c:pt>
                <c:pt idx="12">
                  <c:v>3.4580500000000001</c:v>
                </c:pt>
                <c:pt idx="13">
                  <c:v>3.4704999999999999</c:v>
                </c:pt>
                <c:pt idx="14">
                  <c:v>3.4705499999999998</c:v>
                </c:pt>
                <c:pt idx="15">
                  <c:v>3.5288499999999998</c:v>
                </c:pt>
                <c:pt idx="16">
                  <c:v>3.5426500000000001</c:v>
                </c:pt>
                <c:pt idx="17">
                  <c:v>3.5436000000000001</c:v>
                </c:pt>
                <c:pt idx="18">
                  <c:v>3.54365</c:v>
                </c:pt>
                <c:pt idx="19">
                  <c:v>3.5460500000000001</c:v>
                </c:pt>
                <c:pt idx="20">
                  <c:v>3.5460500000000001</c:v>
                </c:pt>
                <c:pt idx="21">
                  <c:v>3.5502500000000001</c:v>
                </c:pt>
                <c:pt idx="22">
                  <c:v>3.5514000000000001</c:v>
                </c:pt>
                <c:pt idx="23">
                  <c:v>3.5539000000000001</c:v>
                </c:pt>
                <c:pt idx="24">
                  <c:v>3.5574499999999998</c:v>
                </c:pt>
                <c:pt idx="25">
                  <c:v>3.5574499999999998</c:v>
                </c:pt>
                <c:pt idx="26">
                  <c:v>3.55925</c:v>
                </c:pt>
                <c:pt idx="27">
                  <c:v>3.6648999999999998</c:v>
                </c:pt>
                <c:pt idx="28">
                  <c:v>3.6758999999999999</c:v>
                </c:pt>
                <c:pt idx="29">
                  <c:v>3.6783999999999999</c:v>
                </c:pt>
                <c:pt idx="30">
                  <c:v>3.6784500000000002</c:v>
                </c:pt>
                <c:pt idx="31">
                  <c:v>3.7572000000000001</c:v>
                </c:pt>
                <c:pt idx="32">
                  <c:v>3.7696999999999998</c:v>
                </c:pt>
                <c:pt idx="33">
                  <c:v>3.77</c:v>
                </c:pt>
                <c:pt idx="34">
                  <c:v>3.7722000000000002</c:v>
                </c:pt>
                <c:pt idx="35">
                  <c:v>3.7722500000000001</c:v>
                </c:pt>
                <c:pt idx="36">
                  <c:v>3.7723</c:v>
                </c:pt>
                <c:pt idx="37">
                  <c:v>3.7757999999999998</c:v>
                </c:pt>
                <c:pt idx="38">
                  <c:v>3.7768999999999999</c:v>
                </c:pt>
                <c:pt idx="39">
                  <c:v>3.7770000000000001</c:v>
                </c:pt>
                <c:pt idx="40">
                  <c:v>3.7770000000000001</c:v>
                </c:pt>
                <c:pt idx="41">
                  <c:v>3.7770000000000001</c:v>
                </c:pt>
                <c:pt idx="42">
                  <c:v>3.8048000000000002</c:v>
                </c:pt>
                <c:pt idx="43">
                  <c:v>3.8331</c:v>
                </c:pt>
                <c:pt idx="44">
                  <c:v>3.8540999999999999</c:v>
                </c:pt>
                <c:pt idx="45">
                  <c:v>3.8556499999999998</c:v>
                </c:pt>
                <c:pt idx="46">
                  <c:v>3.8569</c:v>
                </c:pt>
                <c:pt idx="47">
                  <c:v>3.8607</c:v>
                </c:pt>
                <c:pt idx="48">
                  <c:v>3.8613</c:v>
                </c:pt>
                <c:pt idx="49">
                  <c:v>3.8754</c:v>
                </c:pt>
                <c:pt idx="50">
                  <c:v>3.8782000000000001</c:v>
                </c:pt>
                <c:pt idx="51">
                  <c:v>3.8841999999999999</c:v>
                </c:pt>
                <c:pt idx="52">
                  <c:v>3.8866999999999998</c:v>
                </c:pt>
                <c:pt idx="53">
                  <c:v>3.8873000000000002</c:v>
                </c:pt>
                <c:pt idx="54">
                  <c:v>3.8895</c:v>
                </c:pt>
                <c:pt idx="55">
                  <c:v>3.9456500000000001</c:v>
                </c:pt>
                <c:pt idx="56">
                  <c:v>3.9613</c:v>
                </c:pt>
                <c:pt idx="57">
                  <c:v>3.9616500000000001</c:v>
                </c:pt>
                <c:pt idx="58">
                  <c:v>3.9638499999999999</c:v>
                </c:pt>
                <c:pt idx="59">
                  <c:v>3.9663499999999998</c:v>
                </c:pt>
                <c:pt idx="60">
                  <c:v>3.9776500000000001</c:v>
                </c:pt>
                <c:pt idx="61">
                  <c:v>3.9937499999999999</c:v>
                </c:pt>
                <c:pt idx="62">
                  <c:v>4.0859500000000004</c:v>
                </c:pt>
                <c:pt idx="63">
                  <c:v>4.0925500000000001</c:v>
                </c:pt>
                <c:pt idx="64">
                  <c:v>4.0956000000000001</c:v>
                </c:pt>
                <c:pt idx="65">
                  <c:v>4.1000500000000004</c:v>
                </c:pt>
                <c:pt idx="66">
                  <c:v>4.1063499999999999</c:v>
                </c:pt>
                <c:pt idx="67">
                  <c:v>4.1160500000000004</c:v>
                </c:pt>
                <c:pt idx="68">
                  <c:v>4.1295000000000002</c:v>
                </c:pt>
                <c:pt idx="69">
                  <c:v>4.14445</c:v>
                </c:pt>
                <c:pt idx="70">
                  <c:v>4.1444999999999999</c:v>
                </c:pt>
                <c:pt idx="71">
                  <c:v>4.1477000000000004</c:v>
                </c:pt>
                <c:pt idx="72">
                  <c:v>4.1495499999999996</c:v>
                </c:pt>
                <c:pt idx="73">
                  <c:v>4.1997</c:v>
                </c:pt>
                <c:pt idx="74">
                  <c:v>4.2100999999999997</c:v>
                </c:pt>
                <c:pt idx="75">
                  <c:v>4.2132500000000004</c:v>
                </c:pt>
                <c:pt idx="76">
                  <c:v>4.2195</c:v>
                </c:pt>
                <c:pt idx="77">
                  <c:v>4.2420999999999998</c:v>
                </c:pt>
                <c:pt idx="78">
                  <c:v>4.2649499999999998</c:v>
                </c:pt>
                <c:pt idx="79">
                  <c:v>4.2680999999999996</c:v>
                </c:pt>
                <c:pt idx="80">
                  <c:v>4.3114499999999998</c:v>
                </c:pt>
                <c:pt idx="81">
                  <c:v>4.3468499999999999</c:v>
                </c:pt>
                <c:pt idx="82">
                  <c:v>4.3502999999999998</c:v>
                </c:pt>
                <c:pt idx="83">
                  <c:v>4.3550000000000004</c:v>
                </c:pt>
                <c:pt idx="84">
                  <c:v>4.4560000000000004</c:v>
                </c:pt>
                <c:pt idx="85">
                  <c:v>4.4791499999999997</c:v>
                </c:pt>
                <c:pt idx="86">
                  <c:v>4.4860499999999996</c:v>
                </c:pt>
                <c:pt idx="87">
                  <c:v>4.5599999999999996</c:v>
                </c:pt>
                <c:pt idx="88">
                  <c:v>4.5629</c:v>
                </c:pt>
                <c:pt idx="89">
                  <c:v>4.5631500000000003</c:v>
                </c:pt>
                <c:pt idx="90">
                  <c:v>4.5873999999999997</c:v>
                </c:pt>
                <c:pt idx="91">
                  <c:v>4.5880000000000001</c:v>
                </c:pt>
                <c:pt idx="92">
                  <c:v>4.5938999999999997</c:v>
                </c:pt>
                <c:pt idx="93">
                  <c:v>4.6717500000000003</c:v>
                </c:pt>
                <c:pt idx="94">
                  <c:v>4.6718000000000002</c:v>
                </c:pt>
                <c:pt idx="95">
                  <c:v>4.6749000000000001</c:v>
                </c:pt>
                <c:pt idx="96">
                  <c:v>4.6768000000000001</c:v>
                </c:pt>
                <c:pt idx="97">
                  <c:v>4.6811499999999997</c:v>
                </c:pt>
                <c:pt idx="98">
                  <c:v>4.6811999999999996</c:v>
                </c:pt>
                <c:pt idx="99">
                  <c:v>4.6974499999999999</c:v>
                </c:pt>
                <c:pt idx="100">
                  <c:v>4.7706</c:v>
                </c:pt>
                <c:pt idx="101">
                  <c:v>4.7821999999999996</c:v>
                </c:pt>
                <c:pt idx="102">
                  <c:v>4.9298500000000001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</c:numCache>
            </c:numRef>
          </c:xVal>
          <c:yVal>
            <c:numRef>
              <c:f>Q_fit!$E$21:$E$130</c:f>
              <c:numCache>
                <c:formatCode>General</c:formatCode>
                <c:ptCount val="110"/>
                <c:pt idx="0">
                  <c:v>8.7046125161577947E-2</c:v>
                </c:pt>
                <c:pt idx="1">
                  <c:v>8.9303915832715575E-2</c:v>
                </c:pt>
                <c:pt idx="2">
                  <c:v>8.8736992205667775E-2</c:v>
                </c:pt>
                <c:pt idx="3">
                  <c:v>8.9404320286121219E-2</c:v>
                </c:pt>
                <c:pt idx="4">
                  <c:v>8.8737553945975378E-2</c:v>
                </c:pt>
                <c:pt idx="5">
                  <c:v>8.9280446038173977E-2</c:v>
                </c:pt>
                <c:pt idx="6">
                  <c:v>8.9686362451175228E-2</c:v>
                </c:pt>
                <c:pt idx="7">
                  <c:v>8.9354542207729537E-2</c:v>
                </c:pt>
                <c:pt idx="8">
                  <c:v>8.9897706100600772E-2</c:v>
                </c:pt>
                <c:pt idx="9">
                  <c:v>9.0473242897132877E-2</c:v>
                </c:pt>
                <c:pt idx="10">
                  <c:v>9.0378352979314514E-2</c:v>
                </c:pt>
                <c:pt idx="11">
                  <c:v>8.8041413582686801E-2</c:v>
                </c:pt>
                <c:pt idx="12">
                  <c:v>9.0973924692661967E-2</c:v>
                </c:pt>
                <c:pt idx="13">
                  <c:v>9.0391961719433311E-2</c:v>
                </c:pt>
                <c:pt idx="14">
                  <c:v>9.1161563970672432E-2</c:v>
                </c:pt>
                <c:pt idx="15">
                  <c:v>9.0817783922830131E-2</c:v>
                </c:pt>
                <c:pt idx="16">
                  <c:v>9.0328004087496083E-2</c:v>
                </c:pt>
                <c:pt idx="17">
                  <c:v>9.065044678573031E-2</c:v>
                </c:pt>
                <c:pt idx="18">
                  <c:v>9.0720049032825045E-2</c:v>
                </c:pt>
                <c:pt idx="19">
                  <c:v>9.0660956877400167E-2</c:v>
                </c:pt>
                <c:pt idx="20">
                  <c:v>9.0660956877400167E-2</c:v>
                </c:pt>
                <c:pt idx="21">
                  <c:v>9.0567545630619861E-2</c:v>
                </c:pt>
                <c:pt idx="22">
                  <c:v>9.0708397307025734E-2</c:v>
                </c:pt>
                <c:pt idx="23">
                  <c:v>9.0288509651145432E-2</c:v>
                </c:pt>
                <c:pt idx="24">
                  <c:v>9.0830269196885638E-2</c:v>
                </c:pt>
                <c:pt idx="25">
                  <c:v>9.0842707322735805E-2</c:v>
                </c:pt>
                <c:pt idx="26">
                  <c:v>8.9835950078850146E-2</c:v>
                </c:pt>
                <c:pt idx="27">
                  <c:v>9.1605497917043976E-2</c:v>
                </c:pt>
                <c:pt idx="28">
                  <c:v>9.1017992242996115E-2</c:v>
                </c:pt>
                <c:pt idx="29">
                  <c:v>9.029810459469445E-2</c:v>
                </c:pt>
                <c:pt idx="30">
                  <c:v>9.1567706840578467E-2</c:v>
                </c:pt>
                <c:pt idx="31">
                  <c:v>9.1491245810175315E-2</c:v>
                </c:pt>
                <c:pt idx="32">
                  <c:v>9.0691807548864745E-2</c:v>
                </c:pt>
                <c:pt idx="33">
                  <c:v>9.1139421034313273E-2</c:v>
                </c:pt>
                <c:pt idx="34">
                  <c:v>9.1571919896523468E-2</c:v>
                </c:pt>
                <c:pt idx="35">
                  <c:v>9.1441522148670629E-2</c:v>
                </c:pt>
                <c:pt idx="36">
                  <c:v>9.1211124388792086E-2</c:v>
                </c:pt>
                <c:pt idx="37">
                  <c:v>9.109298512339592E-2</c:v>
                </c:pt>
                <c:pt idx="38">
                  <c:v>9.0814531111391261E-2</c:v>
                </c:pt>
                <c:pt idx="39">
                  <c:v>9.1463735610886943E-2</c:v>
                </c:pt>
                <c:pt idx="40">
                  <c:v>9.1463735610886943E-2</c:v>
                </c:pt>
                <c:pt idx="41">
                  <c:v>9.1463735610886943E-2</c:v>
                </c:pt>
                <c:pt idx="42">
                  <c:v>9.0862584918795619E-2</c:v>
                </c:pt>
                <c:pt idx="43">
                  <c:v>9.0247456704673823E-2</c:v>
                </c:pt>
                <c:pt idx="44">
                  <c:v>9.1280400425603148E-2</c:v>
                </c:pt>
                <c:pt idx="45">
                  <c:v>9.1438070077856537E-2</c:v>
                </c:pt>
                <c:pt idx="46">
                  <c:v>9.1278126252291258E-2</c:v>
                </c:pt>
                <c:pt idx="47">
                  <c:v>9.1267897027137224E-2</c:v>
                </c:pt>
                <c:pt idx="48">
                  <c:v>9.0803123981459066E-2</c:v>
                </c:pt>
                <c:pt idx="49">
                  <c:v>8.8230957626365125E-2</c:v>
                </c:pt>
                <c:pt idx="50">
                  <c:v>9.0328683458210435E-2</c:v>
                </c:pt>
                <c:pt idx="51">
                  <c:v>9.02709530928405E-2</c:v>
                </c:pt>
                <c:pt idx="52">
                  <c:v>9.1361065446108114E-2</c:v>
                </c:pt>
                <c:pt idx="53">
                  <c:v>9.1276292405382264E-2</c:v>
                </c:pt>
                <c:pt idx="54">
                  <c:v>9.0358791276230477E-2</c:v>
                </c:pt>
                <c:pt idx="55">
                  <c:v>8.9122114615747705E-2</c:v>
                </c:pt>
                <c:pt idx="56">
                  <c:v>8.7107617910078261E-2</c:v>
                </c:pt>
                <c:pt idx="57">
                  <c:v>8.8194833646412008E-2</c:v>
                </c:pt>
                <c:pt idx="58">
                  <c:v>8.9457332505844533E-2</c:v>
                </c:pt>
                <c:pt idx="59">
                  <c:v>8.9637444856634829E-2</c:v>
                </c:pt>
                <c:pt idx="60">
                  <c:v>8.9567552669905126E-2</c:v>
                </c:pt>
                <c:pt idx="61">
                  <c:v>8.9379476186877582E-2</c:v>
                </c:pt>
                <c:pt idx="62">
                  <c:v>8.9826019597239792E-2</c:v>
                </c:pt>
                <c:pt idx="63">
                  <c:v>8.891351619240595E-2</c:v>
                </c:pt>
                <c:pt idx="64">
                  <c:v>8.9659253259014804E-2</c:v>
                </c:pt>
                <c:pt idx="65">
                  <c:v>8.9653853239724413E-2</c:v>
                </c:pt>
                <c:pt idx="66">
                  <c:v>9.0223736347979866E-2</c:v>
                </c:pt>
                <c:pt idx="67">
                  <c:v>8.922657226503361E-2</c:v>
                </c:pt>
                <c:pt idx="68">
                  <c:v>8.9449576698825695E-2</c:v>
                </c:pt>
                <c:pt idx="69">
                  <c:v>8.9160648538381793E-2</c:v>
                </c:pt>
                <c:pt idx="70">
                  <c:v>9.0130250784568489E-2</c:v>
                </c:pt>
                <c:pt idx="71">
                  <c:v>8.9184794589527883E-2</c:v>
                </c:pt>
                <c:pt idx="72">
                  <c:v>8.896007773000747E-2</c:v>
                </c:pt>
                <c:pt idx="73">
                  <c:v>8.8071131431206595E-2</c:v>
                </c:pt>
                <c:pt idx="74">
                  <c:v>8.7948398802836891E-2</c:v>
                </c:pt>
                <c:pt idx="75">
                  <c:v>8.8033340362017043E-2</c:v>
                </c:pt>
                <c:pt idx="76">
                  <c:v>8.7833621226309333E-2</c:v>
                </c:pt>
                <c:pt idx="77">
                  <c:v>9.0493836862151511E-2</c:v>
                </c:pt>
                <c:pt idx="78">
                  <c:v>8.5902063721732702E-2</c:v>
                </c:pt>
                <c:pt idx="79">
                  <c:v>8.6787005282531027E-2</c:v>
                </c:pt>
                <c:pt idx="80">
                  <c:v>8.5632153393817134E-2</c:v>
                </c:pt>
                <c:pt idx="81">
                  <c:v>8.5910544243233744E-2</c:v>
                </c:pt>
                <c:pt idx="82">
                  <c:v>8.421309928962728E-2</c:v>
                </c:pt>
                <c:pt idx="83">
                  <c:v>8.5155710505205207E-2</c:v>
                </c:pt>
                <c:pt idx="84">
                  <c:v>8.2652249373495579E-2</c:v>
                </c:pt>
                <c:pt idx="85">
                  <c:v>8.3778089712723158E-2</c:v>
                </c:pt>
                <c:pt idx="86">
                  <c:v>8.3083199795510154E-2</c:v>
                </c:pt>
                <c:pt idx="87">
                  <c:v>8.0624923051800579E-2</c:v>
                </c:pt>
                <c:pt idx="88">
                  <c:v>7.9561853381164838E-2</c:v>
                </c:pt>
                <c:pt idx="89">
                  <c:v>8.0709864610980731E-2</c:v>
                </c:pt>
                <c:pt idx="90">
                  <c:v>8.0466954386793077E-2</c:v>
                </c:pt>
                <c:pt idx="91">
                  <c:v>7.8502181349904276E-2</c:v>
                </c:pt>
                <c:pt idx="92">
                  <c:v>8.2175246490805876E-2</c:v>
                </c:pt>
                <c:pt idx="93">
                  <c:v>7.6785945013398305E-2</c:v>
                </c:pt>
                <c:pt idx="94">
                  <c:v>7.4855547260085586E-2</c:v>
                </c:pt>
                <c:pt idx="95">
                  <c:v>7.527088656934211E-2</c:v>
                </c:pt>
                <c:pt idx="96">
                  <c:v>7.5715771963587031E-2</c:v>
                </c:pt>
                <c:pt idx="97">
                  <c:v>7.6671167444146704E-2</c:v>
                </c:pt>
                <c:pt idx="98">
                  <c:v>7.5140769688005093E-2</c:v>
                </c:pt>
                <c:pt idx="99">
                  <c:v>7.6361499952326994E-2</c:v>
                </c:pt>
                <c:pt idx="100">
                  <c:v>7.3589587263995782E-2</c:v>
                </c:pt>
                <c:pt idx="101">
                  <c:v>7.3537308555387426E-2</c:v>
                </c:pt>
                <c:pt idx="102">
                  <c:v>6.9172743838862516E-2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BF-428F-B25A-8EBEF9D319C9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Q_fit!$U$2:$U$27</c:f>
              <c:numCache>
                <c:formatCode>General</c:formatCode>
                <c:ptCount val="26"/>
                <c:pt idx="0">
                  <c:v>3</c:v>
                </c:pt>
                <c:pt idx="1">
                  <c:v>3.1</c:v>
                </c:pt>
                <c:pt idx="2">
                  <c:v>3.2</c:v>
                </c:pt>
                <c:pt idx="3">
                  <c:v>3.3</c:v>
                </c:pt>
                <c:pt idx="4">
                  <c:v>3.4</c:v>
                </c:pt>
                <c:pt idx="5">
                  <c:v>3.5</c:v>
                </c:pt>
                <c:pt idx="6">
                  <c:v>3.6</c:v>
                </c:pt>
                <c:pt idx="7">
                  <c:v>3.7</c:v>
                </c:pt>
                <c:pt idx="8">
                  <c:v>3.8</c:v>
                </c:pt>
                <c:pt idx="9">
                  <c:v>3.9</c:v>
                </c:pt>
                <c:pt idx="10">
                  <c:v>4</c:v>
                </c:pt>
                <c:pt idx="11">
                  <c:v>4.0999999999999996</c:v>
                </c:pt>
                <c:pt idx="12">
                  <c:v>4.2</c:v>
                </c:pt>
                <c:pt idx="13">
                  <c:v>4.3</c:v>
                </c:pt>
                <c:pt idx="14">
                  <c:v>4.4000000000000004</c:v>
                </c:pt>
                <c:pt idx="15">
                  <c:v>4.5</c:v>
                </c:pt>
                <c:pt idx="16">
                  <c:v>4.5999999999999996</c:v>
                </c:pt>
                <c:pt idx="17">
                  <c:v>4.7</c:v>
                </c:pt>
                <c:pt idx="18">
                  <c:v>4.8</c:v>
                </c:pt>
                <c:pt idx="19">
                  <c:v>4.9000000000000004</c:v>
                </c:pt>
                <c:pt idx="20">
                  <c:v>5</c:v>
                </c:pt>
                <c:pt idx="21">
                  <c:v>5.0999999999999996</c:v>
                </c:pt>
                <c:pt idx="22">
                  <c:v>5.2</c:v>
                </c:pt>
                <c:pt idx="23">
                  <c:v>5.3</c:v>
                </c:pt>
                <c:pt idx="24">
                  <c:v>5.4</c:v>
                </c:pt>
                <c:pt idx="25">
                  <c:v>5.5</c:v>
                </c:pt>
              </c:numCache>
            </c:numRef>
          </c:xVal>
          <c:yVal>
            <c:numRef>
              <c:f>Q_fit!$V$2:$V$27</c:f>
              <c:numCache>
                <c:formatCode>General</c:formatCode>
                <c:ptCount val="26"/>
                <c:pt idx="0">
                  <c:v>8.4801705975158653E-2</c:v>
                </c:pt>
                <c:pt idx="1">
                  <c:v>8.6600842882949197E-2</c:v>
                </c:pt>
                <c:pt idx="2">
                  <c:v>8.811323570225213E-2</c:v>
                </c:pt>
                <c:pt idx="3">
                  <c:v>8.9338884433067367E-2</c:v>
                </c:pt>
                <c:pt idx="4">
                  <c:v>9.0277789075394965E-2</c:v>
                </c:pt>
                <c:pt idx="5">
                  <c:v>9.0929949629234869E-2</c:v>
                </c:pt>
                <c:pt idx="6">
                  <c:v>9.1295366094587105E-2</c:v>
                </c:pt>
                <c:pt idx="7">
                  <c:v>9.1374038471451702E-2</c:v>
                </c:pt>
                <c:pt idx="8">
                  <c:v>9.1165966759828604E-2</c:v>
                </c:pt>
                <c:pt idx="9">
                  <c:v>9.0671150959717867E-2</c:v>
                </c:pt>
                <c:pt idx="10">
                  <c:v>8.9889591071119462E-2</c:v>
                </c:pt>
                <c:pt idx="11">
                  <c:v>8.8821287094033363E-2</c:v>
                </c:pt>
                <c:pt idx="12">
                  <c:v>8.746623902845968E-2</c:v>
                </c:pt>
                <c:pt idx="13">
                  <c:v>8.5824446874398219E-2</c:v>
                </c:pt>
                <c:pt idx="14">
                  <c:v>8.3895910631849202E-2</c:v>
                </c:pt>
                <c:pt idx="15">
                  <c:v>8.1680630300812462E-2</c:v>
                </c:pt>
                <c:pt idx="16">
                  <c:v>7.9178605881288056E-2</c:v>
                </c:pt>
                <c:pt idx="17">
                  <c:v>7.6389837373275926E-2</c:v>
                </c:pt>
                <c:pt idx="18">
                  <c:v>7.3314324776776296E-2</c:v>
                </c:pt>
                <c:pt idx="19">
                  <c:v>6.9952068091788888E-2</c:v>
                </c:pt>
                <c:pt idx="20">
                  <c:v>6.6303067318313869E-2</c:v>
                </c:pt>
                <c:pt idx="21">
                  <c:v>6.2367322456351126E-2</c:v>
                </c:pt>
                <c:pt idx="22">
                  <c:v>5.8144833505900717E-2</c:v>
                </c:pt>
                <c:pt idx="23">
                  <c:v>5.3635600466962696E-2</c:v>
                </c:pt>
                <c:pt idx="24">
                  <c:v>4.8839623339536953E-2</c:v>
                </c:pt>
                <c:pt idx="25">
                  <c:v>4.3756902123623598E-2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BF-428F-B25A-8EBEF9D31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9417472"/>
        <c:axId val="1"/>
      </c:scatterChart>
      <c:valAx>
        <c:axId val="789417472"/>
        <c:scaling>
          <c:orientation val="minMax"/>
          <c:max val="5"/>
          <c:min val="3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131945045330866"/>
              <c:y val="0.93891497725680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9.4E-2"/>
          <c:min val="6.5000000000000002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7058871034785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941747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379769836462751"/>
          <c:y val="0.93891497725680217"/>
          <c:w val="0.45177096452687004"/>
          <c:h val="0.988688732912910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Cas -- O-C Diagr.</a:t>
            </a:r>
          </a:p>
        </c:rich>
      </c:tx>
      <c:layout>
        <c:manualLayout>
          <c:xMode val="edge"/>
          <c:yMode val="edge"/>
          <c:x val="0.3977994024331864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0334503879385"/>
          <c:y val="0.11419787506593324"/>
          <c:w val="0.81761131831533496"/>
          <c:h val="0.6728415341722553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(old)'!$F$21:$F$898</c:f>
              <c:numCache>
                <c:formatCode>General</c:formatCode>
                <c:ptCount val="878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-40879.5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-18455.5</c:v>
                </c:pt>
                <c:pt idx="11">
                  <c:v>-18430</c:v>
                </c:pt>
                <c:pt idx="12">
                  <c:v>-18423.5</c:v>
                </c:pt>
                <c:pt idx="13">
                  <c:v>-18252</c:v>
                </c:pt>
                <c:pt idx="14">
                  <c:v>-18245</c:v>
                </c:pt>
                <c:pt idx="15">
                  <c:v>-18180</c:v>
                </c:pt>
                <c:pt idx="16">
                  <c:v>-17238</c:v>
                </c:pt>
                <c:pt idx="17">
                  <c:v>-17235</c:v>
                </c:pt>
                <c:pt idx="18">
                  <c:v>-17232.5</c:v>
                </c:pt>
                <c:pt idx="19">
                  <c:v>-15956</c:v>
                </c:pt>
                <c:pt idx="20">
                  <c:v>-15931</c:v>
                </c:pt>
                <c:pt idx="21">
                  <c:v>-15865</c:v>
                </c:pt>
                <c:pt idx="22">
                  <c:v>-15862</c:v>
                </c:pt>
                <c:pt idx="23">
                  <c:v>-15849.5</c:v>
                </c:pt>
                <c:pt idx="24">
                  <c:v>-14447.5</c:v>
                </c:pt>
                <c:pt idx="25">
                  <c:v>-14384.5</c:v>
                </c:pt>
                <c:pt idx="26">
                  <c:v>-13713.5</c:v>
                </c:pt>
                <c:pt idx="27">
                  <c:v>-13525.5</c:v>
                </c:pt>
                <c:pt idx="28">
                  <c:v>-13485</c:v>
                </c:pt>
                <c:pt idx="29">
                  <c:v>-13450.5</c:v>
                </c:pt>
                <c:pt idx="30">
                  <c:v>-13450.5</c:v>
                </c:pt>
                <c:pt idx="31">
                  <c:v>-13431</c:v>
                </c:pt>
                <c:pt idx="32">
                  <c:v>-8150</c:v>
                </c:pt>
                <c:pt idx="33">
                  <c:v>-8143.5</c:v>
                </c:pt>
                <c:pt idx="34">
                  <c:v>-8087.5</c:v>
                </c:pt>
                <c:pt idx="35">
                  <c:v>-8075</c:v>
                </c:pt>
                <c:pt idx="36">
                  <c:v>-8062.5</c:v>
                </c:pt>
                <c:pt idx="37">
                  <c:v>-7036.5</c:v>
                </c:pt>
                <c:pt idx="38">
                  <c:v>-7033.5</c:v>
                </c:pt>
                <c:pt idx="39">
                  <c:v>-6886.5</c:v>
                </c:pt>
                <c:pt idx="40">
                  <c:v>-6864.5</c:v>
                </c:pt>
                <c:pt idx="41">
                  <c:v>-4644</c:v>
                </c:pt>
                <c:pt idx="42">
                  <c:v>-3602.5</c:v>
                </c:pt>
                <c:pt idx="43">
                  <c:v>0.5</c:v>
                </c:pt>
                <c:pt idx="44">
                  <c:v>0.5</c:v>
                </c:pt>
                <c:pt idx="45">
                  <c:v>7</c:v>
                </c:pt>
                <c:pt idx="46">
                  <c:v>7</c:v>
                </c:pt>
                <c:pt idx="47">
                  <c:v>54</c:v>
                </c:pt>
                <c:pt idx="48">
                  <c:v>57</c:v>
                </c:pt>
                <c:pt idx="49">
                  <c:v>57</c:v>
                </c:pt>
                <c:pt idx="50">
                  <c:v>57.5</c:v>
                </c:pt>
                <c:pt idx="51">
                  <c:v>82</c:v>
                </c:pt>
                <c:pt idx="52">
                  <c:v>82.5</c:v>
                </c:pt>
                <c:pt idx="53">
                  <c:v>2011</c:v>
                </c:pt>
                <c:pt idx="54">
                  <c:v>2017</c:v>
                </c:pt>
                <c:pt idx="55">
                  <c:v>2083</c:v>
                </c:pt>
                <c:pt idx="56">
                  <c:v>5393</c:v>
                </c:pt>
                <c:pt idx="57">
                  <c:v>5647</c:v>
                </c:pt>
                <c:pt idx="58">
                  <c:v>6503</c:v>
                </c:pt>
                <c:pt idx="59">
                  <c:v>6765</c:v>
                </c:pt>
                <c:pt idx="60">
                  <c:v>6771.5</c:v>
                </c:pt>
                <c:pt idx="61">
                  <c:v>7682</c:v>
                </c:pt>
                <c:pt idx="62">
                  <c:v>8380</c:v>
                </c:pt>
                <c:pt idx="63">
                  <c:v>8915</c:v>
                </c:pt>
                <c:pt idx="64">
                  <c:v>8988.5</c:v>
                </c:pt>
                <c:pt idx="65">
                  <c:v>9065</c:v>
                </c:pt>
                <c:pt idx="66">
                  <c:v>9120</c:v>
                </c:pt>
                <c:pt idx="67">
                  <c:v>9396.5</c:v>
                </c:pt>
                <c:pt idx="68">
                  <c:v>9962</c:v>
                </c:pt>
                <c:pt idx="69">
                  <c:v>13186</c:v>
                </c:pt>
                <c:pt idx="70">
                  <c:v>13788</c:v>
                </c:pt>
                <c:pt idx="71">
                  <c:v>15936</c:v>
                </c:pt>
                <c:pt idx="72">
                  <c:v>17315</c:v>
                </c:pt>
                <c:pt idx="73">
                  <c:v>17334</c:v>
                </c:pt>
                <c:pt idx="74">
                  <c:v>18065</c:v>
                </c:pt>
                <c:pt idx="75">
                  <c:v>18137</c:v>
                </c:pt>
                <c:pt idx="76">
                  <c:v>18284</c:v>
                </c:pt>
                <c:pt idx="77">
                  <c:v>18312.5</c:v>
                </c:pt>
                <c:pt idx="78">
                  <c:v>18350</c:v>
                </c:pt>
                <c:pt idx="79">
                  <c:v>18472.5</c:v>
                </c:pt>
                <c:pt idx="80">
                  <c:v>18481.5</c:v>
                </c:pt>
                <c:pt idx="81">
                  <c:v>18485</c:v>
                </c:pt>
                <c:pt idx="82">
                  <c:v>18491</c:v>
                </c:pt>
                <c:pt idx="83">
                  <c:v>19147</c:v>
                </c:pt>
                <c:pt idx="84">
                  <c:v>19247</c:v>
                </c:pt>
                <c:pt idx="85">
                  <c:v>19288</c:v>
                </c:pt>
                <c:pt idx="86">
                  <c:v>19357</c:v>
                </c:pt>
                <c:pt idx="87">
                  <c:v>19401</c:v>
                </c:pt>
                <c:pt idx="88">
                  <c:v>19526</c:v>
                </c:pt>
                <c:pt idx="89">
                  <c:v>19639</c:v>
                </c:pt>
                <c:pt idx="90">
                  <c:v>19642</c:v>
                </c:pt>
                <c:pt idx="91">
                  <c:v>20241.5</c:v>
                </c:pt>
                <c:pt idx="92">
                  <c:v>20257</c:v>
                </c:pt>
                <c:pt idx="93">
                  <c:v>20323</c:v>
                </c:pt>
                <c:pt idx="94">
                  <c:v>20332.5</c:v>
                </c:pt>
                <c:pt idx="95">
                  <c:v>20367</c:v>
                </c:pt>
                <c:pt idx="96">
                  <c:v>20385.5</c:v>
                </c:pt>
                <c:pt idx="97">
                  <c:v>20420</c:v>
                </c:pt>
                <c:pt idx="98">
                  <c:v>20483</c:v>
                </c:pt>
                <c:pt idx="99">
                  <c:v>20523.5</c:v>
                </c:pt>
                <c:pt idx="100">
                  <c:v>20523.5</c:v>
                </c:pt>
                <c:pt idx="101">
                  <c:v>20530</c:v>
                </c:pt>
                <c:pt idx="102">
                  <c:v>21274</c:v>
                </c:pt>
                <c:pt idx="103">
                  <c:v>21364.5</c:v>
                </c:pt>
                <c:pt idx="104">
                  <c:v>21436.5</c:v>
                </c:pt>
                <c:pt idx="105">
                  <c:v>21549</c:v>
                </c:pt>
                <c:pt idx="106">
                  <c:v>21561.5</c:v>
                </c:pt>
                <c:pt idx="107">
                  <c:v>22158</c:v>
                </c:pt>
                <c:pt idx="108">
                  <c:v>22487</c:v>
                </c:pt>
                <c:pt idx="109">
                  <c:v>22597</c:v>
                </c:pt>
                <c:pt idx="110">
                  <c:v>22734.5</c:v>
                </c:pt>
                <c:pt idx="111">
                  <c:v>22769</c:v>
                </c:pt>
                <c:pt idx="112">
                  <c:v>22848</c:v>
                </c:pt>
                <c:pt idx="113">
                  <c:v>23992.5</c:v>
                </c:pt>
                <c:pt idx="114">
                  <c:v>24970.5</c:v>
                </c:pt>
                <c:pt idx="115">
                  <c:v>24970.5</c:v>
                </c:pt>
                <c:pt idx="116">
                  <c:v>25106</c:v>
                </c:pt>
                <c:pt idx="117">
                  <c:v>26094</c:v>
                </c:pt>
                <c:pt idx="118">
                  <c:v>26175.5</c:v>
                </c:pt>
                <c:pt idx="119">
                  <c:v>26213</c:v>
                </c:pt>
                <c:pt idx="120">
                  <c:v>26278</c:v>
                </c:pt>
                <c:pt idx="121">
                  <c:v>26294.5</c:v>
                </c:pt>
                <c:pt idx="122">
                  <c:v>26347</c:v>
                </c:pt>
                <c:pt idx="123">
                  <c:v>26394</c:v>
                </c:pt>
                <c:pt idx="124">
                  <c:v>27222.5</c:v>
                </c:pt>
                <c:pt idx="125">
                  <c:v>27226.5</c:v>
                </c:pt>
                <c:pt idx="126">
                  <c:v>27263</c:v>
                </c:pt>
                <c:pt idx="127">
                  <c:v>27419.5</c:v>
                </c:pt>
                <c:pt idx="128">
                  <c:v>27424</c:v>
                </c:pt>
                <c:pt idx="129">
                  <c:v>27567</c:v>
                </c:pt>
                <c:pt idx="130">
                  <c:v>27611</c:v>
                </c:pt>
                <c:pt idx="131">
                  <c:v>27771</c:v>
                </c:pt>
                <c:pt idx="132">
                  <c:v>27775</c:v>
                </c:pt>
                <c:pt idx="133">
                  <c:v>27818</c:v>
                </c:pt>
                <c:pt idx="134">
                  <c:v>27865</c:v>
                </c:pt>
                <c:pt idx="135">
                  <c:v>28248</c:v>
                </c:pt>
                <c:pt idx="136">
                  <c:v>28414</c:v>
                </c:pt>
                <c:pt idx="137">
                  <c:v>28464</c:v>
                </c:pt>
                <c:pt idx="138">
                  <c:v>28605</c:v>
                </c:pt>
                <c:pt idx="139">
                  <c:v>28747</c:v>
                </c:pt>
                <c:pt idx="140">
                  <c:v>28790</c:v>
                </c:pt>
                <c:pt idx="141">
                  <c:v>28792.5</c:v>
                </c:pt>
                <c:pt idx="142">
                  <c:v>28925</c:v>
                </c:pt>
                <c:pt idx="143">
                  <c:v>28947</c:v>
                </c:pt>
                <c:pt idx="144">
                  <c:v>29606.5</c:v>
                </c:pt>
                <c:pt idx="145">
                  <c:v>29678.5</c:v>
                </c:pt>
                <c:pt idx="146">
                  <c:v>29882.5</c:v>
                </c:pt>
                <c:pt idx="147">
                  <c:v>31092</c:v>
                </c:pt>
                <c:pt idx="148">
                  <c:v>31846.5</c:v>
                </c:pt>
                <c:pt idx="149">
                  <c:v>31908</c:v>
                </c:pt>
                <c:pt idx="150">
                  <c:v>31936.5</c:v>
                </c:pt>
                <c:pt idx="151">
                  <c:v>32033</c:v>
                </c:pt>
                <c:pt idx="152">
                  <c:v>32142.5</c:v>
                </c:pt>
                <c:pt idx="153">
                  <c:v>33103</c:v>
                </c:pt>
                <c:pt idx="154">
                  <c:v>33143</c:v>
                </c:pt>
                <c:pt idx="155">
                  <c:v>33491</c:v>
                </c:pt>
                <c:pt idx="156">
                  <c:v>34100</c:v>
                </c:pt>
                <c:pt idx="157">
                  <c:v>34169</c:v>
                </c:pt>
                <c:pt idx="158">
                  <c:v>34316</c:v>
                </c:pt>
                <c:pt idx="159">
                  <c:v>34580.5</c:v>
                </c:pt>
                <c:pt idx="160">
                  <c:v>34705</c:v>
                </c:pt>
                <c:pt idx="161">
                  <c:v>34705.5</c:v>
                </c:pt>
                <c:pt idx="162">
                  <c:v>35288.5</c:v>
                </c:pt>
                <c:pt idx="163">
                  <c:v>35426.5</c:v>
                </c:pt>
                <c:pt idx="164">
                  <c:v>35539</c:v>
                </c:pt>
                <c:pt idx="165">
                  <c:v>35574.5</c:v>
                </c:pt>
                <c:pt idx="166">
                  <c:v>35574.5</c:v>
                </c:pt>
                <c:pt idx="167">
                  <c:v>35592.5</c:v>
                </c:pt>
                <c:pt idx="168">
                  <c:v>37758</c:v>
                </c:pt>
              </c:numCache>
            </c:numRef>
          </c:xVal>
          <c:yVal>
            <c:numRef>
              <c:f>'A (old)'!$H$21:$H$898</c:f>
              <c:numCache>
                <c:formatCode>General</c:formatCode>
                <c:ptCount val="878"/>
                <c:pt idx="47">
                  <c:v>-4.4139999954495579E-4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E9-4D2B-87F2-F2F39A343270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JAAVSO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(old)'!$F$21:$F$898</c:f>
              <c:numCache>
                <c:formatCode>General</c:formatCode>
                <c:ptCount val="878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-40879.5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-18455.5</c:v>
                </c:pt>
                <c:pt idx="11">
                  <c:v>-18430</c:v>
                </c:pt>
                <c:pt idx="12">
                  <c:v>-18423.5</c:v>
                </c:pt>
                <c:pt idx="13">
                  <c:v>-18252</c:v>
                </c:pt>
                <c:pt idx="14">
                  <c:v>-18245</c:v>
                </c:pt>
                <c:pt idx="15">
                  <c:v>-18180</c:v>
                </c:pt>
                <c:pt idx="16">
                  <c:v>-17238</c:v>
                </c:pt>
                <c:pt idx="17">
                  <c:v>-17235</c:v>
                </c:pt>
                <c:pt idx="18">
                  <c:v>-17232.5</c:v>
                </c:pt>
                <c:pt idx="19">
                  <c:v>-15956</c:v>
                </c:pt>
                <c:pt idx="20">
                  <c:v>-15931</c:v>
                </c:pt>
                <c:pt idx="21">
                  <c:v>-15865</c:v>
                </c:pt>
                <c:pt idx="22">
                  <c:v>-15862</c:v>
                </c:pt>
                <c:pt idx="23">
                  <c:v>-15849.5</c:v>
                </c:pt>
                <c:pt idx="24">
                  <c:v>-14447.5</c:v>
                </c:pt>
                <c:pt idx="25">
                  <c:v>-14384.5</c:v>
                </c:pt>
                <c:pt idx="26">
                  <c:v>-13713.5</c:v>
                </c:pt>
                <c:pt idx="27">
                  <c:v>-13525.5</c:v>
                </c:pt>
                <c:pt idx="28">
                  <c:v>-13485</c:v>
                </c:pt>
                <c:pt idx="29">
                  <c:v>-13450.5</c:v>
                </c:pt>
                <c:pt idx="30">
                  <c:v>-13450.5</c:v>
                </c:pt>
                <c:pt idx="31">
                  <c:v>-13431</c:v>
                </c:pt>
                <c:pt idx="32">
                  <c:v>-8150</c:v>
                </c:pt>
                <c:pt idx="33">
                  <c:v>-8143.5</c:v>
                </c:pt>
                <c:pt idx="34">
                  <c:v>-8087.5</c:v>
                </c:pt>
                <c:pt idx="35">
                  <c:v>-8075</c:v>
                </c:pt>
                <c:pt idx="36">
                  <c:v>-8062.5</c:v>
                </c:pt>
                <c:pt idx="37">
                  <c:v>-7036.5</c:v>
                </c:pt>
                <c:pt idx="38">
                  <c:v>-7033.5</c:v>
                </c:pt>
                <c:pt idx="39">
                  <c:v>-6886.5</c:v>
                </c:pt>
                <c:pt idx="40">
                  <c:v>-6864.5</c:v>
                </c:pt>
                <c:pt idx="41">
                  <c:v>-4644</c:v>
                </c:pt>
                <c:pt idx="42">
                  <c:v>-3602.5</c:v>
                </c:pt>
                <c:pt idx="43">
                  <c:v>0.5</c:v>
                </c:pt>
                <c:pt idx="44">
                  <c:v>0.5</c:v>
                </c:pt>
                <c:pt idx="45">
                  <c:v>7</c:v>
                </c:pt>
                <c:pt idx="46">
                  <c:v>7</c:v>
                </c:pt>
                <c:pt idx="47">
                  <c:v>54</c:v>
                </c:pt>
                <c:pt idx="48">
                  <c:v>57</c:v>
                </c:pt>
                <c:pt idx="49">
                  <c:v>57</c:v>
                </c:pt>
                <c:pt idx="50">
                  <c:v>57.5</c:v>
                </c:pt>
                <c:pt idx="51">
                  <c:v>82</c:v>
                </c:pt>
                <c:pt idx="52">
                  <c:v>82.5</c:v>
                </c:pt>
                <c:pt idx="53">
                  <c:v>2011</c:v>
                </c:pt>
                <c:pt idx="54">
                  <c:v>2017</c:v>
                </c:pt>
                <c:pt idx="55">
                  <c:v>2083</c:v>
                </c:pt>
                <c:pt idx="56">
                  <c:v>5393</c:v>
                </c:pt>
                <c:pt idx="57">
                  <c:v>5647</c:v>
                </c:pt>
                <c:pt idx="58">
                  <c:v>6503</c:v>
                </c:pt>
                <c:pt idx="59">
                  <c:v>6765</c:v>
                </c:pt>
                <c:pt idx="60">
                  <c:v>6771.5</c:v>
                </c:pt>
                <c:pt idx="61">
                  <c:v>7682</c:v>
                </c:pt>
                <c:pt idx="62">
                  <c:v>8380</c:v>
                </c:pt>
                <c:pt idx="63">
                  <c:v>8915</c:v>
                </c:pt>
                <c:pt idx="64">
                  <c:v>8988.5</c:v>
                </c:pt>
                <c:pt idx="65">
                  <c:v>9065</c:v>
                </c:pt>
                <c:pt idx="66">
                  <c:v>9120</c:v>
                </c:pt>
                <c:pt idx="67">
                  <c:v>9396.5</c:v>
                </c:pt>
                <c:pt idx="68">
                  <c:v>9962</c:v>
                </c:pt>
                <c:pt idx="69">
                  <c:v>13186</c:v>
                </c:pt>
                <c:pt idx="70">
                  <c:v>13788</c:v>
                </c:pt>
                <c:pt idx="71">
                  <c:v>15936</c:v>
                </c:pt>
                <c:pt idx="72">
                  <c:v>17315</c:v>
                </c:pt>
                <c:pt idx="73">
                  <c:v>17334</c:v>
                </c:pt>
                <c:pt idx="74">
                  <c:v>18065</c:v>
                </c:pt>
                <c:pt idx="75">
                  <c:v>18137</c:v>
                </c:pt>
                <c:pt idx="76">
                  <c:v>18284</c:v>
                </c:pt>
                <c:pt idx="77">
                  <c:v>18312.5</c:v>
                </c:pt>
                <c:pt idx="78">
                  <c:v>18350</c:v>
                </c:pt>
                <c:pt idx="79">
                  <c:v>18472.5</c:v>
                </c:pt>
                <c:pt idx="80">
                  <c:v>18481.5</c:v>
                </c:pt>
                <c:pt idx="81">
                  <c:v>18485</c:v>
                </c:pt>
                <c:pt idx="82">
                  <c:v>18491</c:v>
                </c:pt>
                <c:pt idx="83">
                  <c:v>19147</c:v>
                </c:pt>
                <c:pt idx="84">
                  <c:v>19247</c:v>
                </c:pt>
                <c:pt idx="85">
                  <c:v>19288</c:v>
                </c:pt>
                <c:pt idx="86">
                  <c:v>19357</c:v>
                </c:pt>
                <c:pt idx="87">
                  <c:v>19401</c:v>
                </c:pt>
                <c:pt idx="88">
                  <c:v>19526</c:v>
                </c:pt>
                <c:pt idx="89">
                  <c:v>19639</c:v>
                </c:pt>
                <c:pt idx="90">
                  <c:v>19642</c:v>
                </c:pt>
                <c:pt idx="91">
                  <c:v>20241.5</c:v>
                </c:pt>
                <c:pt idx="92">
                  <c:v>20257</c:v>
                </c:pt>
                <c:pt idx="93">
                  <c:v>20323</c:v>
                </c:pt>
                <c:pt idx="94">
                  <c:v>20332.5</c:v>
                </c:pt>
                <c:pt idx="95">
                  <c:v>20367</c:v>
                </c:pt>
                <c:pt idx="96">
                  <c:v>20385.5</c:v>
                </c:pt>
                <c:pt idx="97">
                  <c:v>20420</c:v>
                </c:pt>
                <c:pt idx="98">
                  <c:v>20483</c:v>
                </c:pt>
                <c:pt idx="99">
                  <c:v>20523.5</c:v>
                </c:pt>
                <c:pt idx="100">
                  <c:v>20523.5</c:v>
                </c:pt>
                <c:pt idx="101">
                  <c:v>20530</c:v>
                </c:pt>
                <c:pt idx="102">
                  <c:v>21274</c:v>
                </c:pt>
                <c:pt idx="103">
                  <c:v>21364.5</c:v>
                </c:pt>
                <c:pt idx="104">
                  <c:v>21436.5</c:v>
                </c:pt>
                <c:pt idx="105">
                  <c:v>21549</c:v>
                </c:pt>
                <c:pt idx="106">
                  <c:v>21561.5</c:v>
                </c:pt>
                <c:pt idx="107">
                  <c:v>22158</c:v>
                </c:pt>
                <c:pt idx="108">
                  <c:v>22487</c:v>
                </c:pt>
                <c:pt idx="109">
                  <c:v>22597</c:v>
                </c:pt>
                <c:pt idx="110">
                  <c:v>22734.5</c:v>
                </c:pt>
                <c:pt idx="111">
                  <c:v>22769</c:v>
                </c:pt>
                <c:pt idx="112">
                  <c:v>22848</c:v>
                </c:pt>
                <c:pt idx="113">
                  <c:v>23992.5</c:v>
                </c:pt>
                <c:pt idx="114">
                  <c:v>24970.5</c:v>
                </c:pt>
                <c:pt idx="115">
                  <c:v>24970.5</c:v>
                </c:pt>
                <c:pt idx="116">
                  <c:v>25106</c:v>
                </c:pt>
                <c:pt idx="117">
                  <c:v>26094</c:v>
                </c:pt>
                <c:pt idx="118">
                  <c:v>26175.5</c:v>
                </c:pt>
                <c:pt idx="119">
                  <c:v>26213</c:v>
                </c:pt>
                <c:pt idx="120">
                  <c:v>26278</c:v>
                </c:pt>
                <c:pt idx="121">
                  <c:v>26294.5</c:v>
                </c:pt>
                <c:pt idx="122">
                  <c:v>26347</c:v>
                </c:pt>
                <c:pt idx="123">
                  <c:v>26394</c:v>
                </c:pt>
                <c:pt idx="124">
                  <c:v>27222.5</c:v>
                </c:pt>
                <c:pt idx="125">
                  <c:v>27226.5</c:v>
                </c:pt>
                <c:pt idx="126">
                  <c:v>27263</c:v>
                </c:pt>
                <c:pt idx="127">
                  <c:v>27419.5</c:v>
                </c:pt>
                <c:pt idx="128">
                  <c:v>27424</c:v>
                </c:pt>
                <c:pt idx="129">
                  <c:v>27567</c:v>
                </c:pt>
                <c:pt idx="130">
                  <c:v>27611</c:v>
                </c:pt>
                <c:pt idx="131">
                  <c:v>27771</c:v>
                </c:pt>
                <c:pt idx="132">
                  <c:v>27775</c:v>
                </c:pt>
                <c:pt idx="133">
                  <c:v>27818</c:v>
                </c:pt>
                <c:pt idx="134">
                  <c:v>27865</c:v>
                </c:pt>
                <c:pt idx="135">
                  <c:v>28248</c:v>
                </c:pt>
                <c:pt idx="136">
                  <c:v>28414</c:v>
                </c:pt>
                <c:pt idx="137">
                  <c:v>28464</c:v>
                </c:pt>
                <c:pt idx="138">
                  <c:v>28605</c:v>
                </c:pt>
                <c:pt idx="139">
                  <c:v>28747</c:v>
                </c:pt>
                <c:pt idx="140">
                  <c:v>28790</c:v>
                </c:pt>
                <c:pt idx="141">
                  <c:v>28792.5</c:v>
                </c:pt>
                <c:pt idx="142">
                  <c:v>28925</c:v>
                </c:pt>
                <c:pt idx="143">
                  <c:v>28947</c:v>
                </c:pt>
                <c:pt idx="144">
                  <c:v>29606.5</c:v>
                </c:pt>
                <c:pt idx="145">
                  <c:v>29678.5</c:v>
                </c:pt>
                <c:pt idx="146">
                  <c:v>29882.5</c:v>
                </c:pt>
                <c:pt idx="147">
                  <c:v>31092</c:v>
                </c:pt>
                <c:pt idx="148">
                  <c:v>31846.5</c:v>
                </c:pt>
                <c:pt idx="149">
                  <c:v>31908</c:v>
                </c:pt>
                <c:pt idx="150">
                  <c:v>31936.5</c:v>
                </c:pt>
                <c:pt idx="151">
                  <c:v>32033</c:v>
                </c:pt>
                <c:pt idx="152">
                  <c:v>32142.5</c:v>
                </c:pt>
                <c:pt idx="153">
                  <c:v>33103</c:v>
                </c:pt>
                <c:pt idx="154">
                  <c:v>33143</c:v>
                </c:pt>
                <c:pt idx="155">
                  <c:v>33491</c:v>
                </c:pt>
                <c:pt idx="156">
                  <c:v>34100</c:v>
                </c:pt>
                <c:pt idx="157">
                  <c:v>34169</c:v>
                </c:pt>
                <c:pt idx="158">
                  <c:v>34316</c:v>
                </c:pt>
                <c:pt idx="159">
                  <c:v>34580.5</c:v>
                </c:pt>
                <c:pt idx="160">
                  <c:v>34705</c:v>
                </c:pt>
                <c:pt idx="161">
                  <c:v>34705.5</c:v>
                </c:pt>
                <c:pt idx="162">
                  <c:v>35288.5</c:v>
                </c:pt>
                <c:pt idx="163">
                  <c:v>35426.5</c:v>
                </c:pt>
                <c:pt idx="164">
                  <c:v>35539</c:v>
                </c:pt>
                <c:pt idx="165">
                  <c:v>35574.5</c:v>
                </c:pt>
                <c:pt idx="166">
                  <c:v>35574.5</c:v>
                </c:pt>
                <c:pt idx="167">
                  <c:v>35592.5</c:v>
                </c:pt>
                <c:pt idx="168">
                  <c:v>37758</c:v>
                </c:pt>
              </c:numCache>
            </c:numRef>
          </c:xVal>
          <c:yVal>
            <c:numRef>
              <c:f>'A (old)'!$I$21:$I$898</c:f>
              <c:numCache>
                <c:formatCode>General</c:formatCode>
                <c:ptCount val="878"/>
                <c:pt idx="48">
                  <c:v>-7.5369999831309542E-4</c:v>
                </c:pt>
                <c:pt idx="56">
                  <c:v>1.9087000036961399E-3</c:v>
                </c:pt>
                <c:pt idx="57">
                  <c:v>4.2730000131996349E-4</c:v>
                </c:pt>
                <c:pt idx="58">
                  <c:v>2.7577000000746921E-3</c:v>
                </c:pt>
                <c:pt idx="61">
                  <c:v>-3.0161999966367148E-3</c:v>
                </c:pt>
                <c:pt idx="63">
                  <c:v>-6.451499997638166E-3</c:v>
                </c:pt>
                <c:pt idx="65">
                  <c:v>6.9335000007413328E-3</c:v>
                </c:pt>
                <c:pt idx="68">
                  <c:v>8.358000050066039E-4</c:v>
                </c:pt>
                <c:pt idx="69">
                  <c:v>-3.0225999944377691E-3</c:v>
                </c:pt>
                <c:pt idx="70">
                  <c:v>2.7892000071005896E-3</c:v>
                </c:pt>
                <c:pt idx="71">
                  <c:v>-8.2975999976042658E-3</c:v>
                </c:pt>
                <c:pt idx="102">
                  <c:v>3.1366000039270148E-3</c:v>
                </c:pt>
                <c:pt idx="107">
                  <c:v>1.2722000028588809E-3</c:v>
                </c:pt>
                <c:pt idx="115">
                  <c:v>-4.709049993834924E-3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E9-4D2B-87F2-F2F39A343270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(old)'!$F$21:$F$898</c:f>
              <c:numCache>
                <c:formatCode>General</c:formatCode>
                <c:ptCount val="878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-40879.5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-18455.5</c:v>
                </c:pt>
                <c:pt idx="11">
                  <c:v>-18430</c:v>
                </c:pt>
                <c:pt idx="12">
                  <c:v>-18423.5</c:v>
                </c:pt>
                <c:pt idx="13">
                  <c:v>-18252</c:v>
                </c:pt>
                <c:pt idx="14">
                  <c:v>-18245</c:v>
                </c:pt>
                <c:pt idx="15">
                  <c:v>-18180</c:v>
                </c:pt>
                <c:pt idx="16">
                  <c:v>-17238</c:v>
                </c:pt>
                <c:pt idx="17">
                  <c:v>-17235</c:v>
                </c:pt>
                <c:pt idx="18">
                  <c:v>-17232.5</c:v>
                </c:pt>
                <c:pt idx="19">
                  <c:v>-15956</c:v>
                </c:pt>
                <c:pt idx="20">
                  <c:v>-15931</c:v>
                </c:pt>
                <c:pt idx="21">
                  <c:v>-15865</c:v>
                </c:pt>
                <c:pt idx="22">
                  <c:v>-15862</c:v>
                </c:pt>
                <c:pt idx="23">
                  <c:v>-15849.5</c:v>
                </c:pt>
                <c:pt idx="24">
                  <c:v>-14447.5</c:v>
                </c:pt>
                <c:pt idx="25">
                  <c:v>-14384.5</c:v>
                </c:pt>
                <c:pt idx="26">
                  <c:v>-13713.5</c:v>
                </c:pt>
                <c:pt idx="27">
                  <c:v>-13525.5</c:v>
                </c:pt>
                <c:pt idx="28">
                  <c:v>-13485</c:v>
                </c:pt>
                <c:pt idx="29">
                  <c:v>-13450.5</c:v>
                </c:pt>
                <c:pt idx="30">
                  <c:v>-13450.5</c:v>
                </c:pt>
                <c:pt idx="31">
                  <c:v>-13431</c:v>
                </c:pt>
                <c:pt idx="32">
                  <c:v>-8150</c:v>
                </c:pt>
                <c:pt idx="33">
                  <c:v>-8143.5</c:v>
                </c:pt>
                <c:pt idx="34">
                  <c:v>-8087.5</c:v>
                </c:pt>
                <c:pt idx="35">
                  <c:v>-8075</c:v>
                </c:pt>
                <c:pt idx="36">
                  <c:v>-8062.5</c:v>
                </c:pt>
                <c:pt idx="37">
                  <c:v>-7036.5</c:v>
                </c:pt>
                <c:pt idx="38">
                  <c:v>-7033.5</c:v>
                </c:pt>
                <c:pt idx="39">
                  <c:v>-6886.5</c:v>
                </c:pt>
                <c:pt idx="40">
                  <c:v>-6864.5</c:v>
                </c:pt>
                <c:pt idx="41">
                  <c:v>-4644</c:v>
                </c:pt>
                <c:pt idx="42">
                  <c:v>-3602.5</c:v>
                </c:pt>
                <c:pt idx="43">
                  <c:v>0.5</c:v>
                </c:pt>
                <c:pt idx="44">
                  <c:v>0.5</c:v>
                </c:pt>
                <c:pt idx="45">
                  <c:v>7</c:v>
                </c:pt>
                <c:pt idx="46">
                  <c:v>7</c:v>
                </c:pt>
                <c:pt idx="47">
                  <c:v>54</c:v>
                </c:pt>
                <c:pt idx="48">
                  <c:v>57</c:v>
                </c:pt>
                <c:pt idx="49">
                  <c:v>57</c:v>
                </c:pt>
                <c:pt idx="50">
                  <c:v>57.5</c:v>
                </c:pt>
                <c:pt idx="51">
                  <c:v>82</c:v>
                </c:pt>
                <c:pt idx="52">
                  <c:v>82.5</c:v>
                </c:pt>
                <c:pt idx="53">
                  <c:v>2011</c:v>
                </c:pt>
                <c:pt idx="54">
                  <c:v>2017</c:v>
                </c:pt>
                <c:pt idx="55">
                  <c:v>2083</c:v>
                </c:pt>
                <c:pt idx="56">
                  <c:v>5393</c:v>
                </c:pt>
                <c:pt idx="57">
                  <c:v>5647</c:v>
                </c:pt>
                <c:pt idx="58">
                  <c:v>6503</c:v>
                </c:pt>
                <c:pt idx="59">
                  <c:v>6765</c:v>
                </c:pt>
                <c:pt idx="60">
                  <c:v>6771.5</c:v>
                </c:pt>
                <c:pt idx="61">
                  <c:v>7682</c:v>
                </c:pt>
                <c:pt idx="62">
                  <c:v>8380</c:v>
                </c:pt>
                <c:pt idx="63">
                  <c:v>8915</c:v>
                </c:pt>
                <c:pt idx="64">
                  <c:v>8988.5</c:v>
                </c:pt>
                <c:pt idx="65">
                  <c:v>9065</c:v>
                </c:pt>
                <c:pt idx="66">
                  <c:v>9120</c:v>
                </c:pt>
                <c:pt idx="67">
                  <c:v>9396.5</c:v>
                </c:pt>
                <c:pt idx="68">
                  <c:v>9962</c:v>
                </c:pt>
                <c:pt idx="69">
                  <c:v>13186</c:v>
                </c:pt>
                <c:pt idx="70">
                  <c:v>13788</c:v>
                </c:pt>
                <c:pt idx="71">
                  <c:v>15936</c:v>
                </c:pt>
                <c:pt idx="72">
                  <c:v>17315</c:v>
                </c:pt>
                <c:pt idx="73">
                  <c:v>17334</c:v>
                </c:pt>
                <c:pt idx="74">
                  <c:v>18065</c:v>
                </c:pt>
                <c:pt idx="75">
                  <c:v>18137</c:v>
                </c:pt>
                <c:pt idx="76">
                  <c:v>18284</c:v>
                </c:pt>
                <c:pt idx="77">
                  <c:v>18312.5</c:v>
                </c:pt>
                <c:pt idx="78">
                  <c:v>18350</c:v>
                </c:pt>
                <c:pt idx="79">
                  <c:v>18472.5</c:v>
                </c:pt>
                <c:pt idx="80">
                  <c:v>18481.5</c:v>
                </c:pt>
                <c:pt idx="81">
                  <c:v>18485</c:v>
                </c:pt>
                <c:pt idx="82">
                  <c:v>18491</c:v>
                </c:pt>
                <c:pt idx="83">
                  <c:v>19147</c:v>
                </c:pt>
                <c:pt idx="84">
                  <c:v>19247</c:v>
                </c:pt>
                <c:pt idx="85">
                  <c:v>19288</c:v>
                </c:pt>
                <c:pt idx="86">
                  <c:v>19357</c:v>
                </c:pt>
                <c:pt idx="87">
                  <c:v>19401</c:v>
                </c:pt>
                <c:pt idx="88">
                  <c:v>19526</c:v>
                </c:pt>
                <c:pt idx="89">
                  <c:v>19639</c:v>
                </c:pt>
                <c:pt idx="90">
                  <c:v>19642</c:v>
                </c:pt>
                <c:pt idx="91">
                  <c:v>20241.5</c:v>
                </c:pt>
                <c:pt idx="92">
                  <c:v>20257</c:v>
                </c:pt>
                <c:pt idx="93">
                  <c:v>20323</c:v>
                </c:pt>
                <c:pt idx="94">
                  <c:v>20332.5</c:v>
                </c:pt>
                <c:pt idx="95">
                  <c:v>20367</c:v>
                </c:pt>
                <c:pt idx="96">
                  <c:v>20385.5</c:v>
                </c:pt>
                <c:pt idx="97">
                  <c:v>20420</c:v>
                </c:pt>
                <c:pt idx="98">
                  <c:v>20483</c:v>
                </c:pt>
                <c:pt idx="99">
                  <c:v>20523.5</c:v>
                </c:pt>
                <c:pt idx="100">
                  <c:v>20523.5</c:v>
                </c:pt>
                <c:pt idx="101">
                  <c:v>20530</c:v>
                </c:pt>
                <c:pt idx="102">
                  <c:v>21274</c:v>
                </c:pt>
                <c:pt idx="103">
                  <c:v>21364.5</c:v>
                </c:pt>
                <c:pt idx="104">
                  <c:v>21436.5</c:v>
                </c:pt>
                <c:pt idx="105">
                  <c:v>21549</c:v>
                </c:pt>
                <c:pt idx="106">
                  <c:v>21561.5</c:v>
                </c:pt>
                <c:pt idx="107">
                  <c:v>22158</c:v>
                </c:pt>
                <c:pt idx="108">
                  <c:v>22487</c:v>
                </c:pt>
                <c:pt idx="109">
                  <c:v>22597</c:v>
                </c:pt>
                <c:pt idx="110">
                  <c:v>22734.5</c:v>
                </c:pt>
                <c:pt idx="111">
                  <c:v>22769</c:v>
                </c:pt>
                <c:pt idx="112">
                  <c:v>22848</c:v>
                </c:pt>
                <c:pt idx="113">
                  <c:v>23992.5</c:v>
                </c:pt>
                <c:pt idx="114">
                  <c:v>24970.5</c:v>
                </c:pt>
                <c:pt idx="115">
                  <c:v>24970.5</c:v>
                </c:pt>
                <c:pt idx="116">
                  <c:v>25106</c:v>
                </c:pt>
                <c:pt idx="117">
                  <c:v>26094</c:v>
                </c:pt>
                <c:pt idx="118">
                  <c:v>26175.5</c:v>
                </c:pt>
                <c:pt idx="119">
                  <c:v>26213</c:v>
                </c:pt>
                <c:pt idx="120">
                  <c:v>26278</c:v>
                </c:pt>
                <c:pt idx="121">
                  <c:v>26294.5</c:v>
                </c:pt>
                <c:pt idx="122">
                  <c:v>26347</c:v>
                </c:pt>
                <c:pt idx="123">
                  <c:v>26394</c:v>
                </c:pt>
                <c:pt idx="124">
                  <c:v>27222.5</c:v>
                </c:pt>
                <c:pt idx="125">
                  <c:v>27226.5</c:v>
                </c:pt>
                <c:pt idx="126">
                  <c:v>27263</c:v>
                </c:pt>
                <c:pt idx="127">
                  <c:v>27419.5</c:v>
                </c:pt>
                <c:pt idx="128">
                  <c:v>27424</c:v>
                </c:pt>
                <c:pt idx="129">
                  <c:v>27567</c:v>
                </c:pt>
                <c:pt idx="130">
                  <c:v>27611</c:v>
                </c:pt>
                <c:pt idx="131">
                  <c:v>27771</c:v>
                </c:pt>
                <c:pt idx="132">
                  <c:v>27775</c:v>
                </c:pt>
                <c:pt idx="133">
                  <c:v>27818</c:v>
                </c:pt>
                <c:pt idx="134">
                  <c:v>27865</c:v>
                </c:pt>
                <c:pt idx="135">
                  <c:v>28248</c:v>
                </c:pt>
                <c:pt idx="136">
                  <c:v>28414</c:v>
                </c:pt>
                <c:pt idx="137">
                  <c:v>28464</c:v>
                </c:pt>
                <c:pt idx="138">
                  <c:v>28605</c:v>
                </c:pt>
                <c:pt idx="139">
                  <c:v>28747</c:v>
                </c:pt>
                <c:pt idx="140">
                  <c:v>28790</c:v>
                </c:pt>
                <c:pt idx="141">
                  <c:v>28792.5</c:v>
                </c:pt>
                <c:pt idx="142">
                  <c:v>28925</c:v>
                </c:pt>
                <c:pt idx="143">
                  <c:v>28947</c:v>
                </c:pt>
                <c:pt idx="144">
                  <c:v>29606.5</c:v>
                </c:pt>
                <c:pt idx="145">
                  <c:v>29678.5</c:v>
                </c:pt>
                <c:pt idx="146">
                  <c:v>29882.5</c:v>
                </c:pt>
                <c:pt idx="147">
                  <c:v>31092</c:v>
                </c:pt>
                <c:pt idx="148">
                  <c:v>31846.5</c:v>
                </c:pt>
                <c:pt idx="149">
                  <c:v>31908</c:v>
                </c:pt>
                <c:pt idx="150">
                  <c:v>31936.5</c:v>
                </c:pt>
                <c:pt idx="151">
                  <c:v>32033</c:v>
                </c:pt>
                <c:pt idx="152">
                  <c:v>32142.5</c:v>
                </c:pt>
                <c:pt idx="153">
                  <c:v>33103</c:v>
                </c:pt>
                <c:pt idx="154">
                  <c:v>33143</c:v>
                </c:pt>
                <c:pt idx="155">
                  <c:v>33491</c:v>
                </c:pt>
                <c:pt idx="156">
                  <c:v>34100</c:v>
                </c:pt>
                <c:pt idx="157">
                  <c:v>34169</c:v>
                </c:pt>
                <c:pt idx="158">
                  <c:v>34316</c:v>
                </c:pt>
                <c:pt idx="159">
                  <c:v>34580.5</c:v>
                </c:pt>
                <c:pt idx="160">
                  <c:v>34705</c:v>
                </c:pt>
                <c:pt idx="161">
                  <c:v>34705.5</c:v>
                </c:pt>
                <c:pt idx="162">
                  <c:v>35288.5</c:v>
                </c:pt>
                <c:pt idx="163">
                  <c:v>35426.5</c:v>
                </c:pt>
                <c:pt idx="164">
                  <c:v>35539</c:v>
                </c:pt>
                <c:pt idx="165">
                  <c:v>35574.5</c:v>
                </c:pt>
                <c:pt idx="166">
                  <c:v>35574.5</c:v>
                </c:pt>
                <c:pt idx="167">
                  <c:v>35592.5</c:v>
                </c:pt>
                <c:pt idx="168">
                  <c:v>37758</c:v>
                </c:pt>
              </c:numCache>
            </c:numRef>
          </c:xVal>
          <c:yVal>
            <c:numRef>
              <c:f>'A (old)'!$J$21:$J$898</c:f>
              <c:numCache>
                <c:formatCode>General</c:formatCode>
                <c:ptCount val="878"/>
                <c:pt idx="43">
                  <c:v>5.679500027326867E-4</c:v>
                </c:pt>
                <c:pt idx="44">
                  <c:v>5.679500027326867E-4</c:v>
                </c:pt>
                <c:pt idx="45">
                  <c:v>-2.3486999998567626E-3</c:v>
                </c:pt>
                <c:pt idx="46">
                  <c:v>5.9129999863216653E-4</c:v>
                </c:pt>
                <c:pt idx="49">
                  <c:v>-7.1369999932358041E-4</c:v>
                </c:pt>
                <c:pt idx="50">
                  <c:v>-7.9574999836040661E-4</c:v>
                </c:pt>
                <c:pt idx="51">
                  <c:v>-1.0261999996146187E-3</c:v>
                </c:pt>
                <c:pt idx="52">
                  <c:v>-6.9824999809497967E-4</c:v>
                </c:pt>
                <c:pt idx="154">
                  <c:v>-2.0166299997072201E-2</c:v>
                </c:pt>
                <c:pt idx="155">
                  <c:v>-2.0773099997313693E-2</c:v>
                </c:pt>
                <c:pt idx="156">
                  <c:v>-2.2209999995538965E-2</c:v>
                </c:pt>
                <c:pt idx="157">
                  <c:v>-2.25328999949852E-2</c:v>
                </c:pt>
                <c:pt idx="160">
                  <c:v>-2.4290499997732695E-2</c:v>
                </c:pt>
                <c:pt idx="165">
                  <c:v>-2.6725449992227368E-2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E9-4D2B-87F2-F2F39A343270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(old)'!$F$21:$F$898</c:f>
              <c:numCache>
                <c:formatCode>General</c:formatCode>
                <c:ptCount val="878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-40879.5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-18455.5</c:v>
                </c:pt>
                <c:pt idx="11">
                  <c:v>-18430</c:v>
                </c:pt>
                <c:pt idx="12">
                  <c:v>-18423.5</c:v>
                </c:pt>
                <c:pt idx="13">
                  <c:v>-18252</c:v>
                </c:pt>
                <c:pt idx="14">
                  <c:v>-18245</c:v>
                </c:pt>
                <c:pt idx="15">
                  <c:v>-18180</c:v>
                </c:pt>
                <c:pt idx="16">
                  <c:v>-17238</c:v>
                </c:pt>
                <c:pt idx="17">
                  <c:v>-17235</c:v>
                </c:pt>
                <c:pt idx="18">
                  <c:v>-17232.5</c:v>
                </c:pt>
                <c:pt idx="19">
                  <c:v>-15956</c:v>
                </c:pt>
                <c:pt idx="20">
                  <c:v>-15931</c:v>
                </c:pt>
                <c:pt idx="21">
                  <c:v>-15865</c:v>
                </c:pt>
                <c:pt idx="22">
                  <c:v>-15862</c:v>
                </c:pt>
                <c:pt idx="23">
                  <c:v>-15849.5</c:v>
                </c:pt>
                <c:pt idx="24">
                  <c:v>-14447.5</c:v>
                </c:pt>
                <c:pt idx="25">
                  <c:v>-14384.5</c:v>
                </c:pt>
                <c:pt idx="26">
                  <c:v>-13713.5</c:v>
                </c:pt>
                <c:pt idx="27">
                  <c:v>-13525.5</c:v>
                </c:pt>
                <c:pt idx="28">
                  <c:v>-13485</c:v>
                </c:pt>
                <c:pt idx="29">
                  <c:v>-13450.5</c:v>
                </c:pt>
                <c:pt idx="30">
                  <c:v>-13450.5</c:v>
                </c:pt>
                <c:pt idx="31">
                  <c:v>-13431</c:v>
                </c:pt>
                <c:pt idx="32">
                  <c:v>-8150</c:v>
                </c:pt>
                <c:pt idx="33">
                  <c:v>-8143.5</c:v>
                </c:pt>
                <c:pt idx="34">
                  <c:v>-8087.5</c:v>
                </c:pt>
                <c:pt idx="35">
                  <c:v>-8075</c:v>
                </c:pt>
                <c:pt idx="36">
                  <c:v>-8062.5</c:v>
                </c:pt>
                <c:pt idx="37">
                  <c:v>-7036.5</c:v>
                </c:pt>
                <c:pt idx="38">
                  <c:v>-7033.5</c:v>
                </c:pt>
                <c:pt idx="39">
                  <c:v>-6886.5</c:v>
                </c:pt>
                <c:pt idx="40">
                  <c:v>-6864.5</c:v>
                </c:pt>
                <c:pt idx="41">
                  <c:v>-4644</c:v>
                </c:pt>
                <c:pt idx="42">
                  <c:v>-3602.5</c:v>
                </c:pt>
                <c:pt idx="43">
                  <c:v>0.5</c:v>
                </c:pt>
                <c:pt idx="44">
                  <c:v>0.5</c:v>
                </c:pt>
                <c:pt idx="45">
                  <c:v>7</c:v>
                </c:pt>
                <c:pt idx="46">
                  <c:v>7</c:v>
                </c:pt>
                <c:pt idx="47">
                  <c:v>54</c:v>
                </c:pt>
                <c:pt idx="48">
                  <c:v>57</c:v>
                </c:pt>
                <c:pt idx="49">
                  <c:v>57</c:v>
                </c:pt>
                <c:pt idx="50">
                  <c:v>57.5</c:v>
                </c:pt>
                <c:pt idx="51">
                  <c:v>82</c:v>
                </c:pt>
                <c:pt idx="52">
                  <c:v>82.5</c:v>
                </c:pt>
                <c:pt idx="53">
                  <c:v>2011</c:v>
                </c:pt>
                <c:pt idx="54">
                  <c:v>2017</c:v>
                </c:pt>
                <c:pt idx="55">
                  <c:v>2083</c:v>
                </c:pt>
                <c:pt idx="56">
                  <c:v>5393</c:v>
                </c:pt>
                <c:pt idx="57">
                  <c:v>5647</c:v>
                </c:pt>
                <c:pt idx="58">
                  <c:v>6503</c:v>
                </c:pt>
                <c:pt idx="59">
                  <c:v>6765</c:v>
                </c:pt>
                <c:pt idx="60">
                  <c:v>6771.5</c:v>
                </c:pt>
                <c:pt idx="61">
                  <c:v>7682</c:v>
                </c:pt>
                <c:pt idx="62">
                  <c:v>8380</c:v>
                </c:pt>
                <c:pt idx="63">
                  <c:v>8915</c:v>
                </c:pt>
                <c:pt idx="64">
                  <c:v>8988.5</c:v>
                </c:pt>
                <c:pt idx="65">
                  <c:v>9065</c:v>
                </c:pt>
                <c:pt idx="66">
                  <c:v>9120</c:v>
                </c:pt>
                <c:pt idx="67">
                  <c:v>9396.5</c:v>
                </c:pt>
                <c:pt idx="68">
                  <c:v>9962</c:v>
                </c:pt>
                <c:pt idx="69">
                  <c:v>13186</c:v>
                </c:pt>
                <c:pt idx="70">
                  <c:v>13788</c:v>
                </c:pt>
                <c:pt idx="71">
                  <c:v>15936</c:v>
                </c:pt>
                <c:pt idx="72">
                  <c:v>17315</c:v>
                </c:pt>
                <c:pt idx="73">
                  <c:v>17334</c:v>
                </c:pt>
                <c:pt idx="74">
                  <c:v>18065</c:v>
                </c:pt>
                <c:pt idx="75">
                  <c:v>18137</c:v>
                </c:pt>
                <c:pt idx="76">
                  <c:v>18284</c:v>
                </c:pt>
                <c:pt idx="77">
                  <c:v>18312.5</c:v>
                </c:pt>
                <c:pt idx="78">
                  <c:v>18350</c:v>
                </c:pt>
                <c:pt idx="79">
                  <c:v>18472.5</c:v>
                </c:pt>
                <c:pt idx="80">
                  <c:v>18481.5</c:v>
                </c:pt>
                <c:pt idx="81">
                  <c:v>18485</c:v>
                </c:pt>
                <c:pt idx="82">
                  <c:v>18491</c:v>
                </c:pt>
                <c:pt idx="83">
                  <c:v>19147</c:v>
                </c:pt>
                <c:pt idx="84">
                  <c:v>19247</c:v>
                </c:pt>
                <c:pt idx="85">
                  <c:v>19288</c:v>
                </c:pt>
                <c:pt idx="86">
                  <c:v>19357</c:v>
                </c:pt>
                <c:pt idx="87">
                  <c:v>19401</c:v>
                </c:pt>
                <c:pt idx="88">
                  <c:v>19526</c:v>
                </c:pt>
                <c:pt idx="89">
                  <c:v>19639</c:v>
                </c:pt>
                <c:pt idx="90">
                  <c:v>19642</c:v>
                </c:pt>
                <c:pt idx="91">
                  <c:v>20241.5</c:v>
                </c:pt>
                <c:pt idx="92">
                  <c:v>20257</c:v>
                </c:pt>
                <c:pt idx="93">
                  <c:v>20323</c:v>
                </c:pt>
                <c:pt idx="94">
                  <c:v>20332.5</c:v>
                </c:pt>
                <c:pt idx="95">
                  <c:v>20367</c:v>
                </c:pt>
                <c:pt idx="96">
                  <c:v>20385.5</c:v>
                </c:pt>
                <c:pt idx="97">
                  <c:v>20420</c:v>
                </c:pt>
                <c:pt idx="98">
                  <c:v>20483</c:v>
                </c:pt>
                <c:pt idx="99">
                  <c:v>20523.5</c:v>
                </c:pt>
                <c:pt idx="100">
                  <c:v>20523.5</c:v>
                </c:pt>
                <c:pt idx="101">
                  <c:v>20530</c:v>
                </c:pt>
                <c:pt idx="102">
                  <c:v>21274</c:v>
                </c:pt>
                <c:pt idx="103">
                  <c:v>21364.5</c:v>
                </c:pt>
                <c:pt idx="104">
                  <c:v>21436.5</c:v>
                </c:pt>
                <c:pt idx="105">
                  <c:v>21549</c:v>
                </c:pt>
                <c:pt idx="106">
                  <c:v>21561.5</c:v>
                </c:pt>
                <c:pt idx="107">
                  <c:v>22158</c:v>
                </c:pt>
                <c:pt idx="108">
                  <c:v>22487</c:v>
                </c:pt>
                <c:pt idx="109">
                  <c:v>22597</c:v>
                </c:pt>
                <c:pt idx="110">
                  <c:v>22734.5</c:v>
                </c:pt>
                <c:pt idx="111">
                  <c:v>22769</c:v>
                </c:pt>
                <c:pt idx="112">
                  <c:v>22848</c:v>
                </c:pt>
                <c:pt idx="113">
                  <c:v>23992.5</c:v>
                </c:pt>
                <c:pt idx="114">
                  <c:v>24970.5</c:v>
                </c:pt>
                <c:pt idx="115">
                  <c:v>24970.5</c:v>
                </c:pt>
                <c:pt idx="116">
                  <c:v>25106</c:v>
                </c:pt>
                <c:pt idx="117">
                  <c:v>26094</c:v>
                </c:pt>
                <c:pt idx="118">
                  <c:v>26175.5</c:v>
                </c:pt>
                <c:pt idx="119">
                  <c:v>26213</c:v>
                </c:pt>
                <c:pt idx="120">
                  <c:v>26278</c:v>
                </c:pt>
                <c:pt idx="121">
                  <c:v>26294.5</c:v>
                </c:pt>
                <c:pt idx="122">
                  <c:v>26347</c:v>
                </c:pt>
                <c:pt idx="123">
                  <c:v>26394</c:v>
                </c:pt>
                <c:pt idx="124">
                  <c:v>27222.5</c:v>
                </c:pt>
                <c:pt idx="125">
                  <c:v>27226.5</c:v>
                </c:pt>
                <c:pt idx="126">
                  <c:v>27263</c:v>
                </c:pt>
                <c:pt idx="127">
                  <c:v>27419.5</c:v>
                </c:pt>
                <c:pt idx="128">
                  <c:v>27424</c:v>
                </c:pt>
                <c:pt idx="129">
                  <c:v>27567</c:v>
                </c:pt>
                <c:pt idx="130">
                  <c:v>27611</c:v>
                </c:pt>
                <c:pt idx="131">
                  <c:v>27771</c:v>
                </c:pt>
                <c:pt idx="132">
                  <c:v>27775</c:v>
                </c:pt>
                <c:pt idx="133">
                  <c:v>27818</c:v>
                </c:pt>
                <c:pt idx="134">
                  <c:v>27865</c:v>
                </c:pt>
                <c:pt idx="135">
                  <c:v>28248</c:v>
                </c:pt>
                <c:pt idx="136">
                  <c:v>28414</c:v>
                </c:pt>
                <c:pt idx="137">
                  <c:v>28464</c:v>
                </c:pt>
                <c:pt idx="138">
                  <c:v>28605</c:v>
                </c:pt>
                <c:pt idx="139">
                  <c:v>28747</c:v>
                </c:pt>
                <c:pt idx="140">
                  <c:v>28790</c:v>
                </c:pt>
                <c:pt idx="141">
                  <c:v>28792.5</c:v>
                </c:pt>
                <c:pt idx="142">
                  <c:v>28925</c:v>
                </c:pt>
                <c:pt idx="143">
                  <c:v>28947</c:v>
                </c:pt>
                <c:pt idx="144">
                  <c:v>29606.5</c:v>
                </c:pt>
                <c:pt idx="145">
                  <c:v>29678.5</c:v>
                </c:pt>
                <c:pt idx="146">
                  <c:v>29882.5</c:v>
                </c:pt>
                <c:pt idx="147">
                  <c:v>31092</c:v>
                </c:pt>
                <c:pt idx="148">
                  <c:v>31846.5</c:v>
                </c:pt>
                <c:pt idx="149">
                  <c:v>31908</c:v>
                </c:pt>
                <c:pt idx="150">
                  <c:v>31936.5</c:v>
                </c:pt>
                <c:pt idx="151">
                  <c:v>32033</c:v>
                </c:pt>
                <c:pt idx="152">
                  <c:v>32142.5</c:v>
                </c:pt>
                <c:pt idx="153">
                  <c:v>33103</c:v>
                </c:pt>
                <c:pt idx="154">
                  <c:v>33143</c:v>
                </c:pt>
                <c:pt idx="155">
                  <c:v>33491</c:v>
                </c:pt>
                <c:pt idx="156">
                  <c:v>34100</c:v>
                </c:pt>
                <c:pt idx="157">
                  <c:v>34169</c:v>
                </c:pt>
                <c:pt idx="158">
                  <c:v>34316</c:v>
                </c:pt>
                <c:pt idx="159">
                  <c:v>34580.5</c:v>
                </c:pt>
                <c:pt idx="160">
                  <c:v>34705</c:v>
                </c:pt>
                <c:pt idx="161">
                  <c:v>34705.5</c:v>
                </c:pt>
                <c:pt idx="162">
                  <c:v>35288.5</c:v>
                </c:pt>
                <c:pt idx="163">
                  <c:v>35426.5</c:v>
                </c:pt>
                <c:pt idx="164">
                  <c:v>35539</c:v>
                </c:pt>
                <c:pt idx="165">
                  <c:v>35574.5</c:v>
                </c:pt>
                <c:pt idx="166">
                  <c:v>35574.5</c:v>
                </c:pt>
                <c:pt idx="167">
                  <c:v>35592.5</c:v>
                </c:pt>
                <c:pt idx="168">
                  <c:v>37758</c:v>
                </c:pt>
              </c:numCache>
            </c:numRef>
          </c:xVal>
          <c:yVal>
            <c:numRef>
              <c:f>'A (old)'!$K$21:$K$898</c:f>
              <c:numCache>
                <c:formatCode>General</c:formatCode>
                <c:ptCount val="878"/>
                <c:pt idx="148">
                  <c:v>-1.5932649999740534E-2</c:v>
                </c:pt>
                <c:pt idx="159">
                  <c:v>-2.3297127532714512E-2</c:v>
                </c:pt>
                <c:pt idx="166">
                  <c:v>-2.6713011866377201E-2</c:v>
                </c:pt>
                <c:pt idx="168">
                  <c:v>-3.3678096551739145E-2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E9-4D2B-87F2-F2F39A343270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'A (old)'!$F$21:$F$898</c:f>
              <c:numCache>
                <c:formatCode>General</c:formatCode>
                <c:ptCount val="878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-40879.5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-18455.5</c:v>
                </c:pt>
                <c:pt idx="11">
                  <c:v>-18430</c:v>
                </c:pt>
                <c:pt idx="12">
                  <c:v>-18423.5</c:v>
                </c:pt>
                <c:pt idx="13">
                  <c:v>-18252</c:v>
                </c:pt>
                <c:pt idx="14">
                  <c:v>-18245</c:v>
                </c:pt>
                <c:pt idx="15">
                  <c:v>-18180</c:v>
                </c:pt>
                <c:pt idx="16">
                  <c:v>-17238</c:v>
                </c:pt>
                <c:pt idx="17">
                  <c:v>-17235</c:v>
                </c:pt>
                <c:pt idx="18">
                  <c:v>-17232.5</c:v>
                </c:pt>
                <c:pt idx="19">
                  <c:v>-15956</c:v>
                </c:pt>
                <c:pt idx="20">
                  <c:v>-15931</c:v>
                </c:pt>
                <c:pt idx="21">
                  <c:v>-15865</c:v>
                </c:pt>
                <c:pt idx="22">
                  <c:v>-15862</c:v>
                </c:pt>
                <c:pt idx="23">
                  <c:v>-15849.5</c:v>
                </c:pt>
                <c:pt idx="24">
                  <c:v>-14447.5</c:v>
                </c:pt>
                <c:pt idx="25">
                  <c:v>-14384.5</c:v>
                </c:pt>
                <c:pt idx="26">
                  <c:v>-13713.5</c:v>
                </c:pt>
                <c:pt idx="27">
                  <c:v>-13525.5</c:v>
                </c:pt>
                <c:pt idx="28">
                  <c:v>-13485</c:v>
                </c:pt>
                <c:pt idx="29">
                  <c:v>-13450.5</c:v>
                </c:pt>
                <c:pt idx="30">
                  <c:v>-13450.5</c:v>
                </c:pt>
                <c:pt idx="31">
                  <c:v>-13431</c:v>
                </c:pt>
                <c:pt idx="32">
                  <c:v>-8150</c:v>
                </c:pt>
                <c:pt idx="33">
                  <c:v>-8143.5</c:v>
                </c:pt>
                <c:pt idx="34">
                  <c:v>-8087.5</c:v>
                </c:pt>
                <c:pt idx="35">
                  <c:v>-8075</c:v>
                </c:pt>
                <c:pt idx="36">
                  <c:v>-8062.5</c:v>
                </c:pt>
                <c:pt idx="37">
                  <c:v>-7036.5</c:v>
                </c:pt>
                <c:pt idx="38">
                  <c:v>-7033.5</c:v>
                </c:pt>
                <c:pt idx="39">
                  <c:v>-6886.5</c:v>
                </c:pt>
                <c:pt idx="40">
                  <c:v>-6864.5</c:v>
                </c:pt>
                <c:pt idx="41">
                  <c:v>-4644</c:v>
                </c:pt>
                <c:pt idx="42">
                  <c:v>-3602.5</c:v>
                </c:pt>
                <c:pt idx="43">
                  <c:v>0.5</c:v>
                </c:pt>
                <c:pt idx="44">
                  <c:v>0.5</c:v>
                </c:pt>
                <c:pt idx="45">
                  <c:v>7</c:v>
                </c:pt>
                <c:pt idx="46">
                  <c:v>7</c:v>
                </c:pt>
                <c:pt idx="47">
                  <c:v>54</c:v>
                </c:pt>
                <c:pt idx="48">
                  <c:v>57</c:v>
                </c:pt>
                <c:pt idx="49">
                  <c:v>57</c:v>
                </c:pt>
                <c:pt idx="50">
                  <c:v>57.5</c:v>
                </c:pt>
                <c:pt idx="51">
                  <c:v>82</c:v>
                </c:pt>
                <c:pt idx="52">
                  <c:v>82.5</c:v>
                </c:pt>
                <c:pt idx="53">
                  <c:v>2011</c:v>
                </c:pt>
                <c:pt idx="54">
                  <c:v>2017</c:v>
                </c:pt>
                <c:pt idx="55">
                  <c:v>2083</c:v>
                </c:pt>
                <c:pt idx="56">
                  <c:v>5393</c:v>
                </c:pt>
                <c:pt idx="57">
                  <c:v>5647</c:v>
                </c:pt>
                <c:pt idx="58">
                  <c:v>6503</c:v>
                </c:pt>
                <c:pt idx="59">
                  <c:v>6765</c:v>
                </c:pt>
                <c:pt idx="60">
                  <c:v>6771.5</c:v>
                </c:pt>
                <c:pt idx="61">
                  <c:v>7682</c:v>
                </c:pt>
                <c:pt idx="62">
                  <c:v>8380</c:v>
                </c:pt>
                <c:pt idx="63">
                  <c:v>8915</c:v>
                </c:pt>
                <c:pt idx="64">
                  <c:v>8988.5</c:v>
                </c:pt>
                <c:pt idx="65">
                  <c:v>9065</c:v>
                </c:pt>
                <c:pt idx="66">
                  <c:v>9120</c:v>
                </c:pt>
                <c:pt idx="67">
                  <c:v>9396.5</c:v>
                </c:pt>
                <c:pt idx="68">
                  <c:v>9962</c:v>
                </c:pt>
                <c:pt idx="69">
                  <c:v>13186</c:v>
                </c:pt>
                <c:pt idx="70">
                  <c:v>13788</c:v>
                </c:pt>
                <c:pt idx="71">
                  <c:v>15936</c:v>
                </c:pt>
                <c:pt idx="72">
                  <c:v>17315</c:v>
                </c:pt>
                <c:pt idx="73">
                  <c:v>17334</c:v>
                </c:pt>
                <c:pt idx="74">
                  <c:v>18065</c:v>
                </c:pt>
                <c:pt idx="75">
                  <c:v>18137</c:v>
                </c:pt>
                <c:pt idx="76">
                  <c:v>18284</c:v>
                </c:pt>
                <c:pt idx="77">
                  <c:v>18312.5</c:v>
                </c:pt>
                <c:pt idx="78">
                  <c:v>18350</c:v>
                </c:pt>
                <c:pt idx="79">
                  <c:v>18472.5</c:v>
                </c:pt>
                <c:pt idx="80">
                  <c:v>18481.5</c:v>
                </c:pt>
                <c:pt idx="81">
                  <c:v>18485</c:v>
                </c:pt>
                <c:pt idx="82">
                  <c:v>18491</c:v>
                </c:pt>
                <c:pt idx="83">
                  <c:v>19147</c:v>
                </c:pt>
                <c:pt idx="84">
                  <c:v>19247</c:v>
                </c:pt>
                <c:pt idx="85">
                  <c:v>19288</c:v>
                </c:pt>
                <c:pt idx="86">
                  <c:v>19357</c:v>
                </c:pt>
                <c:pt idx="87">
                  <c:v>19401</c:v>
                </c:pt>
                <c:pt idx="88">
                  <c:v>19526</c:v>
                </c:pt>
                <c:pt idx="89">
                  <c:v>19639</c:v>
                </c:pt>
                <c:pt idx="90">
                  <c:v>19642</c:v>
                </c:pt>
                <c:pt idx="91">
                  <c:v>20241.5</c:v>
                </c:pt>
                <c:pt idx="92">
                  <c:v>20257</c:v>
                </c:pt>
                <c:pt idx="93">
                  <c:v>20323</c:v>
                </c:pt>
                <c:pt idx="94">
                  <c:v>20332.5</c:v>
                </c:pt>
                <c:pt idx="95">
                  <c:v>20367</c:v>
                </c:pt>
                <c:pt idx="96">
                  <c:v>20385.5</c:v>
                </c:pt>
                <c:pt idx="97">
                  <c:v>20420</c:v>
                </c:pt>
                <c:pt idx="98">
                  <c:v>20483</c:v>
                </c:pt>
                <c:pt idx="99">
                  <c:v>20523.5</c:v>
                </c:pt>
                <c:pt idx="100">
                  <c:v>20523.5</c:v>
                </c:pt>
                <c:pt idx="101">
                  <c:v>20530</c:v>
                </c:pt>
                <c:pt idx="102">
                  <c:v>21274</c:v>
                </c:pt>
                <c:pt idx="103">
                  <c:v>21364.5</c:v>
                </c:pt>
                <c:pt idx="104">
                  <c:v>21436.5</c:v>
                </c:pt>
                <c:pt idx="105">
                  <c:v>21549</c:v>
                </c:pt>
                <c:pt idx="106">
                  <c:v>21561.5</c:v>
                </c:pt>
                <c:pt idx="107">
                  <c:v>22158</c:v>
                </c:pt>
                <c:pt idx="108">
                  <c:v>22487</c:v>
                </c:pt>
                <c:pt idx="109">
                  <c:v>22597</c:v>
                </c:pt>
                <c:pt idx="110">
                  <c:v>22734.5</c:v>
                </c:pt>
                <c:pt idx="111">
                  <c:v>22769</c:v>
                </c:pt>
                <c:pt idx="112">
                  <c:v>22848</c:v>
                </c:pt>
                <c:pt idx="113">
                  <c:v>23992.5</c:v>
                </c:pt>
                <c:pt idx="114">
                  <c:v>24970.5</c:v>
                </c:pt>
                <c:pt idx="115">
                  <c:v>24970.5</c:v>
                </c:pt>
                <c:pt idx="116">
                  <c:v>25106</c:v>
                </c:pt>
                <c:pt idx="117">
                  <c:v>26094</c:v>
                </c:pt>
                <c:pt idx="118">
                  <c:v>26175.5</c:v>
                </c:pt>
                <c:pt idx="119">
                  <c:v>26213</c:v>
                </c:pt>
                <c:pt idx="120">
                  <c:v>26278</c:v>
                </c:pt>
                <c:pt idx="121">
                  <c:v>26294.5</c:v>
                </c:pt>
                <c:pt idx="122">
                  <c:v>26347</c:v>
                </c:pt>
                <c:pt idx="123">
                  <c:v>26394</c:v>
                </c:pt>
                <c:pt idx="124">
                  <c:v>27222.5</c:v>
                </c:pt>
                <c:pt idx="125">
                  <c:v>27226.5</c:v>
                </c:pt>
                <c:pt idx="126">
                  <c:v>27263</c:v>
                </c:pt>
                <c:pt idx="127">
                  <c:v>27419.5</c:v>
                </c:pt>
                <c:pt idx="128">
                  <c:v>27424</c:v>
                </c:pt>
                <c:pt idx="129">
                  <c:v>27567</c:v>
                </c:pt>
                <c:pt idx="130">
                  <c:v>27611</c:v>
                </c:pt>
                <c:pt idx="131">
                  <c:v>27771</c:v>
                </c:pt>
                <c:pt idx="132">
                  <c:v>27775</c:v>
                </c:pt>
                <c:pt idx="133">
                  <c:v>27818</c:v>
                </c:pt>
                <c:pt idx="134">
                  <c:v>27865</c:v>
                </c:pt>
                <c:pt idx="135">
                  <c:v>28248</c:v>
                </c:pt>
                <c:pt idx="136">
                  <c:v>28414</c:v>
                </c:pt>
                <c:pt idx="137">
                  <c:v>28464</c:v>
                </c:pt>
                <c:pt idx="138">
                  <c:v>28605</c:v>
                </c:pt>
                <c:pt idx="139">
                  <c:v>28747</c:v>
                </c:pt>
                <c:pt idx="140">
                  <c:v>28790</c:v>
                </c:pt>
                <c:pt idx="141">
                  <c:v>28792.5</c:v>
                </c:pt>
                <c:pt idx="142">
                  <c:v>28925</c:v>
                </c:pt>
                <c:pt idx="143">
                  <c:v>28947</c:v>
                </c:pt>
                <c:pt idx="144">
                  <c:v>29606.5</c:v>
                </c:pt>
                <c:pt idx="145">
                  <c:v>29678.5</c:v>
                </c:pt>
                <c:pt idx="146">
                  <c:v>29882.5</c:v>
                </c:pt>
                <c:pt idx="147">
                  <c:v>31092</c:v>
                </c:pt>
                <c:pt idx="148">
                  <c:v>31846.5</c:v>
                </c:pt>
                <c:pt idx="149">
                  <c:v>31908</c:v>
                </c:pt>
                <c:pt idx="150">
                  <c:v>31936.5</c:v>
                </c:pt>
                <c:pt idx="151">
                  <c:v>32033</c:v>
                </c:pt>
                <c:pt idx="152">
                  <c:v>32142.5</c:v>
                </c:pt>
                <c:pt idx="153">
                  <c:v>33103</c:v>
                </c:pt>
                <c:pt idx="154">
                  <c:v>33143</c:v>
                </c:pt>
                <c:pt idx="155">
                  <c:v>33491</c:v>
                </c:pt>
                <c:pt idx="156">
                  <c:v>34100</c:v>
                </c:pt>
                <c:pt idx="157">
                  <c:v>34169</c:v>
                </c:pt>
                <c:pt idx="158">
                  <c:v>34316</c:v>
                </c:pt>
                <c:pt idx="159">
                  <c:v>34580.5</c:v>
                </c:pt>
                <c:pt idx="160">
                  <c:v>34705</c:v>
                </c:pt>
                <c:pt idx="161">
                  <c:v>34705.5</c:v>
                </c:pt>
                <c:pt idx="162">
                  <c:v>35288.5</c:v>
                </c:pt>
                <c:pt idx="163">
                  <c:v>35426.5</c:v>
                </c:pt>
                <c:pt idx="164">
                  <c:v>35539</c:v>
                </c:pt>
                <c:pt idx="165">
                  <c:v>35574.5</c:v>
                </c:pt>
                <c:pt idx="166">
                  <c:v>35574.5</c:v>
                </c:pt>
                <c:pt idx="167">
                  <c:v>35592.5</c:v>
                </c:pt>
                <c:pt idx="168">
                  <c:v>37758</c:v>
                </c:pt>
              </c:numCache>
            </c:numRef>
          </c:xVal>
          <c:yVal>
            <c:numRef>
              <c:f>'A (old)'!$L$21:$L$898</c:f>
              <c:numCache>
                <c:formatCode>General</c:formatCode>
                <c:ptCount val="878"/>
                <c:pt idx="53">
                  <c:v>7.2949000023072585E-3</c:v>
                </c:pt>
                <c:pt idx="54">
                  <c:v>-8.8970000069821253E-4</c:v>
                </c:pt>
                <c:pt idx="55">
                  <c:v>-3.9202999978442676E-3</c:v>
                </c:pt>
                <c:pt idx="59">
                  <c:v>-1.3636499999847729E-2</c:v>
                </c:pt>
                <c:pt idx="60">
                  <c:v>-9.2531499976757914E-3</c:v>
                </c:pt>
                <c:pt idx="62">
                  <c:v>7.6842000002216082E-2</c:v>
                </c:pt>
                <c:pt idx="64">
                  <c:v>7.3037150003074203E-2</c:v>
                </c:pt>
                <c:pt idx="66">
                  <c:v>7.7408000004652422E-2</c:v>
                </c:pt>
                <c:pt idx="67">
                  <c:v>-7.9515650002576876E-2</c:v>
                </c:pt>
                <c:pt idx="72">
                  <c:v>1.1085000005550683E-3</c:v>
                </c:pt>
                <c:pt idx="73">
                  <c:v>-4.309399999328889E-3</c:v>
                </c:pt>
                <c:pt idx="74">
                  <c:v>1.033500004268717E-3</c:v>
                </c:pt>
                <c:pt idx="75">
                  <c:v>-2.1816999942529947E-3</c:v>
                </c:pt>
                <c:pt idx="76">
                  <c:v>7.955999972182326E-4</c:v>
                </c:pt>
                <c:pt idx="77">
                  <c:v>-2.0831250003539026E-2</c:v>
                </c:pt>
                <c:pt idx="78">
                  <c:v>-1.5234999998938292E-2</c:v>
                </c:pt>
                <c:pt idx="79">
                  <c:v>-1.0872499988181517E-3</c:v>
                </c:pt>
                <c:pt idx="80">
                  <c:v>-2.0864149999397341E-2</c:v>
                </c:pt>
                <c:pt idx="81">
                  <c:v>-2.8884999992442317E-3</c:v>
                </c:pt>
                <c:pt idx="82">
                  <c:v>-1.0730999929364771E-3</c:v>
                </c:pt>
                <c:pt idx="83">
                  <c:v>-9.9226999955135398E-3</c:v>
                </c:pt>
                <c:pt idx="84">
                  <c:v>-1.3326999978744425E-3</c:v>
                </c:pt>
                <c:pt idx="85">
                  <c:v>-1.1760800000047311E-2</c:v>
                </c:pt>
                <c:pt idx="86">
                  <c:v>-3.7383699993370101E-2</c:v>
                </c:pt>
                <c:pt idx="87">
                  <c:v>-4.540409999754047E-2</c:v>
                </c:pt>
                <c:pt idx="88">
                  <c:v>-4.9416599998949096E-2</c:v>
                </c:pt>
                <c:pt idx="89">
                  <c:v>-6.0598999916692264E-3</c:v>
                </c:pt>
                <c:pt idx="90">
                  <c:v>2.3478000002796762E-3</c:v>
                </c:pt>
                <c:pt idx="91">
                  <c:v>6.3198499992722645E-3</c:v>
                </c:pt>
                <c:pt idx="92">
                  <c:v>-1.0073699995700736E-2</c:v>
                </c:pt>
                <c:pt idx="93">
                  <c:v>4.8956999962683767E-3</c:v>
                </c:pt>
                <c:pt idx="94">
                  <c:v>-5.7313249999424443E-2</c:v>
                </c:pt>
                <c:pt idx="95">
                  <c:v>-1.4124699991953094E-2</c:v>
                </c:pt>
                <c:pt idx="96">
                  <c:v>-4.1105499913101085E-3</c:v>
                </c:pt>
                <c:pt idx="97">
                  <c:v>2.0780000049853697E-3</c:v>
                </c:pt>
                <c:pt idx="98">
                  <c:v>-1.9360299993422814E-2</c:v>
                </c:pt>
                <c:pt idx="101">
                  <c:v>-1.8972999991092365E-2</c:v>
                </c:pt>
                <c:pt idx="103">
                  <c:v>-7.5064449993078597E-2</c:v>
                </c:pt>
                <c:pt idx="104">
                  <c:v>-7.6279649998468813E-2</c:v>
                </c:pt>
                <c:pt idx="105">
                  <c:v>5.5090999958338216E-3</c:v>
                </c:pt>
                <c:pt idx="106">
                  <c:v>1.7707850005535875E-2</c:v>
                </c:pt>
                <c:pt idx="108">
                  <c:v>-5.7016699996893294E-2</c:v>
                </c:pt>
                <c:pt idx="109">
                  <c:v>-7.7067699996405281E-2</c:v>
                </c:pt>
                <c:pt idx="110">
                  <c:v>-1.8814499999280088E-3</c:v>
                </c:pt>
                <c:pt idx="111">
                  <c:v>-5.6928999983938411E-3</c:v>
                </c:pt>
                <c:pt idx="119">
                  <c:v>-4.6532999986084178E-3</c:v>
                </c:pt>
                <c:pt idx="120">
                  <c:v>2.1802000046591274E-3</c:v>
                </c:pt>
                <c:pt idx="122">
                  <c:v>9.5572999998694286E-3</c:v>
                </c:pt>
                <c:pt idx="123">
                  <c:v>-4.7553999975207262E-3</c:v>
                </c:pt>
                <c:pt idx="124">
                  <c:v>-1.5962249999574851E-2</c:v>
                </c:pt>
                <c:pt idx="126">
                  <c:v>8.0417000062880106E-3</c:v>
                </c:pt>
                <c:pt idx="127">
                  <c:v>-5.1899500031140633E-3</c:v>
                </c:pt>
                <c:pt idx="129">
                  <c:v>4.3552999995881692E-3</c:v>
                </c:pt>
                <c:pt idx="130">
                  <c:v>-2.6651000007404946E-3</c:v>
                </c:pt>
                <c:pt idx="131">
                  <c:v>-9.2109999968670309E-4</c:v>
                </c:pt>
                <c:pt idx="133">
                  <c:v>-1.4533799992932472E-2</c:v>
                </c:pt>
                <c:pt idx="134">
                  <c:v>-6.146499996248167E-3</c:v>
                </c:pt>
                <c:pt idx="135">
                  <c:v>-1.009679999697255E-2</c:v>
                </c:pt>
                <c:pt idx="136">
                  <c:v>-2.6537400000961497E-2</c:v>
                </c:pt>
                <c:pt idx="137">
                  <c:v>-8.7424000012106262E-3</c:v>
                </c:pt>
                <c:pt idx="138">
                  <c:v>-2.5804999968386255E-3</c:v>
                </c:pt>
                <c:pt idx="140">
                  <c:v>3.5610000049928203E-3</c:v>
                </c:pt>
                <c:pt idx="142">
                  <c:v>-1.2092499993741512E-2</c:v>
                </c:pt>
                <c:pt idx="143">
                  <c:v>-3.1026999931782484E-3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E9-4D2B-87F2-F2F39A343270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(old)'!$F$21:$F$898</c:f>
              <c:numCache>
                <c:formatCode>General</c:formatCode>
                <c:ptCount val="878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-40879.5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-18455.5</c:v>
                </c:pt>
                <c:pt idx="11">
                  <c:v>-18430</c:v>
                </c:pt>
                <c:pt idx="12">
                  <c:v>-18423.5</c:v>
                </c:pt>
                <c:pt idx="13">
                  <c:v>-18252</c:v>
                </c:pt>
                <c:pt idx="14">
                  <c:v>-18245</c:v>
                </c:pt>
                <c:pt idx="15">
                  <c:v>-18180</c:v>
                </c:pt>
                <c:pt idx="16">
                  <c:v>-17238</c:v>
                </c:pt>
                <c:pt idx="17">
                  <c:v>-17235</c:v>
                </c:pt>
                <c:pt idx="18">
                  <c:v>-17232.5</c:v>
                </c:pt>
                <c:pt idx="19">
                  <c:v>-15956</c:v>
                </c:pt>
                <c:pt idx="20">
                  <c:v>-15931</c:v>
                </c:pt>
                <c:pt idx="21">
                  <c:v>-15865</c:v>
                </c:pt>
                <c:pt idx="22">
                  <c:v>-15862</c:v>
                </c:pt>
                <c:pt idx="23">
                  <c:v>-15849.5</c:v>
                </c:pt>
                <c:pt idx="24">
                  <c:v>-14447.5</c:v>
                </c:pt>
                <c:pt idx="25">
                  <c:v>-14384.5</c:v>
                </c:pt>
                <c:pt idx="26">
                  <c:v>-13713.5</c:v>
                </c:pt>
                <c:pt idx="27">
                  <c:v>-13525.5</c:v>
                </c:pt>
                <c:pt idx="28">
                  <c:v>-13485</c:v>
                </c:pt>
                <c:pt idx="29">
                  <c:v>-13450.5</c:v>
                </c:pt>
                <c:pt idx="30">
                  <c:v>-13450.5</c:v>
                </c:pt>
                <c:pt idx="31">
                  <c:v>-13431</c:v>
                </c:pt>
                <c:pt idx="32">
                  <c:v>-8150</c:v>
                </c:pt>
                <c:pt idx="33">
                  <c:v>-8143.5</c:v>
                </c:pt>
                <c:pt idx="34">
                  <c:v>-8087.5</c:v>
                </c:pt>
                <c:pt idx="35">
                  <c:v>-8075</c:v>
                </c:pt>
                <c:pt idx="36">
                  <c:v>-8062.5</c:v>
                </c:pt>
                <c:pt idx="37">
                  <c:v>-7036.5</c:v>
                </c:pt>
                <c:pt idx="38">
                  <c:v>-7033.5</c:v>
                </c:pt>
                <c:pt idx="39">
                  <c:v>-6886.5</c:v>
                </c:pt>
                <c:pt idx="40">
                  <c:v>-6864.5</c:v>
                </c:pt>
                <c:pt idx="41">
                  <c:v>-4644</c:v>
                </c:pt>
                <c:pt idx="42">
                  <c:v>-3602.5</c:v>
                </c:pt>
                <c:pt idx="43">
                  <c:v>0.5</c:v>
                </c:pt>
                <c:pt idx="44">
                  <c:v>0.5</c:v>
                </c:pt>
                <c:pt idx="45">
                  <c:v>7</c:v>
                </c:pt>
                <c:pt idx="46">
                  <c:v>7</c:v>
                </c:pt>
                <c:pt idx="47">
                  <c:v>54</c:v>
                </c:pt>
                <c:pt idx="48">
                  <c:v>57</c:v>
                </c:pt>
                <c:pt idx="49">
                  <c:v>57</c:v>
                </c:pt>
                <c:pt idx="50">
                  <c:v>57.5</c:v>
                </c:pt>
                <c:pt idx="51">
                  <c:v>82</c:v>
                </c:pt>
                <c:pt idx="52">
                  <c:v>82.5</c:v>
                </c:pt>
                <c:pt idx="53">
                  <c:v>2011</c:v>
                </c:pt>
                <c:pt idx="54">
                  <c:v>2017</c:v>
                </c:pt>
                <c:pt idx="55">
                  <c:v>2083</c:v>
                </c:pt>
                <c:pt idx="56">
                  <c:v>5393</c:v>
                </c:pt>
                <c:pt idx="57">
                  <c:v>5647</c:v>
                </c:pt>
                <c:pt idx="58">
                  <c:v>6503</c:v>
                </c:pt>
                <c:pt idx="59">
                  <c:v>6765</c:v>
                </c:pt>
                <c:pt idx="60">
                  <c:v>6771.5</c:v>
                </c:pt>
                <c:pt idx="61">
                  <c:v>7682</c:v>
                </c:pt>
                <c:pt idx="62">
                  <c:v>8380</c:v>
                </c:pt>
                <c:pt idx="63">
                  <c:v>8915</c:v>
                </c:pt>
                <c:pt idx="64">
                  <c:v>8988.5</c:v>
                </c:pt>
                <c:pt idx="65">
                  <c:v>9065</c:v>
                </c:pt>
                <c:pt idx="66">
                  <c:v>9120</c:v>
                </c:pt>
                <c:pt idx="67">
                  <c:v>9396.5</c:v>
                </c:pt>
                <c:pt idx="68">
                  <c:v>9962</c:v>
                </c:pt>
                <c:pt idx="69">
                  <c:v>13186</c:v>
                </c:pt>
                <c:pt idx="70">
                  <c:v>13788</c:v>
                </c:pt>
                <c:pt idx="71">
                  <c:v>15936</c:v>
                </c:pt>
                <c:pt idx="72">
                  <c:v>17315</c:v>
                </c:pt>
                <c:pt idx="73">
                  <c:v>17334</c:v>
                </c:pt>
                <c:pt idx="74">
                  <c:v>18065</c:v>
                </c:pt>
                <c:pt idx="75">
                  <c:v>18137</c:v>
                </c:pt>
                <c:pt idx="76">
                  <c:v>18284</c:v>
                </c:pt>
                <c:pt idx="77">
                  <c:v>18312.5</c:v>
                </c:pt>
                <c:pt idx="78">
                  <c:v>18350</c:v>
                </c:pt>
                <c:pt idx="79">
                  <c:v>18472.5</c:v>
                </c:pt>
                <c:pt idx="80">
                  <c:v>18481.5</c:v>
                </c:pt>
                <c:pt idx="81">
                  <c:v>18485</c:v>
                </c:pt>
                <c:pt idx="82">
                  <c:v>18491</c:v>
                </c:pt>
                <c:pt idx="83">
                  <c:v>19147</c:v>
                </c:pt>
                <c:pt idx="84">
                  <c:v>19247</c:v>
                </c:pt>
                <c:pt idx="85">
                  <c:v>19288</c:v>
                </c:pt>
                <c:pt idx="86">
                  <c:v>19357</c:v>
                </c:pt>
                <c:pt idx="87">
                  <c:v>19401</c:v>
                </c:pt>
                <c:pt idx="88">
                  <c:v>19526</c:v>
                </c:pt>
                <c:pt idx="89">
                  <c:v>19639</c:v>
                </c:pt>
                <c:pt idx="90">
                  <c:v>19642</c:v>
                </c:pt>
                <c:pt idx="91">
                  <c:v>20241.5</c:v>
                </c:pt>
                <c:pt idx="92">
                  <c:v>20257</c:v>
                </c:pt>
                <c:pt idx="93">
                  <c:v>20323</c:v>
                </c:pt>
                <c:pt idx="94">
                  <c:v>20332.5</c:v>
                </c:pt>
                <c:pt idx="95">
                  <c:v>20367</c:v>
                </c:pt>
                <c:pt idx="96">
                  <c:v>20385.5</c:v>
                </c:pt>
                <c:pt idx="97">
                  <c:v>20420</c:v>
                </c:pt>
                <c:pt idx="98">
                  <c:v>20483</c:v>
                </c:pt>
                <c:pt idx="99">
                  <c:v>20523.5</c:v>
                </c:pt>
                <c:pt idx="100">
                  <c:v>20523.5</c:v>
                </c:pt>
                <c:pt idx="101">
                  <c:v>20530</c:v>
                </c:pt>
                <c:pt idx="102">
                  <c:v>21274</c:v>
                </c:pt>
                <c:pt idx="103">
                  <c:v>21364.5</c:v>
                </c:pt>
                <c:pt idx="104">
                  <c:v>21436.5</c:v>
                </c:pt>
                <c:pt idx="105">
                  <c:v>21549</c:v>
                </c:pt>
                <c:pt idx="106">
                  <c:v>21561.5</c:v>
                </c:pt>
                <c:pt idx="107">
                  <c:v>22158</c:v>
                </c:pt>
                <c:pt idx="108">
                  <c:v>22487</c:v>
                </c:pt>
                <c:pt idx="109">
                  <c:v>22597</c:v>
                </c:pt>
                <c:pt idx="110">
                  <c:v>22734.5</c:v>
                </c:pt>
                <c:pt idx="111">
                  <c:v>22769</c:v>
                </c:pt>
                <c:pt idx="112">
                  <c:v>22848</c:v>
                </c:pt>
                <c:pt idx="113">
                  <c:v>23992.5</c:v>
                </c:pt>
                <c:pt idx="114">
                  <c:v>24970.5</c:v>
                </c:pt>
                <c:pt idx="115">
                  <c:v>24970.5</c:v>
                </c:pt>
                <c:pt idx="116">
                  <c:v>25106</c:v>
                </c:pt>
                <c:pt idx="117">
                  <c:v>26094</c:v>
                </c:pt>
                <c:pt idx="118">
                  <c:v>26175.5</c:v>
                </c:pt>
                <c:pt idx="119">
                  <c:v>26213</c:v>
                </c:pt>
                <c:pt idx="120">
                  <c:v>26278</c:v>
                </c:pt>
                <c:pt idx="121">
                  <c:v>26294.5</c:v>
                </c:pt>
                <c:pt idx="122">
                  <c:v>26347</c:v>
                </c:pt>
                <c:pt idx="123">
                  <c:v>26394</c:v>
                </c:pt>
                <c:pt idx="124">
                  <c:v>27222.5</c:v>
                </c:pt>
                <c:pt idx="125">
                  <c:v>27226.5</c:v>
                </c:pt>
                <c:pt idx="126">
                  <c:v>27263</c:v>
                </c:pt>
                <c:pt idx="127">
                  <c:v>27419.5</c:v>
                </c:pt>
                <c:pt idx="128">
                  <c:v>27424</c:v>
                </c:pt>
                <c:pt idx="129">
                  <c:v>27567</c:v>
                </c:pt>
                <c:pt idx="130">
                  <c:v>27611</c:v>
                </c:pt>
                <c:pt idx="131">
                  <c:v>27771</c:v>
                </c:pt>
                <c:pt idx="132">
                  <c:v>27775</c:v>
                </c:pt>
                <c:pt idx="133">
                  <c:v>27818</c:v>
                </c:pt>
                <c:pt idx="134">
                  <c:v>27865</c:v>
                </c:pt>
                <c:pt idx="135">
                  <c:v>28248</c:v>
                </c:pt>
                <c:pt idx="136">
                  <c:v>28414</c:v>
                </c:pt>
                <c:pt idx="137">
                  <c:v>28464</c:v>
                </c:pt>
                <c:pt idx="138">
                  <c:v>28605</c:v>
                </c:pt>
                <c:pt idx="139">
                  <c:v>28747</c:v>
                </c:pt>
                <c:pt idx="140">
                  <c:v>28790</c:v>
                </c:pt>
                <c:pt idx="141">
                  <c:v>28792.5</c:v>
                </c:pt>
                <c:pt idx="142">
                  <c:v>28925</c:v>
                </c:pt>
                <c:pt idx="143">
                  <c:v>28947</c:v>
                </c:pt>
                <c:pt idx="144">
                  <c:v>29606.5</c:v>
                </c:pt>
                <c:pt idx="145">
                  <c:v>29678.5</c:v>
                </c:pt>
                <c:pt idx="146">
                  <c:v>29882.5</c:v>
                </c:pt>
                <c:pt idx="147">
                  <c:v>31092</c:v>
                </c:pt>
                <c:pt idx="148">
                  <c:v>31846.5</c:v>
                </c:pt>
                <c:pt idx="149">
                  <c:v>31908</c:v>
                </c:pt>
                <c:pt idx="150">
                  <c:v>31936.5</c:v>
                </c:pt>
                <c:pt idx="151">
                  <c:v>32033</c:v>
                </c:pt>
                <c:pt idx="152">
                  <c:v>32142.5</c:v>
                </c:pt>
                <c:pt idx="153">
                  <c:v>33103</c:v>
                </c:pt>
                <c:pt idx="154">
                  <c:v>33143</c:v>
                </c:pt>
                <c:pt idx="155">
                  <c:v>33491</c:v>
                </c:pt>
                <c:pt idx="156">
                  <c:v>34100</c:v>
                </c:pt>
                <c:pt idx="157">
                  <c:v>34169</c:v>
                </c:pt>
                <c:pt idx="158">
                  <c:v>34316</c:v>
                </c:pt>
                <c:pt idx="159">
                  <c:v>34580.5</c:v>
                </c:pt>
                <c:pt idx="160">
                  <c:v>34705</c:v>
                </c:pt>
                <c:pt idx="161">
                  <c:v>34705.5</c:v>
                </c:pt>
                <c:pt idx="162">
                  <c:v>35288.5</c:v>
                </c:pt>
                <c:pt idx="163">
                  <c:v>35426.5</c:v>
                </c:pt>
                <c:pt idx="164">
                  <c:v>35539</c:v>
                </c:pt>
                <c:pt idx="165">
                  <c:v>35574.5</c:v>
                </c:pt>
                <c:pt idx="166">
                  <c:v>35574.5</c:v>
                </c:pt>
                <c:pt idx="167">
                  <c:v>35592.5</c:v>
                </c:pt>
                <c:pt idx="168">
                  <c:v>37758</c:v>
                </c:pt>
              </c:numCache>
            </c:numRef>
          </c:xVal>
          <c:yVal>
            <c:numRef>
              <c:f>'A (old)'!$M$21:$M$898</c:f>
              <c:numCache>
                <c:formatCode>General</c:formatCode>
                <c:ptCount val="878"/>
                <c:pt idx="0">
                  <c:v>-1.7806299998483155E-2</c:v>
                </c:pt>
                <c:pt idx="1">
                  <c:v>7.4856000028376002E-3</c:v>
                </c:pt>
                <c:pt idx="2">
                  <c:v>1.577720000204863E-2</c:v>
                </c:pt>
                <c:pt idx="3">
                  <c:v>5.9975950003718026E-2</c:v>
                </c:pt>
                <c:pt idx="4">
                  <c:v>3.5442500011413358E-3</c:v>
                </c:pt>
                <c:pt idx="5">
                  <c:v>-1.3173699997423682E-2</c:v>
                </c:pt>
                <c:pt idx="6">
                  <c:v>-7.4789499994949438E-3</c:v>
                </c:pt>
                <c:pt idx="7">
                  <c:v>-3.3664499998849351E-2</c:v>
                </c:pt>
                <c:pt idx="8">
                  <c:v>-1.7301549996773247E-2</c:v>
                </c:pt>
                <c:pt idx="9">
                  <c:v>-1.8417849998513702E-2</c:v>
                </c:pt>
                <c:pt idx="10">
                  <c:v>-1.7502449998573866E-2</c:v>
                </c:pt>
                <c:pt idx="11">
                  <c:v>-2.0136999999522232E-2</c:v>
                </c:pt>
                <c:pt idx="12">
                  <c:v>-1.8653649996849708E-2</c:v>
                </c:pt>
                <c:pt idx="13">
                  <c:v>-1.6446800000267103E-2</c:v>
                </c:pt>
                <c:pt idx="14">
                  <c:v>-1.749549999658484E-2</c:v>
                </c:pt>
                <c:pt idx="15">
                  <c:v>-1.5661999997973908E-2</c:v>
                </c:pt>
                <c:pt idx="16">
                  <c:v>-1.8644199997652322E-2</c:v>
                </c:pt>
                <c:pt idx="17">
                  <c:v>-1.7236500003491528E-2</c:v>
                </c:pt>
                <c:pt idx="18">
                  <c:v>-1.7596749996300787E-2</c:v>
                </c:pt>
                <c:pt idx="19">
                  <c:v>-1.5420399991853628E-2</c:v>
                </c:pt>
                <c:pt idx="20">
                  <c:v>-1.6022899995732587E-2</c:v>
                </c:pt>
                <c:pt idx="21">
                  <c:v>-1.5953499998431653E-2</c:v>
                </c:pt>
                <c:pt idx="22">
                  <c:v>-1.574580000306014E-2</c:v>
                </c:pt>
                <c:pt idx="23">
                  <c:v>-1.4547049999237061E-2</c:v>
                </c:pt>
                <c:pt idx="24">
                  <c:v>-2.3915249992569443E-2</c:v>
                </c:pt>
                <c:pt idx="25">
                  <c:v>-1.4353549995576032E-2</c:v>
                </c:pt>
                <c:pt idx="26">
                  <c:v>-1.516464999440359E-2</c:v>
                </c:pt>
                <c:pt idx="27">
                  <c:v>-1.4415450001251884E-2</c:v>
                </c:pt>
                <c:pt idx="28">
                  <c:v>-1.4711499992699828E-2</c:v>
                </c:pt>
                <c:pt idx="29">
                  <c:v>-1.5422949996718671E-2</c:v>
                </c:pt>
                <c:pt idx="30">
                  <c:v>-1.5422949996718671E-2</c:v>
                </c:pt>
                <c:pt idx="31">
                  <c:v>-2.8272899995499756E-2</c:v>
                </c:pt>
                <c:pt idx="32">
                  <c:v>4.4150000030640513E-3</c:v>
                </c:pt>
                <c:pt idx="33">
                  <c:v>-6.3201650002156384E-2</c:v>
                </c:pt>
                <c:pt idx="34">
                  <c:v>-7.5912499960395508E-3</c:v>
                </c:pt>
                <c:pt idx="35">
                  <c:v>-7.3924999960581772E-3</c:v>
                </c:pt>
                <c:pt idx="36">
                  <c:v>-8.1937499999185093E-3</c:v>
                </c:pt>
                <c:pt idx="37">
                  <c:v>-1.37603500043042E-2</c:v>
                </c:pt>
                <c:pt idx="38">
                  <c:v>-1.3352649999433197E-2</c:v>
                </c:pt>
                <c:pt idx="39">
                  <c:v>-1.2375349993817508E-2</c:v>
                </c:pt>
                <c:pt idx="40">
                  <c:v>-3.8555000355700031E-4</c:v>
                </c:pt>
                <c:pt idx="41">
                  <c:v>-1.1960000119870529E-4</c:v>
                </c:pt>
                <c:pt idx="42">
                  <c:v>-1.0797499926411547E-3</c:v>
                </c:pt>
                <c:pt idx="99">
                  <c:v>-4.3563500003074296E-3</c:v>
                </c:pt>
                <c:pt idx="100">
                  <c:v>-2.9563499992946163E-3</c:v>
                </c:pt>
                <c:pt idx="112">
                  <c:v>1.2043200003972743E-2</c:v>
                </c:pt>
                <c:pt idx="113">
                  <c:v>4.0807500045048073E-3</c:v>
                </c:pt>
                <c:pt idx="114">
                  <c:v>-4.9090499960584566E-3</c:v>
                </c:pt>
                <c:pt idx="116">
                  <c:v>2.9053999969619326E-3</c:v>
                </c:pt>
                <c:pt idx="117">
                  <c:v>-8.2539999129949138E-4</c:v>
                </c:pt>
                <c:pt idx="118">
                  <c:v>-1.6249549997155555E-2</c:v>
                </c:pt>
                <c:pt idx="121">
                  <c:v>-6.077449994336348E-3</c:v>
                </c:pt>
                <c:pt idx="125">
                  <c:v>-2.418650001345668E-3</c:v>
                </c:pt>
                <c:pt idx="128">
                  <c:v>-1.0078399995109066E-2</c:v>
                </c:pt>
                <c:pt idx="132">
                  <c:v>-3.3774999974411912E-3</c:v>
                </c:pt>
                <c:pt idx="139">
                  <c:v>-1.0182699996221345E-2</c:v>
                </c:pt>
                <c:pt idx="141">
                  <c:v>-1.3599249999970198E-2</c:v>
                </c:pt>
                <c:pt idx="144">
                  <c:v>-5.9766499980469234E-3</c:v>
                </c:pt>
                <c:pt idx="145">
                  <c:v>-4.1918499991879798E-3</c:v>
                </c:pt>
                <c:pt idx="146">
                  <c:v>-5.4682499976479448E-3</c:v>
                </c:pt>
                <c:pt idx="147">
                  <c:v>-1.5697199996793643E-2</c:v>
                </c:pt>
                <c:pt idx="149">
                  <c:v>-1.6702799999620765E-2</c:v>
                </c:pt>
                <c:pt idx="150">
                  <c:v>-1.6129649993672501E-2</c:v>
                </c:pt>
                <c:pt idx="151">
                  <c:v>-1.7115299997385591E-2</c:v>
                </c:pt>
                <c:pt idx="152">
                  <c:v>-1.6934249993937556E-2</c:v>
                </c:pt>
                <c:pt idx="153">
                  <c:v>-1.970229999278672E-2</c:v>
                </c:pt>
                <c:pt idx="158">
                  <c:v>-2.3198333564852014E-2</c:v>
                </c:pt>
                <c:pt idx="161">
                  <c:v>-2.3522550000052433E-2</c:v>
                </c:pt>
                <c:pt idx="162">
                  <c:v>-2.579284999956144E-2</c:v>
                </c:pt>
                <c:pt idx="163">
                  <c:v>-2.6738649998151232E-2</c:v>
                </c:pt>
                <c:pt idx="164">
                  <c:v>-2.7149900000949856E-2</c:v>
                </c:pt>
                <c:pt idx="167">
                  <c:v>-2.7779249990999233E-2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5E9-4D2B-87F2-F2F39A343270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(old)'!$F$21:$F$898</c:f>
              <c:numCache>
                <c:formatCode>General</c:formatCode>
                <c:ptCount val="878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-40879.5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-18455.5</c:v>
                </c:pt>
                <c:pt idx="11">
                  <c:v>-18430</c:v>
                </c:pt>
                <c:pt idx="12">
                  <c:v>-18423.5</c:v>
                </c:pt>
                <c:pt idx="13">
                  <c:v>-18252</c:v>
                </c:pt>
                <c:pt idx="14">
                  <c:v>-18245</c:v>
                </c:pt>
                <c:pt idx="15">
                  <c:v>-18180</c:v>
                </c:pt>
                <c:pt idx="16">
                  <c:v>-17238</c:v>
                </c:pt>
                <c:pt idx="17">
                  <c:v>-17235</c:v>
                </c:pt>
                <c:pt idx="18">
                  <c:v>-17232.5</c:v>
                </c:pt>
                <c:pt idx="19">
                  <c:v>-15956</c:v>
                </c:pt>
                <c:pt idx="20">
                  <c:v>-15931</c:v>
                </c:pt>
                <c:pt idx="21">
                  <c:v>-15865</c:v>
                </c:pt>
                <c:pt idx="22">
                  <c:v>-15862</c:v>
                </c:pt>
                <c:pt idx="23">
                  <c:v>-15849.5</c:v>
                </c:pt>
                <c:pt idx="24">
                  <c:v>-14447.5</c:v>
                </c:pt>
                <c:pt idx="25">
                  <c:v>-14384.5</c:v>
                </c:pt>
                <c:pt idx="26">
                  <c:v>-13713.5</c:v>
                </c:pt>
                <c:pt idx="27">
                  <c:v>-13525.5</c:v>
                </c:pt>
                <c:pt idx="28">
                  <c:v>-13485</c:v>
                </c:pt>
                <c:pt idx="29">
                  <c:v>-13450.5</c:v>
                </c:pt>
                <c:pt idx="30">
                  <c:v>-13450.5</c:v>
                </c:pt>
                <c:pt idx="31">
                  <c:v>-13431</c:v>
                </c:pt>
                <c:pt idx="32">
                  <c:v>-8150</c:v>
                </c:pt>
                <c:pt idx="33">
                  <c:v>-8143.5</c:v>
                </c:pt>
                <c:pt idx="34">
                  <c:v>-8087.5</c:v>
                </c:pt>
                <c:pt idx="35">
                  <c:v>-8075</c:v>
                </c:pt>
                <c:pt idx="36">
                  <c:v>-8062.5</c:v>
                </c:pt>
                <c:pt idx="37">
                  <c:v>-7036.5</c:v>
                </c:pt>
                <c:pt idx="38">
                  <c:v>-7033.5</c:v>
                </c:pt>
                <c:pt idx="39">
                  <c:v>-6886.5</c:v>
                </c:pt>
                <c:pt idx="40">
                  <c:v>-6864.5</c:v>
                </c:pt>
                <c:pt idx="41">
                  <c:v>-4644</c:v>
                </c:pt>
                <c:pt idx="42">
                  <c:v>-3602.5</c:v>
                </c:pt>
                <c:pt idx="43">
                  <c:v>0.5</c:v>
                </c:pt>
                <c:pt idx="44">
                  <c:v>0.5</c:v>
                </c:pt>
                <c:pt idx="45">
                  <c:v>7</c:v>
                </c:pt>
                <c:pt idx="46">
                  <c:v>7</c:v>
                </c:pt>
                <c:pt idx="47">
                  <c:v>54</c:v>
                </c:pt>
                <c:pt idx="48">
                  <c:v>57</c:v>
                </c:pt>
                <c:pt idx="49">
                  <c:v>57</c:v>
                </c:pt>
                <c:pt idx="50">
                  <c:v>57.5</c:v>
                </c:pt>
                <c:pt idx="51">
                  <c:v>82</c:v>
                </c:pt>
                <c:pt idx="52">
                  <c:v>82.5</c:v>
                </c:pt>
                <c:pt idx="53">
                  <c:v>2011</c:v>
                </c:pt>
                <c:pt idx="54">
                  <c:v>2017</c:v>
                </c:pt>
                <c:pt idx="55">
                  <c:v>2083</c:v>
                </c:pt>
                <c:pt idx="56">
                  <c:v>5393</c:v>
                </c:pt>
                <c:pt idx="57">
                  <c:v>5647</c:v>
                </c:pt>
                <c:pt idx="58">
                  <c:v>6503</c:v>
                </c:pt>
                <c:pt idx="59">
                  <c:v>6765</c:v>
                </c:pt>
                <c:pt idx="60">
                  <c:v>6771.5</c:v>
                </c:pt>
                <c:pt idx="61">
                  <c:v>7682</c:v>
                </c:pt>
                <c:pt idx="62">
                  <c:v>8380</c:v>
                </c:pt>
                <c:pt idx="63">
                  <c:v>8915</c:v>
                </c:pt>
                <c:pt idx="64">
                  <c:v>8988.5</c:v>
                </c:pt>
                <c:pt idx="65">
                  <c:v>9065</c:v>
                </c:pt>
                <c:pt idx="66">
                  <c:v>9120</c:v>
                </c:pt>
                <c:pt idx="67">
                  <c:v>9396.5</c:v>
                </c:pt>
                <c:pt idx="68">
                  <c:v>9962</c:v>
                </c:pt>
                <c:pt idx="69">
                  <c:v>13186</c:v>
                </c:pt>
                <c:pt idx="70">
                  <c:v>13788</c:v>
                </c:pt>
                <c:pt idx="71">
                  <c:v>15936</c:v>
                </c:pt>
                <c:pt idx="72">
                  <c:v>17315</c:v>
                </c:pt>
                <c:pt idx="73">
                  <c:v>17334</c:v>
                </c:pt>
                <c:pt idx="74">
                  <c:v>18065</c:v>
                </c:pt>
                <c:pt idx="75">
                  <c:v>18137</c:v>
                </c:pt>
                <c:pt idx="76">
                  <c:v>18284</c:v>
                </c:pt>
                <c:pt idx="77">
                  <c:v>18312.5</c:v>
                </c:pt>
                <c:pt idx="78">
                  <c:v>18350</c:v>
                </c:pt>
                <c:pt idx="79">
                  <c:v>18472.5</c:v>
                </c:pt>
                <c:pt idx="80">
                  <c:v>18481.5</c:v>
                </c:pt>
                <c:pt idx="81">
                  <c:v>18485</c:v>
                </c:pt>
                <c:pt idx="82">
                  <c:v>18491</c:v>
                </c:pt>
                <c:pt idx="83">
                  <c:v>19147</c:v>
                </c:pt>
                <c:pt idx="84">
                  <c:v>19247</c:v>
                </c:pt>
                <c:pt idx="85">
                  <c:v>19288</c:v>
                </c:pt>
                <c:pt idx="86">
                  <c:v>19357</c:v>
                </c:pt>
                <c:pt idx="87">
                  <c:v>19401</c:v>
                </c:pt>
                <c:pt idx="88">
                  <c:v>19526</c:v>
                </c:pt>
                <c:pt idx="89">
                  <c:v>19639</c:v>
                </c:pt>
                <c:pt idx="90">
                  <c:v>19642</c:v>
                </c:pt>
                <c:pt idx="91">
                  <c:v>20241.5</c:v>
                </c:pt>
                <c:pt idx="92">
                  <c:v>20257</c:v>
                </c:pt>
                <c:pt idx="93">
                  <c:v>20323</c:v>
                </c:pt>
                <c:pt idx="94">
                  <c:v>20332.5</c:v>
                </c:pt>
                <c:pt idx="95">
                  <c:v>20367</c:v>
                </c:pt>
                <c:pt idx="96">
                  <c:v>20385.5</c:v>
                </c:pt>
                <c:pt idx="97">
                  <c:v>20420</c:v>
                </c:pt>
                <c:pt idx="98">
                  <c:v>20483</c:v>
                </c:pt>
                <c:pt idx="99">
                  <c:v>20523.5</c:v>
                </c:pt>
                <c:pt idx="100">
                  <c:v>20523.5</c:v>
                </c:pt>
                <c:pt idx="101">
                  <c:v>20530</c:v>
                </c:pt>
                <c:pt idx="102">
                  <c:v>21274</c:v>
                </c:pt>
                <c:pt idx="103">
                  <c:v>21364.5</c:v>
                </c:pt>
                <c:pt idx="104">
                  <c:v>21436.5</c:v>
                </c:pt>
                <c:pt idx="105">
                  <c:v>21549</c:v>
                </c:pt>
                <c:pt idx="106">
                  <c:v>21561.5</c:v>
                </c:pt>
                <c:pt idx="107">
                  <c:v>22158</c:v>
                </c:pt>
                <c:pt idx="108">
                  <c:v>22487</c:v>
                </c:pt>
                <c:pt idx="109">
                  <c:v>22597</c:v>
                </c:pt>
                <c:pt idx="110">
                  <c:v>22734.5</c:v>
                </c:pt>
                <c:pt idx="111">
                  <c:v>22769</c:v>
                </c:pt>
                <c:pt idx="112">
                  <c:v>22848</c:v>
                </c:pt>
                <c:pt idx="113">
                  <c:v>23992.5</c:v>
                </c:pt>
                <c:pt idx="114">
                  <c:v>24970.5</c:v>
                </c:pt>
                <c:pt idx="115">
                  <c:v>24970.5</c:v>
                </c:pt>
                <c:pt idx="116">
                  <c:v>25106</c:v>
                </c:pt>
                <c:pt idx="117">
                  <c:v>26094</c:v>
                </c:pt>
                <c:pt idx="118">
                  <c:v>26175.5</c:v>
                </c:pt>
                <c:pt idx="119">
                  <c:v>26213</c:v>
                </c:pt>
                <c:pt idx="120">
                  <c:v>26278</c:v>
                </c:pt>
                <c:pt idx="121">
                  <c:v>26294.5</c:v>
                </c:pt>
                <c:pt idx="122">
                  <c:v>26347</c:v>
                </c:pt>
                <c:pt idx="123">
                  <c:v>26394</c:v>
                </c:pt>
                <c:pt idx="124">
                  <c:v>27222.5</c:v>
                </c:pt>
                <c:pt idx="125">
                  <c:v>27226.5</c:v>
                </c:pt>
                <c:pt idx="126">
                  <c:v>27263</c:v>
                </c:pt>
                <c:pt idx="127">
                  <c:v>27419.5</c:v>
                </c:pt>
                <c:pt idx="128">
                  <c:v>27424</c:v>
                </c:pt>
                <c:pt idx="129">
                  <c:v>27567</c:v>
                </c:pt>
                <c:pt idx="130">
                  <c:v>27611</c:v>
                </c:pt>
                <c:pt idx="131">
                  <c:v>27771</c:v>
                </c:pt>
                <c:pt idx="132">
                  <c:v>27775</c:v>
                </c:pt>
                <c:pt idx="133">
                  <c:v>27818</c:v>
                </c:pt>
                <c:pt idx="134">
                  <c:v>27865</c:v>
                </c:pt>
                <c:pt idx="135">
                  <c:v>28248</c:v>
                </c:pt>
                <c:pt idx="136">
                  <c:v>28414</c:v>
                </c:pt>
                <c:pt idx="137">
                  <c:v>28464</c:v>
                </c:pt>
                <c:pt idx="138">
                  <c:v>28605</c:v>
                </c:pt>
                <c:pt idx="139">
                  <c:v>28747</c:v>
                </c:pt>
                <c:pt idx="140">
                  <c:v>28790</c:v>
                </c:pt>
                <c:pt idx="141">
                  <c:v>28792.5</c:v>
                </c:pt>
                <c:pt idx="142">
                  <c:v>28925</c:v>
                </c:pt>
                <c:pt idx="143">
                  <c:v>28947</c:v>
                </c:pt>
                <c:pt idx="144">
                  <c:v>29606.5</c:v>
                </c:pt>
                <c:pt idx="145">
                  <c:v>29678.5</c:v>
                </c:pt>
                <c:pt idx="146">
                  <c:v>29882.5</c:v>
                </c:pt>
                <c:pt idx="147">
                  <c:v>31092</c:v>
                </c:pt>
                <c:pt idx="148">
                  <c:v>31846.5</c:v>
                </c:pt>
                <c:pt idx="149">
                  <c:v>31908</c:v>
                </c:pt>
                <c:pt idx="150">
                  <c:v>31936.5</c:v>
                </c:pt>
                <c:pt idx="151">
                  <c:v>32033</c:v>
                </c:pt>
                <c:pt idx="152">
                  <c:v>32142.5</c:v>
                </c:pt>
                <c:pt idx="153">
                  <c:v>33103</c:v>
                </c:pt>
                <c:pt idx="154">
                  <c:v>33143</c:v>
                </c:pt>
                <c:pt idx="155">
                  <c:v>33491</c:v>
                </c:pt>
                <c:pt idx="156">
                  <c:v>34100</c:v>
                </c:pt>
                <c:pt idx="157">
                  <c:v>34169</c:v>
                </c:pt>
                <c:pt idx="158">
                  <c:v>34316</c:v>
                </c:pt>
                <c:pt idx="159">
                  <c:v>34580.5</c:v>
                </c:pt>
                <c:pt idx="160">
                  <c:v>34705</c:v>
                </c:pt>
                <c:pt idx="161">
                  <c:v>34705.5</c:v>
                </c:pt>
                <c:pt idx="162">
                  <c:v>35288.5</c:v>
                </c:pt>
                <c:pt idx="163">
                  <c:v>35426.5</c:v>
                </c:pt>
                <c:pt idx="164">
                  <c:v>35539</c:v>
                </c:pt>
                <c:pt idx="165">
                  <c:v>35574.5</c:v>
                </c:pt>
                <c:pt idx="166">
                  <c:v>35574.5</c:v>
                </c:pt>
                <c:pt idx="167">
                  <c:v>35592.5</c:v>
                </c:pt>
                <c:pt idx="168">
                  <c:v>37758</c:v>
                </c:pt>
              </c:numCache>
            </c:numRef>
          </c:xVal>
          <c:yVal>
            <c:numRef>
              <c:f>'A (old)'!$N$21:$N$898</c:f>
              <c:numCache>
                <c:formatCode>General</c:formatCode>
                <c:ptCount val="878"/>
                <c:pt idx="159">
                  <c:v>-2.3917737465568911E-2</c:v>
                </c:pt>
                <c:pt idx="160">
                  <c:v>-2.4256360473656841E-2</c:v>
                </c:pt>
                <c:pt idx="161">
                  <c:v>-2.4257720405416225E-2</c:v>
                </c:pt>
                <c:pt idx="162">
                  <c:v>-2.5843400836864067E-2</c:v>
                </c:pt>
                <c:pt idx="163">
                  <c:v>-2.6218742002455497E-2</c:v>
                </c:pt>
                <c:pt idx="164">
                  <c:v>-2.6524726648318078E-2</c:v>
                </c:pt>
                <c:pt idx="165">
                  <c:v>-2.6621281803234711E-2</c:v>
                </c:pt>
                <c:pt idx="166">
                  <c:v>-2.6621281803234711E-2</c:v>
                </c:pt>
                <c:pt idx="167">
                  <c:v>-2.6670239346572727E-2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5E9-4D2B-87F2-F2F39A343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3709528"/>
        <c:axId val="1"/>
      </c:scatterChart>
      <c:valAx>
        <c:axId val="673709528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72409580877865"/>
              <c:y val="0.870372962638929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5000"/>
      </c:valAx>
      <c:valAx>
        <c:axId val="1"/>
        <c:scaling>
          <c:orientation val="minMax"/>
          <c:max val="0.02"/>
          <c:min val="-2.5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3018867924528301E-2"/>
              <c:y val="0.358025663458734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709528"/>
        <c:crosses val="autoZero"/>
        <c:crossBetween val="midCat"/>
        <c:majorUnit val="5.0000000000000001E-3"/>
        <c:minorUnit val="5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8.4905660377358486E-2"/>
          <c:y val="0.91975308641975306"/>
          <c:w val="0.83805031446540879"/>
          <c:h val="0.981481481481481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Cas -- O-C Diagr.</a:t>
            </a:r>
          </a:p>
        </c:rich>
      </c:tx>
      <c:layout>
        <c:manualLayout>
          <c:xMode val="edge"/>
          <c:yMode val="edge"/>
          <c:x val="0.37667344163241545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8758616118151"/>
          <c:y val="0.11526514817327496"/>
          <c:w val="0.7858515941043952"/>
          <c:h val="0.629285403540582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(old)'!$F$21:$F$898</c:f>
              <c:numCache>
                <c:formatCode>General</c:formatCode>
                <c:ptCount val="878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-40879.5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-18455.5</c:v>
                </c:pt>
                <c:pt idx="11">
                  <c:v>-18430</c:v>
                </c:pt>
                <c:pt idx="12">
                  <c:v>-18423.5</c:v>
                </c:pt>
                <c:pt idx="13">
                  <c:v>-18252</c:v>
                </c:pt>
                <c:pt idx="14">
                  <c:v>-18245</c:v>
                </c:pt>
                <c:pt idx="15">
                  <c:v>-18180</c:v>
                </c:pt>
                <c:pt idx="16">
                  <c:v>-17238</c:v>
                </c:pt>
                <c:pt idx="17">
                  <c:v>-17235</c:v>
                </c:pt>
                <c:pt idx="18">
                  <c:v>-17232.5</c:v>
                </c:pt>
                <c:pt idx="19">
                  <c:v>-15956</c:v>
                </c:pt>
                <c:pt idx="20">
                  <c:v>-15931</c:v>
                </c:pt>
                <c:pt idx="21">
                  <c:v>-15865</c:v>
                </c:pt>
                <c:pt idx="22">
                  <c:v>-15862</c:v>
                </c:pt>
                <c:pt idx="23">
                  <c:v>-15849.5</c:v>
                </c:pt>
                <c:pt idx="24">
                  <c:v>-14447.5</c:v>
                </c:pt>
                <c:pt idx="25">
                  <c:v>-14384.5</c:v>
                </c:pt>
                <c:pt idx="26">
                  <c:v>-13713.5</c:v>
                </c:pt>
                <c:pt idx="27">
                  <c:v>-13525.5</c:v>
                </c:pt>
                <c:pt idx="28">
                  <c:v>-13485</c:v>
                </c:pt>
                <c:pt idx="29">
                  <c:v>-13450.5</c:v>
                </c:pt>
                <c:pt idx="30">
                  <c:v>-13450.5</c:v>
                </c:pt>
                <c:pt idx="31">
                  <c:v>-13431</c:v>
                </c:pt>
                <c:pt idx="32">
                  <c:v>-8150</c:v>
                </c:pt>
                <c:pt idx="33">
                  <c:v>-8143.5</c:v>
                </c:pt>
                <c:pt idx="34">
                  <c:v>-8087.5</c:v>
                </c:pt>
                <c:pt idx="35">
                  <c:v>-8075</c:v>
                </c:pt>
                <c:pt idx="36">
                  <c:v>-8062.5</c:v>
                </c:pt>
                <c:pt idx="37">
                  <c:v>-7036.5</c:v>
                </c:pt>
                <c:pt idx="38">
                  <c:v>-7033.5</c:v>
                </c:pt>
                <c:pt idx="39">
                  <c:v>-6886.5</c:v>
                </c:pt>
                <c:pt idx="40">
                  <c:v>-6864.5</c:v>
                </c:pt>
                <c:pt idx="41">
                  <c:v>-4644</c:v>
                </c:pt>
                <c:pt idx="42">
                  <c:v>-3602.5</c:v>
                </c:pt>
                <c:pt idx="43">
                  <c:v>0.5</c:v>
                </c:pt>
                <c:pt idx="44">
                  <c:v>0.5</c:v>
                </c:pt>
                <c:pt idx="45">
                  <c:v>7</c:v>
                </c:pt>
                <c:pt idx="46">
                  <c:v>7</c:v>
                </c:pt>
                <c:pt idx="47">
                  <c:v>54</c:v>
                </c:pt>
                <c:pt idx="48">
                  <c:v>57</c:v>
                </c:pt>
                <c:pt idx="49">
                  <c:v>57</c:v>
                </c:pt>
                <c:pt idx="50">
                  <c:v>57.5</c:v>
                </c:pt>
                <c:pt idx="51">
                  <c:v>82</c:v>
                </c:pt>
                <c:pt idx="52">
                  <c:v>82.5</c:v>
                </c:pt>
                <c:pt idx="53">
                  <c:v>2011</c:v>
                </c:pt>
                <c:pt idx="54">
                  <c:v>2017</c:v>
                </c:pt>
                <c:pt idx="55">
                  <c:v>2083</c:v>
                </c:pt>
                <c:pt idx="56">
                  <c:v>5393</c:v>
                </c:pt>
                <c:pt idx="57">
                  <c:v>5647</c:v>
                </c:pt>
                <c:pt idx="58">
                  <c:v>6503</c:v>
                </c:pt>
                <c:pt idx="59">
                  <c:v>6765</c:v>
                </c:pt>
                <c:pt idx="60">
                  <c:v>6771.5</c:v>
                </c:pt>
                <c:pt idx="61">
                  <c:v>7682</c:v>
                </c:pt>
                <c:pt idx="62">
                  <c:v>8380</c:v>
                </c:pt>
                <c:pt idx="63">
                  <c:v>8915</c:v>
                </c:pt>
                <c:pt idx="64">
                  <c:v>8988.5</c:v>
                </c:pt>
                <c:pt idx="65">
                  <c:v>9065</c:v>
                </c:pt>
                <c:pt idx="66">
                  <c:v>9120</c:v>
                </c:pt>
                <c:pt idx="67">
                  <c:v>9396.5</c:v>
                </c:pt>
                <c:pt idx="68">
                  <c:v>9962</c:v>
                </c:pt>
                <c:pt idx="69">
                  <c:v>13186</c:v>
                </c:pt>
                <c:pt idx="70">
                  <c:v>13788</c:v>
                </c:pt>
                <c:pt idx="71">
                  <c:v>15936</c:v>
                </c:pt>
                <c:pt idx="72">
                  <c:v>17315</c:v>
                </c:pt>
                <c:pt idx="73">
                  <c:v>17334</c:v>
                </c:pt>
                <c:pt idx="74">
                  <c:v>18065</c:v>
                </c:pt>
                <c:pt idx="75">
                  <c:v>18137</c:v>
                </c:pt>
                <c:pt idx="76">
                  <c:v>18284</c:v>
                </c:pt>
                <c:pt idx="77">
                  <c:v>18312.5</c:v>
                </c:pt>
                <c:pt idx="78">
                  <c:v>18350</c:v>
                </c:pt>
                <c:pt idx="79">
                  <c:v>18472.5</c:v>
                </c:pt>
                <c:pt idx="80">
                  <c:v>18481.5</c:v>
                </c:pt>
                <c:pt idx="81">
                  <c:v>18485</c:v>
                </c:pt>
                <c:pt idx="82">
                  <c:v>18491</c:v>
                </c:pt>
                <c:pt idx="83">
                  <c:v>19147</c:v>
                </c:pt>
                <c:pt idx="84">
                  <c:v>19247</c:v>
                </c:pt>
                <c:pt idx="85">
                  <c:v>19288</c:v>
                </c:pt>
                <c:pt idx="86">
                  <c:v>19357</c:v>
                </c:pt>
                <c:pt idx="87">
                  <c:v>19401</c:v>
                </c:pt>
                <c:pt idx="88">
                  <c:v>19526</c:v>
                </c:pt>
                <c:pt idx="89">
                  <c:v>19639</c:v>
                </c:pt>
                <c:pt idx="90">
                  <c:v>19642</c:v>
                </c:pt>
                <c:pt idx="91">
                  <c:v>20241.5</c:v>
                </c:pt>
                <c:pt idx="92">
                  <c:v>20257</c:v>
                </c:pt>
                <c:pt idx="93">
                  <c:v>20323</c:v>
                </c:pt>
                <c:pt idx="94">
                  <c:v>20332.5</c:v>
                </c:pt>
                <c:pt idx="95">
                  <c:v>20367</c:v>
                </c:pt>
                <c:pt idx="96">
                  <c:v>20385.5</c:v>
                </c:pt>
                <c:pt idx="97">
                  <c:v>20420</c:v>
                </c:pt>
                <c:pt idx="98">
                  <c:v>20483</c:v>
                </c:pt>
                <c:pt idx="99">
                  <c:v>20523.5</c:v>
                </c:pt>
                <c:pt idx="100">
                  <c:v>20523.5</c:v>
                </c:pt>
                <c:pt idx="101">
                  <c:v>20530</c:v>
                </c:pt>
                <c:pt idx="102">
                  <c:v>21274</c:v>
                </c:pt>
                <c:pt idx="103">
                  <c:v>21364.5</c:v>
                </c:pt>
                <c:pt idx="104">
                  <c:v>21436.5</c:v>
                </c:pt>
                <c:pt idx="105">
                  <c:v>21549</c:v>
                </c:pt>
                <c:pt idx="106">
                  <c:v>21561.5</c:v>
                </c:pt>
                <c:pt idx="107">
                  <c:v>22158</c:v>
                </c:pt>
                <c:pt idx="108">
                  <c:v>22487</c:v>
                </c:pt>
                <c:pt idx="109">
                  <c:v>22597</c:v>
                </c:pt>
                <c:pt idx="110">
                  <c:v>22734.5</c:v>
                </c:pt>
                <c:pt idx="111">
                  <c:v>22769</c:v>
                </c:pt>
                <c:pt idx="112">
                  <c:v>22848</c:v>
                </c:pt>
                <c:pt idx="113">
                  <c:v>23992.5</c:v>
                </c:pt>
                <c:pt idx="114">
                  <c:v>24970.5</c:v>
                </c:pt>
                <c:pt idx="115">
                  <c:v>24970.5</c:v>
                </c:pt>
                <c:pt idx="116">
                  <c:v>25106</c:v>
                </c:pt>
                <c:pt idx="117">
                  <c:v>26094</c:v>
                </c:pt>
                <c:pt idx="118">
                  <c:v>26175.5</c:v>
                </c:pt>
                <c:pt idx="119">
                  <c:v>26213</c:v>
                </c:pt>
                <c:pt idx="120">
                  <c:v>26278</c:v>
                </c:pt>
                <c:pt idx="121">
                  <c:v>26294.5</c:v>
                </c:pt>
                <c:pt idx="122">
                  <c:v>26347</c:v>
                </c:pt>
                <c:pt idx="123">
                  <c:v>26394</c:v>
                </c:pt>
                <c:pt idx="124">
                  <c:v>27222.5</c:v>
                </c:pt>
                <c:pt idx="125">
                  <c:v>27226.5</c:v>
                </c:pt>
                <c:pt idx="126">
                  <c:v>27263</c:v>
                </c:pt>
                <c:pt idx="127">
                  <c:v>27419.5</c:v>
                </c:pt>
                <c:pt idx="128">
                  <c:v>27424</c:v>
                </c:pt>
                <c:pt idx="129">
                  <c:v>27567</c:v>
                </c:pt>
                <c:pt idx="130">
                  <c:v>27611</c:v>
                </c:pt>
                <c:pt idx="131">
                  <c:v>27771</c:v>
                </c:pt>
                <c:pt idx="132">
                  <c:v>27775</c:v>
                </c:pt>
                <c:pt idx="133">
                  <c:v>27818</c:v>
                </c:pt>
                <c:pt idx="134">
                  <c:v>27865</c:v>
                </c:pt>
                <c:pt idx="135">
                  <c:v>28248</c:v>
                </c:pt>
                <c:pt idx="136">
                  <c:v>28414</c:v>
                </c:pt>
                <c:pt idx="137">
                  <c:v>28464</c:v>
                </c:pt>
                <c:pt idx="138">
                  <c:v>28605</c:v>
                </c:pt>
                <c:pt idx="139">
                  <c:v>28747</c:v>
                </c:pt>
                <c:pt idx="140">
                  <c:v>28790</c:v>
                </c:pt>
                <c:pt idx="141">
                  <c:v>28792.5</c:v>
                </c:pt>
                <c:pt idx="142">
                  <c:v>28925</c:v>
                </c:pt>
                <c:pt idx="143">
                  <c:v>28947</c:v>
                </c:pt>
                <c:pt idx="144">
                  <c:v>29606.5</c:v>
                </c:pt>
                <c:pt idx="145">
                  <c:v>29678.5</c:v>
                </c:pt>
                <c:pt idx="146">
                  <c:v>29882.5</c:v>
                </c:pt>
                <c:pt idx="147">
                  <c:v>31092</c:v>
                </c:pt>
                <c:pt idx="148">
                  <c:v>31846.5</c:v>
                </c:pt>
                <c:pt idx="149">
                  <c:v>31908</c:v>
                </c:pt>
                <c:pt idx="150">
                  <c:v>31936.5</c:v>
                </c:pt>
                <c:pt idx="151">
                  <c:v>32033</c:v>
                </c:pt>
                <c:pt idx="152">
                  <c:v>32142.5</c:v>
                </c:pt>
                <c:pt idx="153">
                  <c:v>33103</c:v>
                </c:pt>
                <c:pt idx="154">
                  <c:v>33143</c:v>
                </c:pt>
                <c:pt idx="155">
                  <c:v>33491</c:v>
                </c:pt>
                <c:pt idx="156">
                  <c:v>34100</c:v>
                </c:pt>
                <c:pt idx="157">
                  <c:v>34169</c:v>
                </c:pt>
                <c:pt idx="158">
                  <c:v>34316</c:v>
                </c:pt>
                <c:pt idx="159">
                  <c:v>34580.5</c:v>
                </c:pt>
                <c:pt idx="160">
                  <c:v>34705</c:v>
                </c:pt>
                <c:pt idx="161">
                  <c:v>34705.5</c:v>
                </c:pt>
                <c:pt idx="162">
                  <c:v>35288.5</c:v>
                </c:pt>
                <c:pt idx="163">
                  <c:v>35426.5</c:v>
                </c:pt>
                <c:pt idx="164">
                  <c:v>35539</c:v>
                </c:pt>
                <c:pt idx="165">
                  <c:v>35574.5</c:v>
                </c:pt>
                <c:pt idx="166">
                  <c:v>35574.5</c:v>
                </c:pt>
                <c:pt idx="167">
                  <c:v>35592.5</c:v>
                </c:pt>
                <c:pt idx="168">
                  <c:v>37758</c:v>
                </c:pt>
              </c:numCache>
            </c:numRef>
          </c:xVal>
          <c:yVal>
            <c:numRef>
              <c:f>'A (old)'!$H$21:$H$898</c:f>
              <c:numCache>
                <c:formatCode>General</c:formatCode>
                <c:ptCount val="878"/>
                <c:pt idx="47">
                  <c:v>-4.4139999954495579E-4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94-410A-9BFA-4048CA1347FF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JAAVSO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(old)'!$F$21:$F$898</c:f>
              <c:numCache>
                <c:formatCode>General</c:formatCode>
                <c:ptCount val="878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-40879.5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-18455.5</c:v>
                </c:pt>
                <c:pt idx="11">
                  <c:v>-18430</c:v>
                </c:pt>
                <c:pt idx="12">
                  <c:v>-18423.5</c:v>
                </c:pt>
                <c:pt idx="13">
                  <c:v>-18252</c:v>
                </c:pt>
                <c:pt idx="14">
                  <c:v>-18245</c:v>
                </c:pt>
                <c:pt idx="15">
                  <c:v>-18180</c:v>
                </c:pt>
                <c:pt idx="16">
                  <c:v>-17238</c:v>
                </c:pt>
                <c:pt idx="17">
                  <c:v>-17235</c:v>
                </c:pt>
                <c:pt idx="18">
                  <c:v>-17232.5</c:v>
                </c:pt>
                <c:pt idx="19">
                  <c:v>-15956</c:v>
                </c:pt>
                <c:pt idx="20">
                  <c:v>-15931</c:v>
                </c:pt>
                <c:pt idx="21">
                  <c:v>-15865</c:v>
                </c:pt>
                <c:pt idx="22">
                  <c:v>-15862</c:v>
                </c:pt>
                <c:pt idx="23">
                  <c:v>-15849.5</c:v>
                </c:pt>
                <c:pt idx="24">
                  <c:v>-14447.5</c:v>
                </c:pt>
                <c:pt idx="25">
                  <c:v>-14384.5</c:v>
                </c:pt>
                <c:pt idx="26">
                  <c:v>-13713.5</c:v>
                </c:pt>
                <c:pt idx="27">
                  <c:v>-13525.5</c:v>
                </c:pt>
                <c:pt idx="28">
                  <c:v>-13485</c:v>
                </c:pt>
                <c:pt idx="29">
                  <c:v>-13450.5</c:v>
                </c:pt>
                <c:pt idx="30">
                  <c:v>-13450.5</c:v>
                </c:pt>
                <c:pt idx="31">
                  <c:v>-13431</c:v>
                </c:pt>
                <c:pt idx="32">
                  <c:v>-8150</c:v>
                </c:pt>
                <c:pt idx="33">
                  <c:v>-8143.5</c:v>
                </c:pt>
                <c:pt idx="34">
                  <c:v>-8087.5</c:v>
                </c:pt>
                <c:pt idx="35">
                  <c:v>-8075</c:v>
                </c:pt>
                <c:pt idx="36">
                  <c:v>-8062.5</c:v>
                </c:pt>
                <c:pt idx="37">
                  <c:v>-7036.5</c:v>
                </c:pt>
                <c:pt idx="38">
                  <c:v>-7033.5</c:v>
                </c:pt>
                <c:pt idx="39">
                  <c:v>-6886.5</c:v>
                </c:pt>
                <c:pt idx="40">
                  <c:v>-6864.5</c:v>
                </c:pt>
                <c:pt idx="41">
                  <c:v>-4644</c:v>
                </c:pt>
                <c:pt idx="42">
                  <c:v>-3602.5</c:v>
                </c:pt>
                <c:pt idx="43">
                  <c:v>0.5</c:v>
                </c:pt>
                <c:pt idx="44">
                  <c:v>0.5</c:v>
                </c:pt>
                <c:pt idx="45">
                  <c:v>7</c:v>
                </c:pt>
                <c:pt idx="46">
                  <c:v>7</c:v>
                </c:pt>
                <c:pt idx="47">
                  <c:v>54</c:v>
                </c:pt>
                <c:pt idx="48">
                  <c:v>57</c:v>
                </c:pt>
                <c:pt idx="49">
                  <c:v>57</c:v>
                </c:pt>
                <c:pt idx="50">
                  <c:v>57.5</c:v>
                </c:pt>
                <c:pt idx="51">
                  <c:v>82</c:v>
                </c:pt>
                <c:pt idx="52">
                  <c:v>82.5</c:v>
                </c:pt>
                <c:pt idx="53">
                  <c:v>2011</c:v>
                </c:pt>
                <c:pt idx="54">
                  <c:v>2017</c:v>
                </c:pt>
                <c:pt idx="55">
                  <c:v>2083</c:v>
                </c:pt>
                <c:pt idx="56">
                  <c:v>5393</c:v>
                </c:pt>
                <c:pt idx="57">
                  <c:v>5647</c:v>
                </c:pt>
                <c:pt idx="58">
                  <c:v>6503</c:v>
                </c:pt>
                <c:pt idx="59">
                  <c:v>6765</c:v>
                </c:pt>
                <c:pt idx="60">
                  <c:v>6771.5</c:v>
                </c:pt>
                <c:pt idx="61">
                  <c:v>7682</c:v>
                </c:pt>
                <c:pt idx="62">
                  <c:v>8380</c:v>
                </c:pt>
                <c:pt idx="63">
                  <c:v>8915</c:v>
                </c:pt>
                <c:pt idx="64">
                  <c:v>8988.5</c:v>
                </c:pt>
                <c:pt idx="65">
                  <c:v>9065</c:v>
                </c:pt>
                <c:pt idx="66">
                  <c:v>9120</c:v>
                </c:pt>
                <c:pt idx="67">
                  <c:v>9396.5</c:v>
                </c:pt>
                <c:pt idx="68">
                  <c:v>9962</c:v>
                </c:pt>
                <c:pt idx="69">
                  <c:v>13186</c:v>
                </c:pt>
                <c:pt idx="70">
                  <c:v>13788</c:v>
                </c:pt>
                <c:pt idx="71">
                  <c:v>15936</c:v>
                </c:pt>
                <c:pt idx="72">
                  <c:v>17315</c:v>
                </c:pt>
                <c:pt idx="73">
                  <c:v>17334</c:v>
                </c:pt>
                <c:pt idx="74">
                  <c:v>18065</c:v>
                </c:pt>
                <c:pt idx="75">
                  <c:v>18137</c:v>
                </c:pt>
                <c:pt idx="76">
                  <c:v>18284</c:v>
                </c:pt>
                <c:pt idx="77">
                  <c:v>18312.5</c:v>
                </c:pt>
                <c:pt idx="78">
                  <c:v>18350</c:v>
                </c:pt>
                <c:pt idx="79">
                  <c:v>18472.5</c:v>
                </c:pt>
                <c:pt idx="80">
                  <c:v>18481.5</c:v>
                </c:pt>
                <c:pt idx="81">
                  <c:v>18485</c:v>
                </c:pt>
                <c:pt idx="82">
                  <c:v>18491</c:v>
                </c:pt>
                <c:pt idx="83">
                  <c:v>19147</c:v>
                </c:pt>
                <c:pt idx="84">
                  <c:v>19247</c:v>
                </c:pt>
                <c:pt idx="85">
                  <c:v>19288</c:v>
                </c:pt>
                <c:pt idx="86">
                  <c:v>19357</c:v>
                </c:pt>
                <c:pt idx="87">
                  <c:v>19401</c:v>
                </c:pt>
                <c:pt idx="88">
                  <c:v>19526</c:v>
                </c:pt>
                <c:pt idx="89">
                  <c:v>19639</c:v>
                </c:pt>
                <c:pt idx="90">
                  <c:v>19642</c:v>
                </c:pt>
                <c:pt idx="91">
                  <c:v>20241.5</c:v>
                </c:pt>
                <c:pt idx="92">
                  <c:v>20257</c:v>
                </c:pt>
                <c:pt idx="93">
                  <c:v>20323</c:v>
                </c:pt>
                <c:pt idx="94">
                  <c:v>20332.5</c:v>
                </c:pt>
                <c:pt idx="95">
                  <c:v>20367</c:v>
                </c:pt>
                <c:pt idx="96">
                  <c:v>20385.5</c:v>
                </c:pt>
                <c:pt idx="97">
                  <c:v>20420</c:v>
                </c:pt>
                <c:pt idx="98">
                  <c:v>20483</c:v>
                </c:pt>
                <c:pt idx="99">
                  <c:v>20523.5</c:v>
                </c:pt>
                <c:pt idx="100">
                  <c:v>20523.5</c:v>
                </c:pt>
                <c:pt idx="101">
                  <c:v>20530</c:v>
                </c:pt>
                <c:pt idx="102">
                  <c:v>21274</c:v>
                </c:pt>
                <c:pt idx="103">
                  <c:v>21364.5</c:v>
                </c:pt>
                <c:pt idx="104">
                  <c:v>21436.5</c:v>
                </c:pt>
                <c:pt idx="105">
                  <c:v>21549</c:v>
                </c:pt>
                <c:pt idx="106">
                  <c:v>21561.5</c:v>
                </c:pt>
                <c:pt idx="107">
                  <c:v>22158</c:v>
                </c:pt>
                <c:pt idx="108">
                  <c:v>22487</c:v>
                </c:pt>
                <c:pt idx="109">
                  <c:v>22597</c:v>
                </c:pt>
                <c:pt idx="110">
                  <c:v>22734.5</c:v>
                </c:pt>
                <c:pt idx="111">
                  <c:v>22769</c:v>
                </c:pt>
                <c:pt idx="112">
                  <c:v>22848</c:v>
                </c:pt>
                <c:pt idx="113">
                  <c:v>23992.5</c:v>
                </c:pt>
                <c:pt idx="114">
                  <c:v>24970.5</c:v>
                </c:pt>
                <c:pt idx="115">
                  <c:v>24970.5</c:v>
                </c:pt>
                <c:pt idx="116">
                  <c:v>25106</c:v>
                </c:pt>
                <c:pt idx="117">
                  <c:v>26094</c:v>
                </c:pt>
                <c:pt idx="118">
                  <c:v>26175.5</c:v>
                </c:pt>
                <c:pt idx="119">
                  <c:v>26213</c:v>
                </c:pt>
                <c:pt idx="120">
                  <c:v>26278</c:v>
                </c:pt>
                <c:pt idx="121">
                  <c:v>26294.5</c:v>
                </c:pt>
                <c:pt idx="122">
                  <c:v>26347</c:v>
                </c:pt>
                <c:pt idx="123">
                  <c:v>26394</c:v>
                </c:pt>
                <c:pt idx="124">
                  <c:v>27222.5</c:v>
                </c:pt>
                <c:pt idx="125">
                  <c:v>27226.5</c:v>
                </c:pt>
                <c:pt idx="126">
                  <c:v>27263</c:v>
                </c:pt>
                <c:pt idx="127">
                  <c:v>27419.5</c:v>
                </c:pt>
                <c:pt idx="128">
                  <c:v>27424</c:v>
                </c:pt>
                <c:pt idx="129">
                  <c:v>27567</c:v>
                </c:pt>
                <c:pt idx="130">
                  <c:v>27611</c:v>
                </c:pt>
                <c:pt idx="131">
                  <c:v>27771</c:v>
                </c:pt>
                <c:pt idx="132">
                  <c:v>27775</c:v>
                </c:pt>
                <c:pt idx="133">
                  <c:v>27818</c:v>
                </c:pt>
                <c:pt idx="134">
                  <c:v>27865</c:v>
                </c:pt>
                <c:pt idx="135">
                  <c:v>28248</c:v>
                </c:pt>
                <c:pt idx="136">
                  <c:v>28414</c:v>
                </c:pt>
                <c:pt idx="137">
                  <c:v>28464</c:v>
                </c:pt>
                <c:pt idx="138">
                  <c:v>28605</c:v>
                </c:pt>
                <c:pt idx="139">
                  <c:v>28747</c:v>
                </c:pt>
                <c:pt idx="140">
                  <c:v>28790</c:v>
                </c:pt>
                <c:pt idx="141">
                  <c:v>28792.5</c:v>
                </c:pt>
                <c:pt idx="142">
                  <c:v>28925</c:v>
                </c:pt>
                <c:pt idx="143">
                  <c:v>28947</c:v>
                </c:pt>
                <c:pt idx="144">
                  <c:v>29606.5</c:v>
                </c:pt>
                <c:pt idx="145">
                  <c:v>29678.5</c:v>
                </c:pt>
                <c:pt idx="146">
                  <c:v>29882.5</c:v>
                </c:pt>
                <c:pt idx="147">
                  <c:v>31092</c:v>
                </c:pt>
                <c:pt idx="148">
                  <c:v>31846.5</c:v>
                </c:pt>
                <c:pt idx="149">
                  <c:v>31908</c:v>
                </c:pt>
                <c:pt idx="150">
                  <c:v>31936.5</c:v>
                </c:pt>
                <c:pt idx="151">
                  <c:v>32033</c:v>
                </c:pt>
                <c:pt idx="152">
                  <c:v>32142.5</c:v>
                </c:pt>
                <c:pt idx="153">
                  <c:v>33103</c:v>
                </c:pt>
                <c:pt idx="154">
                  <c:v>33143</c:v>
                </c:pt>
                <c:pt idx="155">
                  <c:v>33491</c:v>
                </c:pt>
                <c:pt idx="156">
                  <c:v>34100</c:v>
                </c:pt>
                <c:pt idx="157">
                  <c:v>34169</c:v>
                </c:pt>
                <c:pt idx="158">
                  <c:v>34316</c:v>
                </c:pt>
                <c:pt idx="159">
                  <c:v>34580.5</c:v>
                </c:pt>
                <c:pt idx="160">
                  <c:v>34705</c:v>
                </c:pt>
                <c:pt idx="161">
                  <c:v>34705.5</c:v>
                </c:pt>
                <c:pt idx="162">
                  <c:v>35288.5</c:v>
                </c:pt>
                <c:pt idx="163">
                  <c:v>35426.5</c:v>
                </c:pt>
                <c:pt idx="164">
                  <c:v>35539</c:v>
                </c:pt>
                <c:pt idx="165">
                  <c:v>35574.5</c:v>
                </c:pt>
                <c:pt idx="166">
                  <c:v>35574.5</c:v>
                </c:pt>
                <c:pt idx="167">
                  <c:v>35592.5</c:v>
                </c:pt>
                <c:pt idx="168">
                  <c:v>37758</c:v>
                </c:pt>
              </c:numCache>
            </c:numRef>
          </c:xVal>
          <c:yVal>
            <c:numRef>
              <c:f>'A (old)'!$I$21:$I$898</c:f>
              <c:numCache>
                <c:formatCode>General</c:formatCode>
                <c:ptCount val="878"/>
                <c:pt idx="48">
                  <c:v>-7.5369999831309542E-4</c:v>
                </c:pt>
                <c:pt idx="56">
                  <c:v>1.9087000036961399E-3</c:v>
                </c:pt>
                <c:pt idx="57">
                  <c:v>4.2730000131996349E-4</c:v>
                </c:pt>
                <c:pt idx="58">
                  <c:v>2.7577000000746921E-3</c:v>
                </c:pt>
                <c:pt idx="61">
                  <c:v>-3.0161999966367148E-3</c:v>
                </c:pt>
                <c:pt idx="63">
                  <c:v>-6.451499997638166E-3</c:v>
                </c:pt>
                <c:pt idx="65">
                  <c:v>6.9335000007413328E-3</c:v>
                </c:pt>
                <c:pt idx="68">
                  <c:v>8.358000050066039E-4</c:v>
                </c:pt>
                <c:pt idx="69">
                  <c:v>-3.0225999944377691E-3</c:v>
                </c:pt>
                <c:pt idx="70">
                  <c:v>2.7892000071005896E-3</c:v>
                </c:pt>
                <c:pt idx="71">
                  <c:v>-8.2975999976042658E-3</c:v>
                </c:pt>
                <c:pt idx="102">
                  <c:v>3.1366000039270148E-3</c:v>
                </c:pt>
                <c:pt idx="107">
                  <c:v>1.2722000028588809E-3</c:v>
                </c:pt>
                <c:pt idx="115">
                  <c:v>-4.709049993834924E-3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94-410A-9BFA-4048CA1347FF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(old)'!$F$21:$F$898</c:f>
              <c:numCache>
                <c:formatCode>General</c:formatCode>
                <c:ptCount val="878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-40879.5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-18455.5</c:v>
                </c:pt>
                <c:pt idx="11">
                  <c:v>-18430</c:v>
                </c:pt>
                <c:pt idx="12">
                  <c:v>-18423.5</c:v>
                </c:pt>
                <c:pt idx="13">
                  <c:v>-18252</c:v>
                </c:pt>
                <c:pt idx="14">
                  <c:v>-18245</c:v>
                </c:pt>
                <c:pt idx="15">
                  <c:v>-18180</c:v>
                </c:pt>
                <c:pt idx="16">
                  <c:v>-17238</c:v>
                </c:pt>
                <c:pt idx="17">
                  <c:v>-17235</c:v>
                </c:pt>
                <c:pt idx="18">
                  <c:v>-17232.5</c:v>
                </c:pt>
                <c:pt idx="19">
                  <c:v>-15956</c:v>
                </c:pt>
                <c:pt idx="20">
                  <c:v>-15931</c:v>
                </c:pt>
                <c:pt idx="21">
                  <c:v>-15865</c:v>
                </c:pt>
                <c:pt idx="22">
                  <c:v>-15862</c:v>
                </c:pt>
                <c:pt idx="23">
                  <c:v>-15849.5</c:v>
                </c:pt>
                <c:pt idx="24">
                  <c:v>-14447.5</c:v>
                </c:pt>
                <c:pt idx="25">
                  <c:v>-14384.5</c:v>
                </c:pt>
                <c:pt idx="26">
                  <c:v>-13713.5</c:v>
                </c:pt>
                <c:pt idx="27">
                  <c:v>-13525.5</c:v>
                </c:pt>
                <c:pt idx="28">
                  <c:v>-13485</c:v>
                </c:pt>
                <c:pt idx="29">
                  <c:v>-13450.5</c:v>
                </c:pt>
                <c:pt idx="30">
                  <c:v>-13450.5</c:v>
                </c:pt>
                <c:pt idx="31">
                  <c:v>-13431</c:v>
                </c:pt>
                <c:pt idx="32">
                  <c:v>-8150</c:v>
                </c:pt>
                <c:pt idx="33">
                  <c:v>-8143.5</c:v>
                </c:pt>
                <c:pt idx="34">
                  <c:v>-8087.5</c:v>
                </c:pt>
                <c:pt idx="35">
                  <c:v>-8075</c:v>
                </c:pt>
                <c:pt idx="36">
                  <c:v>-8062.5</c:v>
                </c:pt>
                <c:pt idx="37">
                  <c:v>-7036.5</c:v>
                </c:pt>
                <c:pt idx="38">
                  <c:v>-7033.5</c:v>
                </c:pt>
                <c:pt idx="39">
                  <c:v>-6886.5</c:v>
                </c:pt>
                <c:pt idx="40">
                  <c:v>-6864.5</c:v>
                </c:pt>
                <c:pt idx="41">
                  <c:v>-4644</c:v>
                </c:pt>
                <c:pt idx="42">
                  <c:v>-3602.5</c:v>
                </c:pt>
                <c:pt idx="43">
                  <c:v>0.5</c:v>
                </c:pt>
                <c:pt idx="44">
                  <c:v>0.5</c:v>
                </c:pt>
                <c:pt idx="45">
                  <c:v>7</c:v>
                </c:pt>
                <c:pt idx="46">
                  <c:v>7</c:v>
                </c:pt>
                <c:pt idx="47">
                  <c:v>54</c:v>
                </c:pt>
                <c:pt idx="48">
                  <c:v>57</c:v>
                </c:pt>
                <c:pt idx="49">
                  <c:v>57</c:v>
                </c:pt>
                <c:pt idx="50">
                  <c:v>57.5</c:v>
                </c:pt>
                <c:pt idx="51">
                  <c:v>82</c:v>
                </c:pt>
                <c:pt idx="52">
                  <c:v>82.5</c:v>
                </c:pt>
                <c:pt idx="53">
                  <c:v>2011</c:v>
                </c:pt>
                <c:pt idx="54">
                  <c:v>2017</c:v>
                </c:pt>
                <c:pt idx="55">
                  <c:v>2083</c:v>
                </c:pt>
                <c:pt idx="56">
                  <c:v>5393</c:v>
                </c:pt>
                <c:pt idx="57">
                  <c:v>5647</c:v>
                </c:pt>
                <c:pt idx="58">
                  <c:v>6503</c:v>
                </c:pt>
                <c:pt idx="59">
                  <c:v>6765</c:v>
                </c:pt>
                <c:pt idx="60">
                  <c:v>6771.5</c:v>
                </c:pt>
                <c:pt idx="61">
                  <c:v>7682</c:v>
                </c:pt>
                <c:pt idx="62">
                  <c:v>8380</c:v>
                </c:pt>
                <c:pt idx="63">
                  <c:v>8915</c:v>
                </c:pt>
                <c:pt idx="64">
                  <c:v>8988.5</c:v>
                </c:pt>
                <c:pt idx="65">
                  <c:v>9065</c:v>
                </c:pt>
                <c:pt idx="66">
                  <c:v>9120</c:v>
                </c:pt>
                <c:pt idx="67">
                  <c:v>9396.5</c:v>
                </c:pt>
                <c:pt idx="68">
                  <c:v>9962</c:v>
                </c:pt>
                <c:pt idx="69">
                  <c:v>13186</c:v>
                </c:pt>
                <c:pt idx="70">
                  <c:v>13788</c:v>
                </c:pt>
                <c:pt idx="71">
                  <c:v>15936</c:v>
                </c:pt>
                <c:pt idx="72">
                  <c:v>17315</c:v>
                </c:pt>
                <c:pt idx="73">
                  <c:v>17334</c:v>
                </c:pt>
                <c:pt idx="74">
                  <c:v>18065</c:v>
                </c:pt>
                <c:pt idx="75">
                  <c:v>18137</c:v>
                </c:pt>
                <c:pt idx="76">
                  <c:v>18284</c:v>
                </c:pt>
                <c:pt idx="77">
                  <c:v>18312.5</c:v>
                </c:pt>
                <c:pt idx="78">
                  <c:v>18350</c:v>
                </c:pt>
                <c:pt idx="79">
                  <c:v>18472.5</c:v>
                </c:pt>
                <c:pt idx="80">
                  <c:v>18481.5</c:v>
                </c:pt>
                <c:pt idx="81">
                  <c:v>18485</c:v>
                </c:pt>
                <c:pt idx="82">
                  <c:v>18491</c:v>
                </c:pt>
                <c:pt idx="83">
                  <c:v>19147</c:v>
                </c:pt>
                <c:pt idx="84">
                  <c:v>19247</c:v>
                </c:pt>
                <c:pt idx="85">
                  <c:v>19288</c:v>
                </c:pt>
                <c:pt idx="86">
                  <c:v>19357</c:v>
                </c:pt>
                <c:pt idx="87">
                  <c:v>19401</c:v>
                </c:pt>
                <c:pt idx="88">
                  <c:v>19526</c:v>
                </c:pt>
                <c:pt idx="89">
                  <c:v>19639</c:v>
                </c:pt>
                <c:pt idx="90">
                  <c:v>19642</c:v>
                </c:pt>
                <c:pt idx="91">
                  <c:v>20241.5</c:v>
                </c:pt>
                <c:pt idx="92">
                  <c:v>20257</c:v>
                </c:pt>
                <c:pt idx="93">
                  <c:v>20323</c:v>
                </c:pt>
                <c:pt idx="94">
                  <c:v>20332.5</c:v>
                </c:pt>
                <c:pt idx="95">
                  <c:v>20367</c:v>
                </c:pt>
                <c:pt idx="96">
                  <c:v>20385.5</c:v>
                </c:pt>
                <c:pt idx="97">
                  <c:v>20420</c:v>
                </c:pt>
                <c:pt idx="98">
                  <c:v>20483</c:v>
                </c:pt>
                <c:pt idx="99">
                  <c:v>20523.5</c:v>
                </c:pt>
                <c:pt idx="100">
                  <c:v>20523.5</c:v>
                </c:pt>
                <c:pt idx="101">
                  <c:v>20530</c:v>
                </c:pt>
                <c:pt idx="102">
                  <c:v>21274</c:v>
                </c:pt>
                <c:pt idx="103">
                  <c:v>21364.5</c:v>
                </c:pt>
                <c:pt idx="104">
                  <c:v>21436.5</c:v>
                </c:pt>
                <c:pt idx="105">
                  <c:v>21549</c:v>
                </c:pt>
                <c:pt idx="106">
                  <c:v>21561.5</c:v>
                </c:pt>
                <c:pt idx="107">
                  <c:v>22158</c:v>
                </c:pt>
                <c:pt idx="108">
                  <c:v>22487</c:v>
                </c:pt>
                <c:pt idx="109">
                  <c:v>22597</c:v>
                </c:pt>
                <c:pt idx="110">
                  <c:v>22734.5</c:v>
                </c:pt>
                <c:pt idx="111">
                  <c:v>22769</c:v>
                </c:pt>
                <c:pt idx="112">
                  <c:v>22848</c:v>
                </c:pt>
                <c:pt idx="113">
                  <c:v>23992.5</c:v>
                </c:pt>
                <c:pt idx="114">
                  <c:v>24970.5</c:v>
                </c:pt>
                <c:pt idx="115">
                  <c:v>24970.5</c:v>
                </c:pt>
                <c:pt idx="116">
                  <c:v>25106</c:v>
                </c:pt>
                <c:pt idx="117">
                  <c:v>26094</c:v>
                </c:pt>
                <c:pt idx="118">
                  <c:v>26175.5</c:v>
                </c:pt>
                <c:pt idx="119">
                  <c:v>26213</c:v>
                </c:pt>
                <c:pt idx="120">
                  <c:v>26278</c:v>
                </c:pt>
                <c:pt idx="121">
                  <c:v>26294.5</c:v>
                </c:pt>
                <c:pt idx="122">
                  <c:v>26347</c:v>
                </c:pt>
                <c:pt idx="123">
                  <c:v>26394</c:v>
                </c:pt>
                <c:pt idx="124">
                  <c:v>27222.5</c:v>
                </c:pt>
                <c:pt idx="125">
                  <c:v>27226.5</c:v>
                </c:pt>
                <c:pt idx="126">
                  <c:v>27263</c:v>
                </c:pt>
                <c:pt idx="127">
                  <c:v>27419.5</c:v>
                </c:pt>
                <c:pt idx="128">
                  <c:v>27424</c:v>
                </c:pt>
                <c:pt idx="129">
                  <c:v>27567</c:v>
                </c:pt>
                <c:pt idx="130">
                  <c:v>27611</c:v>
                </c:pt>
                <c:pt idx="131">
                  <c:v>27771</c:v>
                </c:pt>
                <c:pt idx="132">
                  <c:v>27775</c:v>
                </c:pt>
                <c:pt idx="133">
                  <c:v>27818</c:v>
                </c:pt>
                <c:pt idx="134">
                  <c:v>27865</c:v>
                </c:pt>
                <c:pt idx="135">
                  <c:v>28248</c:v>
                </c:pt>
                <c:pt idx="136">
                  <c:v>28414</c:v>
                </c:pt>
                <c:pt idx="137">
                  <c:v>28464</c:v>
                </c:pt>
                <c:pt idx="138">
                  <c:v>28605</c:v>
                </c:pt>
                <c:pt idx="139">
                  <c:v>28747</c:v>
                </c:pt>
                <c:pt idx="140">
                  <c:v>28790</c:v>
                </c:pt>
                <c:pt idx="141">
                  <c:v>28792.5</c:v>
                </c:pt>
                <c:pt idx="142">
                  <c:v>28925</c:v>
                </c:pt>
                <c:pt idx="143">
                  <c:v>28947</c:v>
                </c:pt>
                <c:pt idx="144">
                  <c:v>29606.5</c:v>
                </c:pt>
                <c:pt idx="145">
                  <c:v>29678.5</c:v>
                </c:pt>
                <c:pt idx="146">
                  <c:v>29882.5</c:v>
                </c:pt>
                <c:pt idx="147">
                  <c:v>31092</c:v>
                </c:pt>
                <c:pt idx="148">
                  <c:v>31846.5</c:v>
                </c:pt>
                <c:pt idx="149">
                  <c:v>31908</c:v>
                </c:pt>
                <c:pt idx="150">
                  <c:v>31936.5</c:v>
                </c:pt>
                <c:pt idx="151">
                  <c:v>32033</c:v>
                </c:pt>
                <c:pt idx="152">
                  <c:v>32142.5</c:v>
                </c:pt>
                <c:pt idx="153">
                  <c:v>33103</c:v>
                </c:pt>
                <c:pt idx="154">
                  <c:v>33143</c:v>
                </c:pt>
                <c:pt idx="155">
                  <c:v>33491</c:v>
                </c:pt>
                <c:pt idx="156">
                  <c:v>34100</c:v>
                </c:pt>
                <c:pt idx="157">
                  <c:v>34169</c:v>
                </c:pt>
                <c:pt idx="158">
                  <c:v>34316</c:v>
                </c:pt>
                <c:pt idx="159">
                  <c:v>34580.5</c:v>
                </c:pt>
                <c:pt idx="160">
                  <c:v>34705</c:v>
                </c:pt>
                <c:pt idx="161">
                  <c:v>34705.5</c:v>
                </c:pt>
                <c:pt idx="162">
                  <c:v>35288.5</c:v>
                </c:pt>
                <c:pt idx="163">
                  <c:v>35426.5</c:v>
                </c:pt>
                <c:pt idx="164">
                  <c:v>35539</c:v>
                </c:pt>
                <c:pt idx="165">
                  <c:v>35574.5</c:v>
                </c:pt>
                <c:pt idx="166">
                  <c:v>35574.5</c:v>
                </c:pt>
                <c:pt idx="167">
                  <c:v>35592.5</c:v>
                </c:pt>
                <c:pt idx="168">
                  <c:v>37758</c:v>
                </c:pt>
              </c:numCache>
            </c:numRef>
          </c:xVal>
          <c:yVal>
            <c:numRef>
              <c:f>'A (old)'!$J$21:$J$898</c:f>
              <c:numCache>
                <c:formatCode>General</c:formatCode>
                <c:ptCount val="878"/>
                <c:pt idx="43">
                  <c:v>5.679500027326867E-4</c:v>
                </c:pt>
                <c:pt idx="44">
                  <c:v>5.679500027326867E-4</c:v>
                </c:pt>
                <c:pt idx="45">
                  <c:v>-2.3486999998567626E-3</c:v>
                </c:pt>
                <c:pt idx="46">
                  <c:v>5.9129999863216653E-4</c:v>
                </c:pt>
                <c:pt idx="49">
                  <c:v>-7.1369999932358041E-4</c:v>
                </c:pt>
                <c:pt idx="50">
                  <c:v>-7.9574999836040661E-4</c:v>
                </c:pt>
                <c:pt idx="51">
                  <c:v>-1.0261999996146187E-3</c:v>
                </c:pt>
                <c:pt idx="52">
                  <c:v>-6.9824999809497967E-4</c:v>
                </c:pt>
                <c:pt idx="154">
                  <c:v>-2.0166299997072201E-2</c:v>
                </c:pt>
                <c:pt idx="155">
                  <c:v>-2.0773099997313693E-2</c:v>
                </c:pt>
                <c:pt idx="156">
                  <c:v>-2.2209999995538965E-2</c:v>
                </c:pt>
                <c:pt idx="157">
                  <c:v>-2.25328999949852E-2</c:v>
                </c:pt>
                <c:pt idx="160">
                  <c:v>-2.4290499997732695E-2</c:v>
                </c:pt>
                <c:pt idx="165">
                  <c:v>-2.6725449992227368E-2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694-410A-9BFA-4048CA1347FF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(old)'!$D$21:$D$176</c:f>
                <c:numCache>
                  <c:formatCode>General</c:formatCode>
                  <c:ptCount val="156"/>
                  <c:pt idx="43">
                    <c:v>4.8999999999999998E-4</c:v>
                  </c:pt>
                  <c:pt idx="44">
                    <c:v>4.8999999999999998E-4</c:v>
                  </c:pt>
                  <c:pt idx="46">
                    <c:v>1.1E-4</c:v>
                  </c:pt>
                  <c:pt idx="47">
                    <c:v>8.0000000000000007E-5</c:v>
                  </c:pt>
                  <c:pt idx="49">
                    <c:v>2.7E-4</c:v>
                  </c:pt>
                  <c:pt idx="50">
                    <c:v>1.4999999999999999E-4</c:v>
                  </c:pt>
                  <c:pt idx="51">
                    <c:v>8.0000000000000007E-5</c:v>
                  </c:pt>
                  <c:pt idx="52">
                    <c:v>2.5999999999999998E-4</c:v>
                  </c:pt>
                  <c:pt idx="103">
                    <c:v>7.0000000000000001E-3</c:v>
                  </c:pt>
                  <c:pt idx="104">
                    <c:v>5.0000000000000001E-3</c:v>
                  </c:pt>
                  <c:pt idx="105">
                    <c:v>5.0000000000000001E-3</c:v>
                  </c:pt>
                  <c:pt idx="106">
                    <c:v>6.0000000000000001E-3</c:v>
                  </c:pt>
                  <c:pt idx="108">
                    <c:v>5.0000000000000001E-3</c:v>
                  </c:pt>
                  <c:pt idx="109">
                    <c:v>5.0000000000000001E-3</c:v>
                  </c:pt>
                  <c:pt idx="110">
                    <c:v>6.0000000000000001E-3</c:v>
                  </c:pt>
                  <c:pt idx="111">
                    <c:v>5.0000000000000001E-3</c:v>
                  </c:pt>
                  <c:pt idx="115">
                    <c:v>8.0000000000000004E-4</c:v>
                  </c:pt>
                  <c:pt idx="119">
                    <c:v>7.0000000000000001E-3</c:v>
                  </c:pt>
                  <c:pt idx="120">
                    <c:v>4.0000000000000001E-3</c:v>
                  </c:pt>
                  <c:pt idx="122">
                    <c:v>5.0000000000000001E-3</c:v>
                  </c:pt>
                  <c:pt idx="123">
                    <c:v>5.9999999999999995E-4</c:v>
                  </c:pt>
                  <c:pt idx="124">
                    <c:v>5.0000000000000001E-3</c:v>
                  </c:pt>
                  <c:pt idx="126">
                    <c:v>5.0000000000000001E-3</c:v>
                  </c:pt>
                  <c:pt idx="127">
                    <c:v>5.0000000000000001E-3</c:v>
                  </c:pt>
                  <c:pt idx="129">
                    <c:v>5.0000000000000001E-3</c:v>
                  </c:pt>
                  <c:pt idx="130">
                    <c:v>5.0000000000000001E-3</c:v>
                  </c:pt>
                  <c:pt idx="131">
                    <c:v>5.0000000000000001E-3</c:v>
                  </c:pt>
                  <c:pt idx="133">
                    <c:v>4.0000000000000001E-3</c:v>
                  </c:pt>
                  <c:pt idx="134">
                    <c:v>4.0000000000000001E-3</c:v>
                  </c:pt>
                  <c:pt idx="135">
                    <c:v>5.0000000000000001E-3</c:v>
                  </c:pt>
                  <c:pt idx="136">
                    <c:v>4.0000000000000001E-3</c:v>
                  </c:pt>
                  <c:pt idx="137">
                    <c:v>5.0000000000000001E-3</c:v>
                  </c:pt>
                  <c:pt idx="138">
                    <c:v>6.0000000000000001E-3</c:v>
                  </c:pt>
                  <c:pt idx="140">
                    <c:v>5.0000000000000001E-3</c:v>
                  </c:pt>
                  <c:pt idx="142">
                    <c:v>7.0000000000000001E-3</c:v>
                  </c:pt>
                  <c:pt idx="143">
                    <c:v>7.0000000000000001E-3</c:v>
                  </c:pt>
                  <c:pt idx="147">
                    <c:v>1E-3</c:v>
                  </c:pt>
                  <c:pt idx="148">
                    <c:v>2.0000000000000001E-4</c:v>
                  </c:pt>
                  <c:pt idx="153">
                    <c:v>2.9999999999999997E-4</c:v>
                  </c:pt>
                  <c:pt idx="154">
                    <c:v>1E-4</c:v>
                  </c:pt>
                  <c:pt idx="155">
                    <c:v>1E-4</c:v>
                  </c:pt>
                </c:numCache>
              </c:numRef>
            </c:plus>
            <c:minus>
              <c:numRef>
                <c:f>'A (old)'!$D$21:$D$176</c:f>
                <c:numCache>
                  <c:formatCode>General</c:formatCode>
                  <c:ptCount val="156"/>
                  <c:pt idx="43">
                    <c:v>4.8999999999999998E-4</c:v>
                  </c:pt>
                  <c:pt idx="44">
                    <c:v>4.8999999999999998E-4</c:v>
                  </c:pt>
                  <c:pt idx="46">
                    <c:v>1.1E-4</c:v>
                  </c:pt>
                  <c:pt idx="47">
                    <c:v>8.0000000000000007E-5</c:v>
                  </c:pt>
                  <c:pt idx="49">
                    <c:v>2.7E-4</c:v>
                  </c:pt>
                  <c:pt idx="50">
                    <c:v>1.4999999999999999E-4</c:v>
                  </c:pt>
                  <c:pt idx="51">
                    <c:v>8.0000000000000007E-5</c:v>
                  </c:pt>
                  <c:pt idx="52">
                    <c:v>2.5999999999999998E-4</c:v>
                  </c:pt>
                  <c:pt idx="103">
                    <c:v>7.0000000000000001E-3</c:v>
                  </c:pt>
                  <c:pt idx="104">
                    <c:v>5.0000000000000001E-3</c:v>
                  </c:pt>
                  <c:pt idx="105">
                    <c:v>5.0000000000000001E-3</c:v>
                  </c:pt>
                  <c:pt idx="106">
                    <c:v>6.0000000000000001E-3</c:v>
                  </c:pt>
                  <c:pt idx="108">
                    <c:v>5.0000000000000001E-3</c:v>
                  </c:pt>
                  <c:pt idx="109">
                    <c:v>5.0000000000000001E-3</c:v>
                  </c:pt>
                  <c:pt idx="110">
                    <c:v>6.0000000000000001E-3</c:v>
                  </c:pt>
                  <c:pt idx="111">
                    <c:v>5.0000000000000001E-3</c:v>
                  </c:pt>
                  <c:pt idx="115">
                    <c:v>8.0000000000000004E-4</c:v>
                  </c:pt>
                  <c:pt idx="119">
                    <c:v>7.0000000000000001E-3</c:v>
                  </c:pt>
                  <c:pt idx="120">
                    <c:v>4.0000000000000001E-3</c:v>
                  </c:pt>
                  <c:pt idx="122">
                    <c:v>5.0000000000000001E-3</c:v>
                  </c:pt>
                  <c:pt idx="123">
                    <c:v>5.9999999999999995E-4</c:v>
                  </c:pt>
                  <c:pt idx="124">
                    <c:v>5.0000000000000001E-3</c:v>
                  </c:pt>
                  <c:pt idx="126">
                    <c:v>5.0000000000000001E-3</c:v>
                  </c:pt>
                  <c:pt idx="127">
                    <c:v>5.0000000000000001E-3</c:v>
                  </c:pt>
                  <c:pt idx="129">
                    <c:v>5.0000000000000001E-3</c:v>
                  </c:pt>
                  <c:pt idx="130">
                    <c:v>5.0000000000000001E-3</c:v>
                  </c:pt>
                  <c:pt idx="131">
                    <c:v>5.0000000000000001E-3</c:v>
                  </c:pt>
                  <c:pt idx="133">
                    <c:v>4.0000000000000001E-3</c:v>
                  </c:pt>
                  <c:pt idx="134">
                    <c:v>4.0000000000000001E-3</c:v>
                  </c:pt>
                  <c:pt idx="135">
                    <c:v>5.0000000000000001E-3</c:v>
                  </c:pt>
                  <c:pt idx="136">
                    <c:v>4.0000000000000001E-3</c:v>
                  </c:pt>
                  <c:pt idx="137">
                    <c:v>5.0000000000000001E-3</c:v>
                  </c:pt>
                  <c:pt idx="138">
                    <c:v>6.0000000000000001E-3</c:v>
                  </c:pt>
                  <c:pt idx="140">
                    <c:v>5.0000000000000001E-3</c:v>
                  </c:pt>
                  <c:pt idx="142">
                    <c:v>7.0000000000000001E-3</c:v>
                  </c:pt>
                  <c:pt idx="143">
                    <c:v>7.0000000000000001E-3</c:v>
                  </c:pt>
                  <c:pt idx="147">
                    <c:v>1E-3</c:v>
                  </c:pt>
                  <c:pt idx="148">
                    <c:v>2.0000000000000001E-4</c:v>
                  </c:pt>
                  <c:pt idx="153">
                    <c:v>2.9999999999999997E-4</c:v>
                  </c:pt>
                  <c:pt idx="154">
                    <c:v>1E-4</c:v>
                  </c:pt>
                  <c:pt idx="15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(old)'!$F$21:$F$898</c:f>
              <c:numCache>
                <c:formatCode>General</c:formatCode>
                <c:ptCount val="878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-40879.5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-18455.5</c:v>
                </c:pt>
                <c:pt idx="11">
                  <c:v>-18430</c:v>
                </c:pt>
                <c:pt idx="12">
                  <c:v>-18423.5</c:v>
                </c:pt>
                <c:pt idx="13">
                  <c:v>-18252</c:v>
                </c:pt>
                <c:pt idx="14">
                  <c:v>-18245</c:v>
                </c:pt>
                <c:pt idx="15">
                  <c:v>-18180</c:v>
                </c:pt>
                <c:pt idx="16">
                  <c:v>-17238</c:v>
                </c:pt>
                <c:pt idx="17">
                  <c:v>-17235</c:v>
                </c:pt>
                <c:pt idx="18">
                  <c:v>-17232.5</c:v>
                </c:pt>
                <c:pt idx="19">
                  <c:v>-15956</c:v>
                </c:pt>
                <c:pt idx="20">
                  <c:v>-15931</c:v>
                </c:pt>
                <c:pt idx="21">
                  <c:v>-15865</c:v>
                </c:pt>
                <c:pt idx="22">
                  <c:v>-15862</c:v>
                </c:pt>
                <c:pt idx="23">
                  <c:v>-15849.5</c:v>
                </c:pt>
                <c:pt idx="24">
                  <c:v>-14447.5</c:v>
                </c:pt>
                <c:pt idx="25">
                  <c:v>-14384.5</c:v>
                </c:pt>
                <c:pt idx="26">
                  <c:v>-13713.5</c:v>
                </c:pt>
                <c:pt idx="27">
                  <c:v>-13525.5</c:v>
                </c:pt>
                <c:pt idx="28">
                  <c:v>-13485</c:v>
                </c:pt>
                <c:pt idx="29">
                  <c:v>-13450.5</c:v>
                </c:pt>
                <c:pt idx="30">
                  <c:v>-13450.5</c:v>
                </c:pt>
                <c:pt idx="31">
                  <c:v>-13431</c:v>
                </c:pt>
                <c:pt idx="32">
                  <c:v>-8150</c:v>
                </c:pt>
                <c:pt idx="33">
                  <c:v>-8143.5</c:v>
                </c:pt>
                <c:pt idx="34">
                  <c:v>-8087.5</c:v>
                </c:pt>
                <c:pt idx="35">
                  <c:v>-8075</c:v>
                </c:pt>
                <c:pt idx="36">
                  <c:v>-8062.5</c:v>
                </c:pt>
                <c:pt idx="37">
                  <c:v>-7036.5</c:v>
                </c:pt>
                <c:pt idx="38">
                  <c:v>-7033.5</c:v>
                </c:pt>
                <c:pt idx="39">
                  <c:v>-6886.5</c:v>
                </c:pt>
                <c:pt idx="40">
                  <c:v>-6864.5</c:v>
                </c:pt>
                <c:pt idx="41">
                  <c:v>-4644</c:v>
                </c:pt>
                <c:pt idx="42">
                  <c:v>-3602.5</c:v>
                </c:pt>
                <c:pt idx="43">
                  <c:v>0.5</c:v>
                </c:pt>
                <c:pt idx="44">
                  <c:v>0.5</c:v>
                </c:pt>
                <c:pt idx="45">
                  <c:v>7</c:v>
                </c:pt>
                <c:pt idx="46">
                  <c:v>7</c:v>
                </c:pt>
                <c:pt idx="47">
                  <c:v>54</c:v>
                </c:pt>
                <c:pt idx="48">
                  <c:v>57</c:v>
                </c:pt>
                <c:pt idx="49">
                  <c:v>57</c:v>
                </c:pt>
                <c:pt idx="50">
                  <c:v>57.5</c:v>
                </c:pt>
                <c:pt idx="51">
                  <c:v>82</c:v>
                </c:pt>
                <c:pt idx="52">
                  <c:v>82.5</c:v>
                </c:pt>
                <c:pt idx="53">
                  <c:v>2011</c:v>
                </c:pt>
                <c:pt idx="54">
                  <c:v>2017</c:v>
                </c:pt>
                <c:pt idx="55">
                  <c:v>2083</c:v>
                </c:pt>
                <c:pt idx="56">
                  <c:v>5393</c:v>
                </c:pt>
                <c:pt idx="57">
                  <c:v>5647</c:v>
                </c:pt>
                <c:pt idx="58">
                  <c:v>6503</c:v>
                </c:pt>
                <c:pt idx="59">
                  <c:v>6765</c:v>
                </c:pt>
                <c:pt idx="60">
                  <c:v>6771.5</c:v>
                </c:pt>
                <c:pt idx="61">
                  <c:v>7682</c:v>
                </c:pt>
                <c:pt idx="62">
                  <c:v>8380</c:v>
                </c:pt>
                <c:pt idx="63">
                  <c:v>8915</c:v>
                </c:pt>
                <c:pt idx="64">
                  <c:v>8988.5</c:v>
                </c:pt>
                <c:pt idx="65">
                  <c:v>9065</c:v>
                </c:pt>
                <c:pt idx="66">
                  <c:v>9120</c:v>
                </c:pt>
                <c:pt idx="67">
                  <c:v>9396.5</c:v>
                </c:pt>
                <c:pt idx="68">
                  <c:v>9962</c:v>
                </c:pt>
                <c:pt idx="69">
                  <c:v>13186</c:v>
                </c:pt>
                <c:pt idx="70">
                  <c:v>13788</c:v>
                </c:pt>
                <c:pt idx="71">
                  <c:v>15936</c:v>
                </c:pt>
                <c:pt idx="72">
                  <c:v>17315</c:v>
                </c:pt>
                <c:pt idx="73">
                  <c:v>17334</c:v>
                </c:pt>
                <c:pt idx="74">
                  <c:v>18065</c:v>
                </c:pt>
                <c:pt idx="75">
                  <c:v>18137</c:v>
                </c:pt>
                <c:pt idx="76">
                  <c:v>18284</c:v>
                </c:pt>
                <c:pt idx="77">
                  <c:v>18312.5</c:v>
                </c:pt>
                <c:pt idx="78">
                  <c:v>18350</c:v>
                </c:pt>
                <c:pt idx="79">
                  <c:v>18472.5</c:v>
                </c:pt>
                <c:pt idx="80">
                  <c:v>18481.5</c:v>
                </c:pt>
                <c:pt idx="81">
                  <c:v>18485</c:v>
                </c:pt>
                <c:pt idx="82">
                  <c:v>18491</c:v>
                </c:pt>
                <c:pt idx="83">
                  <c:v>19147</c:v>
                </c:pt>
                <c:pt idx="84">
                  <c:v>19247</c:v>
                </c:pt>
                <c:pt idx="85">
                  <c:v>19288</c:v>
                </c:pt>
                <c:pt idx="86">
                  <c:v>19357</c:v>
                </c:pt>
                <c:pt idx="87">
                  <c:v>19401</c:v>
                </c:pt>
                <c:pt idx="88">
                  <c:v>19526</c:v>
                </c:pt>
                <c:pt idx="89">
                  <c:v>19639</c:v>
                </c:pt>
                <c:pt idx="90">
                  <c:v>19642</c:v>
                </c:pt>
                <c:pt idx="91">
                  <c:v>20241.5</c:v>
                </c:pt>
                <c:pt idx="92">
                  <c:v>20257</c:v>
                </c:pt>
                <c:pt idx="93">
                  <c:v>20323</c:v>
                </c:pt>
                <c:pt idx="94">
                  <c:v>20332.5</c:v>
                </c:pt>
                <c:pt idx="95">
                  <c:v>20367</c:v>
                </c:pt>
                <c:pt idx="96">
                  <c:v>20385.5</c:v>
                </c:pt>
                <c:pt idx="97">
                  <c:v>20420</c:v>
                </c:pt>
                <c:pt idx="98">
                  <c:v>20483</c:v>
                </c:pt>
                <c:pt idx="99">
                  <c:v>20523.5</c:v>
                </c:pt>
                <c:pt idx="100">
                  <c:v>20523.5</c:v>
                </c:pt>
                <c:pt idx="101">
                  <c:v>20530</c:v>
                </c:pt>
                <c:pt idx="102">
                  <c:v>21274</c:v>
                </c:pt>
                <c:pt idx="103">
                  <c:v>21364.5</c:v>
                </c:pt>
                <c:pt idx="104">
                  <c:v>21436.5</c:v>
                </c:pt>
                <c:pt idx="105">
                  <c:v>21549</c:v>
                </c:pt>
                <c:pt idx="106">
                  <c:v>21561.5</c:v>
                </c:pt>
                <c:pt idx="107">
                  <c:v>22158</c:v>
                </c:pt>
                <c:pt idx="108">
                  <c:v>22487</c:v>
                </c:pt>
                <c:pt idx="109">
                  <c:v>22597</c:v>
                </c:pt>
                <c:pt idx="110">
                  <c:v>22734.5</c:v>
                </c:pt>
                <c:pt idx="111">
                  <c:v>22769</c:v>
                </c:pt>
                <c:pt idx="112">
                  <c:v>22848</c:v>
                </c:pt>
                <c:pt idx="113">
                  <c:v>23992.5</c:v>
                </c:pt>
                <c:pt idx="114">
                  <c:v>24970.5</c:v>
                </c:pt>
                <c:pt idx="115">
                  <c:v>24970.5</c:v>
                </c:pt>
                <c:pt idx="116">
                  <c:v>25106</c:v>
                </c:pt>
                <c:pt idx="117">
                  <c:v>26094</c:v>
                </c:pt>
                <c:pt idx="118">
                  <c:v>26175.5</c:v>
                </c:pt>
                <c:pt idx="119">
                  <c:v>26213</c:v>
                </c:pt>
                <c:pt idx="120">
                  <c:v>26278</c:v>
                </c:pt>
                <c:pt idx="121">
                  <c:v>26294.5</c:v>
                </c:pt>
                <c:pt idx="122">
                  <c:v>26347</c:v>
                </c:pt>
                <c:pt idx="123">
                  <c:v>26394</c:v>
                </c:pt>
                <c:pt idx="124">
                  <c:v>27222.5</c:v>
                </c:pt>
                <c:pt idx="125">
                  <c:v>27226.5</c:v>
                </c:pt>
                <c:pt idx="126">
                  <c:v>27263</c:v>
                </c:pt>
                <c:pt idx="127">
                  <c:v>27419.5</c:v>
                </c:pt>
                <c:pt idx="128">
                  <c:v>27424</c:v>
                </c:pt>
                <c:pt idx="129">
                  <c:v>27567</c:v>
                </c:pt>
                <c:pt idx="130">
                  <c:v>27611</c:v>
                </c:pt>
                <c:pt idx="131">
                  <c:v>27771</c:v>
                </c:pt>
                <c:pt idx="132">
                  <c:v>27775</c:v>
                </c:pt>
                <c:pt idx="133">
                  <c:v>27818</c:v>
                </c:pt>
                <c:pt idx="134">
                  <c:v>27865</c:v>
                </c:pt>
                <c:pt idx="135">
                  <c:v>28248</c:v>
                </c:pt>
                <c:pt idx="136">
                  <c:v>28414</c:v>
                </c:pt>
                <c:pt idx="137">
                  <c:v>28464</c:v>
                </c:pt>
                <c:pt idx="138">
                  <c:v>28605</c:v>
                </c:pt>
                <c:pt idx="139">
                  <c:v>28747</c:v>
                </c:pt>
                <c:pt idx="140">
                  <c:v>28790</c:v>
                </c:pt>
                <c:pt idx="141">
                  <c:v>28792.5</c:v>
                </c:pt>
                <c:pt idx="142">
                  <c:v>28925</c:v>
                </c:pt>
                <c:pt idx="143">
                  <c:v>28947</c:v>
                </c:pt>
                <c:pt idx="144">
                  <c:v>29606.5</c:v>
                </c:pt>
                <c:pt idx="145">
                  <c:v>29678.5</c:v>
                </c:pt>
                <c:pt idx="146">
                  <c:v>29882.5</c:v>
                </c:pt>
                <c:pt idx="147">
                  <c:v>31092</c:v>
                </c:pt>
                <c:pt idx="148">
                  <c:v>31846.5</c:v>
                </c:pt>
                <c:pt idx="149">
                  <c:v>31908</c:v>
                </c:pt>
                <c:pt idx="150">
                  <c:v>31936.5</c:v>
                </c:pt>
                <c:pt idx="151">
                  <c:v>32033</c:v>
                </c:pt>
                <c:pt idx="152">
                  <c:v>32142.5</c:v>
                </c:pt>
                <c:pt idx="153">
                  <c:v>33103</c:v>
                </c:pt>
                <c:pt idx="154">
                  <c:v>33143</c:v>
                </c:pt>
                <c:pt idx="155">
                  <c:v>33491</c:v>
                </c:pt>
                <c:pt idx="156">
                  <c:v>34100</c:v>
                </c:pt>
                <c:pt idx="157">
                  <c:v>34169</c:v>
                </c:pt>
                <c:pt idx="158">
                  <c:v>34316</c:v>
                </c:pt>
                <c:pt idx="159">
                  <c:v>34580.5</c:v>
                </c:pt>
                <c:pt idx="160">
                  <c:v>34705</c:v>
                </c:pt>
                <c:pt idx="161">
                  <c:v>34705.5</c:v>
                </c:pt>
                <c:pt idx="162">
                  <c:v>35288.5</c:v>
                </c:pt>
                <c:pt idx="163">
                  <c:v>35426.5</c:v>
                </c:pt>
                <c:pt idx="164">
                  <c:v>35539</c:v>
                </c:pt>
                <c:pt idx="165">
                  <c:v>35574.5</c:v>
                </c:pt>
                <c:pt idx="166">
                  <c:v>35574.5</c:v>
                </c:pt>
                <c:pt idx="167">
                  <c:v>35592.5</c:v>
                </c:pt>
                <c:pt idx="168">
                  <c:v>37758</c:v>
                </c:pt>
              </c:numCache>
            </c:numRef>
          </c:xVal>
          <c:yVal>
            <c:numRef>
              <c:f>'A (old)'!$K$21:$K$898</c:f>
              <c:numCache>
                <c:formatCode>General</c:formatCode>
                <c:ptCount val="878"/>
                <c:pt idx="148">
                  <c:v>-1.5932649999740534E-2</c:v>
                </c:pt>
                <c:pt idx="159">
                  <c:v>-2.3297127532714512E-2</c:v>
                </c:pt>
                <c:pt idx="166">
                  <c:v>-2.6713011866377201E-2</c:v>
                </c:pt>
                <c:pt idx="168">
                  <c:v>-3.3678096551739145E-2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694-410A-9BFA-4048CA1347FF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'A (old)'!$F$21:$F$898</c:f>
              <c:numCache>
                <c:formatCode>General</c:formatCode>
                <c:ptCount val="878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-40879.5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-18455.5</c:v>
                </c:pt>
                <c:pt idx="11">
                  <c:v>-18430</c:v>
                </c:pt>
                <c:pt idx="12">
                  <c:v>-18423.5</c:v>
                </c:pt>
                <c:pt idx="13">
                  <c:v>-18252</c:v>
                </c:pt>
                <c:pt idx="14">
                  <c:v>-18245</c:v>
                </c:pt>
                <c:pt idx="15">
                  <c:v>-18180</c:v>
                </c:pt>
                <c:pt idx="16">
                  <c:v>-17238</c:v>
                </c:pt>
                <c:pt idx="17">
                  <c:v>-17235</c:v>
                </c:pt>
                <c:pt idx="18">
                  <c:v>-17232.5</c:v>
                </c:pt>
                <c:pt idx="19">
                  <c:v>-15956</c:v>
                </c:pt>
                <c:pt idx="20">
                  <c:v>-15931</c:v>
                </c:pt>
                <c:pt idx="21">
                  <c:v>-15865</c:v>
                </c:pt>
                <c:pt idx="22">
                  <c:v>-15862</c:v>
                </c:pt>
                <c:pt idx="23">
                  <c:v>-15849.5</c:v>
                </c:pt>
                <c:pt idx="24">
                  <c:v>-14447.5</c:v>
                </c:pt>
                <c:pt idx="25">
                  <c:v>-14384.5</c:v>
                </c:pt>
                <c:pt idx="26">
                  <c:v>-13713.5</c:v>
                </c:pt>
                <c:pt idx="27">
                  <c:v>-13525.5</c:v>
                </c:pt>
                <c:pt idx="28">
                  <c:v>-13485</c:v>
                </c:pt>
                <c:pt idx="29">
                  <c:v>-13450.5</c:v>
                </c:pt>
                <c:pt idx="30">
                  <c:v>-13450.5</c:v>
                </c:pt>
                <c:pt idx="31">
                  <c:v>-13431</c:v>
                </c:pt>
                <c:pt idx="32">
                  <c:v>-8150</c:v>
                </c:pt>
                <c:pt idx="33">
                  <c:v>-8143.5</c:v>
                </c:pt>
                <c:pt idx="34">
                  <c:v>-8087.5</c:v>
                </c:pt>
                <c:pt idx="35">
                  <c:v>-8075</c:v>
                </c:pt>
                <c:pt idx="36">
                  <c:v>-8062.5</c:v>
                </c:pt>
                <c:pt idx="37">
                  <c:v>-7036.5</c:v>
                </c:pt>
                <c:pt idx="38">
                  <c:v>-7033.5</c:v>
                </c:pt>
                <c:pt idx="39">
                  <c:v>-6886.5</c:v>
                </c:pt>
                <c:pt idx="40">
                  <c:v>-6864.5</c:v>
                </c:pt>
                <c:pt idx="41">
                  <c:v>-4644</c:v>
                </c:pt>
                <c:pt idx="42">
                  <c:v>-3602.5</c:v>
                </c:pt>
                <c:pt idx="43">
                  <c:v>0.5</c:v>
                </c:pt>
                <c:pt idx="44">
                  <c:v>0.5</c:v>
                </c:pt>
                <c:pt idx="45">
                  <c:v>7</c:v>
                </c:pt>
                <c:pt idx="46">
                  <c:v>7</c:v>
                </c:pt>
                <c:pt idx="47">
                  <c:v>54</c:v>
                </c:pt>
                <c:pt idx="48">
                  <c:v>57</c:v>
                </c:pt>
                <c:pt idx="49">
                  <c:v>57</c:v>
                </c:pt>
                <c:pt idx="50">
                  <c:v>57.5</c:v>
                </c:pt>
                <c:pt idx="51">
                  <c:v>82</c:v>
                </c:pt>
                <c:pt idx="52">
                  <c:v>82.5</c:v>
                </c:pt>
                <c:pt idx="53">
                  <c:v>2011</c:v>
                </c:pt>
                <c:pt idx="54">
                  <c:v>2017</c:v>
                </c:pt>
                <c:pt idx="55">
                  <c:v>2083</c:v>
                </c:pt>
                <c:pt idx="56">
                  <c:v>5393</c:v>
                </c:pt>
                <c:pt idx="57">
                  <c:v>5647</c:v>
                </c:pt>
                <c:pt idx="58">
                  <c:v>6503</c:v>
                </c:pt>
                <c:pt idx="59">
                  <c:v>6765</c:v>
                </c:pt>
                <c:pt idx="60">
                  <c:v>6771.5</c:v>
                </c:pt>
                <c:pt idx="61">
                  <c:v>7682</c:v>
                </c:pt>
                <c:pt idx="62">
                  <c:v>8380</c:v>
                </c:pt>
                <c:pt idx="63">
                  <c:v>8915</c:v>
                </c:pt>
                <c:pt idx="64">
                  <c:v>8988.5</c:v>
                </c:pt>
                <c:pt idx="65">
                  <c:v>9065</c:v>
                </c:pt>
                <c:pt idx="66">
                  <c:v>9120</c:v>
                </c:pt>
                <c:pt idx="67">
                  <c:v>9396.5</c:v>
                </c:pt>
                <c:pt idx="68">
                  <c:v>9962</c:v>
                </c:pt>
                <c:pt idx="69">
                  <c:v>13186</c:v>
                </c:pt>
                <c:pt idx="70">
                  <c:v>13788</c:v>
                </c:pt>
                <c:pt idx="71">
                  <c:v>15936</c:v>
                </c:pt>
                <c:pt idx="72">
                  <c:v>17315</c:v>
                </c:pt>
                <c:pt idx="73">
                  <c:v>17334</c:v>
                </c:pt>
                <c:pt idx="74">
                  <c:v>18065</c:v>
                </c:pt>
                <c:pt idx="75">
                  <c:v>18137</c:v>
                </c:pt>
                <c:pt idx="76">
                  <c:v>18284</c:v>
                </c:pt>
                <c:pt idx="77">
                  <c:v>18312.5</c:v>
                </c:pt>
                <c:pt idx="78">
                  <c:v>18350</c:v>
                </c:pt>
                <c:pt idx="79">
                  <c:v>18472.5</c:v>
                </c:pt>
                <c:pt idx="80">
                  <c:v>18481.5</c:v>
                </c:pt>
                <c:pt idx="81">
                  <c:v>18485</c:v>
                </c:pt>
                <c:pt idx="82">
                  <c:v>18491</c:v>
                </c:pt>
                <c:pt idx="83">
                  <c:v>19147</c:v>
                </c:pt>
                <c:pt idx="84">
                  <c:v>19247</c:v>
                </c:pt>
                <c:pt idx="85">
                  <c:v>19288</c:v>
                </c:pt>
                <c:pt idx="86">
                  <c:v>19357</c:v>
                </c:pt>
                <c:pt idx="87">
                  <c:v>19401</c:v>
                </c:pt>
                <c:pt idx="88">
                  <c:v>19526</c:v>
                </c:pt>
                <c:pt idx="89">
                  <c:v>19639</c:v>
                </c:pt>
                <c:pt idx="90">
                  <c:v>19642</c:v>
                </c:pt>
                <c:pt idx="91">
                  <c:v>20241.5</c:v>
                </c:pt>
                <c:pt idx="92">
                  <c:v>20257</c:v>
                </c:pt>
                <c:pt idx="93">
                  <c:v>20323</c:v>
                </c:pt>
                <c:pt idx="94">
                  <c:v>20332.5</c:v>
                </c:pt>
                <c:pt idx="95">
                  <c:v>20367</c:v>
                </c:pt>
                <c:pt idx="96">
                  <c:v>20385.5</c:v>
                </c:pt>
                <c:pt idx="97">
                  <c:v>20420</c:v>
                </c:pt>
                <c:pt idx="98">
                  <c:v>20483</c:v>
                </c:pt>
                <c:pt idx="99">
                  <c:v>20523.5</c:v>
                </c:pt>
                <c:pt idx="100">
                  <c:v>20523.5</c:v>
                </c:pt>
                <c:pt idx="101">
                  <c:v>20530</c:v>
                </c:pt>
                <c:pt idx="102">
                  <c:v>21274</c:v>
                </c:pt>
                <c:pt idx="103">
                  <c:v>21364.5</c:v>
                </c:pt>
                <c:pt idx="104">
                  <c:v>21436.5</c:v>
                </c:pt>
                <c:pt idx="105">
                  <c:v>21549</c:v>
                </c:pt>
                <c:pt idx="106">
                  <c:v>21561.5</c:v>
                </c:pt>
                <c:pt idx="107">
                  <c:v>22158</c:v>
                </c:pt>
                <c:pt idx="108">
                  <c:v>22487</c:v>
                </c:pt>
                <c:pt idx="109">
                  <c:v>22597</c:v>
                </c:pt>
                <c:pt idx="110">
                  <c:v>22734.5</c:v>
                </c:pt>
                <c:pt idx="111">
                  <c:v>22769</c:v>
                </c:pt>
                <c:pt idx="112">
                  <c:v>22848</c:v>
                </c:pt>
                <c:pt idx="113">
                  <c:v>23992.5</c:v>
                </c:pt>
                <c:pt idx="114">
                  <c:v>24970.5</c:v>
                </c:pt>
                <c:pt idx="115">
                  <c:v>24970.5</c:v>
                </c:pt>
                <c:pt idx="116">
                  <c:v>25106</c:v>
                </c:pt>
                <c:pt idx="117">
                  <c:v>26094</c:v>
                </c:pt>
                <c:pt idx="118">
                  <c:v>26175.5</c:v>
                </c:pt>
                <c:pt idx="119">
                  <c:v>26213</c:v>
                </c:pt>
                <c:pt idx="120">
                  <c:v>26278</c:v>
                </c:pt>
                <c:pt idx="121">
                  <c:v>26294.5</c:v>
                </c:pt>
                <c:pt idx="122">
                  <c:v>26347</c:v>
                </c:pt>
                <c:pt idx="123">
                  <c:v>26394</c:v>
                </c:pt>
                <c:pt idx="124">
                  <c:v>27222.5</c:v>
                </c:pt>
                <c:pt idx="125">
                  <c:v>27226.5</c:v>
                </c:pt>
                <c:pt idx="126">
                  <c:v>27263</c:v>
                </c:pt>
                <c:pt idx="127">
                  <c:v>27419.5</c:v>
                </c:pt>
                <c:pt idx="128">
                  <c:v>27424</c:v>
                </c:pt>
                <c:pt idx="129">
                  <c:v>27567</c:v>
                </c:pt>
                <c:pt idx="130">
                  <c:v>27611</c:v>
                </c:pt>
                <c:pt idx="131">
                  <c:v>27771</c:v>
                </c:pt>
                <c:pt idx="132">
                  <c:v>27775</c:v>
                </c:pt>
                <c:pt idx="133">
                  <c:v>27818</c:v>
                </c:pt>
                <c:pt idx="134">
                  <c:v>27865</c:v>
                </c:pt>
                <c:pt idx="135">
                  <c:v>28248</c:v>
                </c:pt>
                <c:pt idx="136">
                  <c:v>28414</c:v>
                </c:pt>
                <c:pt idx="137">
                  <c:v>28464</c:v>
                </c:pt>
                <c:pt idx="138">
                  <c:v>28605</c:v>
                </c:pt>
                <c:pt idx="139">
                  <c:v>28747</c:v>
                </c:pt>
                <c:pt idx="140">
                  <c:v>28790</c:v>
                </c:pt>
                <c:pt idx="141">
                  <c:v>28792.5</c:v>
                </c:pt>
                <c:pt idx="142">
                  <c:v>28925</c:v>
                </c:pt>
                <c:pt idx="143">
                  <c:v>28947</c:v>
                </c:pt>
                <c:pt idx="144">
                  <c:v>29606.5</c:v>
                </c:pt>
                <c:pt idx="145">
                  <c:v>29678.5</c:v>
                </c:pt>
                <c:pt idx="146">
                  <c:v>29882.5</c:v>
                </c:pt>
                <c:pt idx="147">
                  <c:v>31092</c:v>
                </c:pt>
                <c:pt idx="148">
                  <c:v>31846.5</c:v>
                </c:pt>
                <c:pt idx="149">
                  <c:v>31908</c:v>
                </c:pt>
                <c:pt idx="150">
                  <c:v>31936.5</c:v>
                </c:pt>
                <c:pt idx="151">
                  <c:v>32033</c:v>
                </c:pt>
                <c:pt idx="152">
                  <c:v>32142.5</c:v>
                </c:pt>
                <c:pt idx="153">
                  <c:v>33103</c:v>
                </c:pt>
                <c:pt idx="154">
                  <c:v>33143</c:v>
                </c:pt>
                <c:pt idx="155">
                  <c:v>33491</c:v>
                </c:pt>
                <c:pt idx="156">
                  <c:v>34100</c:v>
                </c:pt>
                <c:pt idx="157">
                  <c:v>34169</c:v>
                </c:pt>
                <c:pt idx="158">
                  <c:v>34316</c:v>
                </c:pt>
                <c:pt idx="159">
                  <c:v>34580.5</c:v>
                </c:pt>
                <c:pt idx="160">
                  <c:v>34705</c:v>
                </c:pt>
                <c:pt idx="161">
                  <c:v>34705.5</c:v>
                </c:pt>
                <c:pt idx="162">
                  <c:v>35288.5</c:v>
                </c:pt>
                <c:pt idx="163">
                  <c:v>35426.5</c:v>
                </c:pt>
                <c:pt idx="164">
                  <c:v>35539</c:v>
                </c:pt>
                <c:pt idx="165">
                  <c:v>35574.5</c:v>
                </c:pt>
                <c:pt idx="166">
                  <c:v>35574.5</c:v>
                </c:pt>
                <c:pt idx="167">
                  <c:v>35592.5</c:v>
                </c:pt>
                <c:pt idx="168">
                  <c:v>37758</c:v>
                </c:pt>
              </c:numCache>
            </c:numRef>
          </c:xVal>
          <c:yVal>
            <c:numRef>
              <c:f>'A (old)'!$L$21:$L$898</c:f>
              <c:numCache>
                <c:formatCode>General</c:formatCode>
                <c:ptCount val="878"/>
                <c:pt idx="53">
                  <c:v>7.2949000023072585E-3</c:v>
                </c:pt>
                <c:pt idx="54">
                  <c:v>-8.8970000069821253E-4</c:v>
                </c:pt>
                <c:pt idx="55">
                  <c:v>-3.9202999978442676E-3</c:v>
                </c:pt>
                <c:pt idx="59">
                  <c:v>-1.3636499999847729E-2</c:v>
                </c:pt>
                <c:pt idx="60">
                  <c:v>-9.2531499976757914E-3</c:v>
                </c:pt>
                <c:pt idx="62">
                  <c:v>7.6842000002216082E-2</c:v>
                </c:pt>
                <c:pt idx="64">
                  <c:v>7.3037150003074203E-2</c:v>
                </c:pt>
                <c:pt idx="66">
                  <c:v>7.7408000004652422E-2</c:v>
                </c:pt>
                <c:pt idx="67">
                  <c:v>-7.9515650002576876E-2</c:v>
                </c:pt>
                <c:pt idx="72">
                  <c:v>1.1085000005550683E-3</c:v>
                </c:pt>
                <c:pt idx="73">
                  <c:v>-4.309399999328889E-3</c:v>
                </c:pt>
                <c:pt idx="74">
                  <c:v>1.033500004268717E-3</c:v>
                </c:pt>
                <c:pt idx="75">
                  <c:v>-2.1816999942529947E-3</c:v>
                </c:pt>
                <c:pt idx="76">
                  <c:v>7.955999972182326E-4</c:v>
                </c:pt>
                <c:pt idx="77">
                  <c:v>-2.0831250003539026E-2</c:v>
                </c:pt>
                <c:pt idx="78">
                  <c:v>-1.5234999998938292E-2</c:v>
                </c:pt>
                <c:pt idx="79">
                  <c:v>-1.0872499988181517E-3</c:v>
                </c:pt>
                <c:pt idx="80">
                  <c:v>-2.0864149999397341E-2</c:v>
                </c:pt>
                <c:pt idx="81">
                  <c:v>-2.8884999992442317E-3</c:v>
                </c:pt>
                <c:pt idx="82">
                  <c:v>-1.0730999929364771E-3</c:v>
                </c:pt>
                <c:pt idx="83">
                  <c:v>-9.9226999955135398E-3</c:v>
                </c:pt>
                <c:pt idx="84">
                  <c:v>-1.3326999978744425E-3</c:v>
                </c:pt>
                <c:pt idx="85">
                  <c:v>-1.1760800000047311E-2</c:v>
                </c:pt>
                <c:pt idx="86">
                  <c:v>-3.7383699993370101E-2</c:v>
                </c:pt>
                <c:pt idx="87">
                  <c:v>-4.540409999754047E-2</c:v>
                </c:pt>
                <c:pt idx="88">
                  <c:v>-4.9416599998949096E-2</c:v>
                </c:pt>
                <c:pt idx="89">
                  <c:v>-6.0598999916692264E-3</c:v>
                </c:pt>
                <c:pt idx="90">
                  <c:v>2.3478000002796762E-3</c:v>
                </c:pt>
                <c:pt idx="91">
                  <c:v>6.3198499992722645E-3</c:v>
                </c:pt>
                <c:pt idx="92">
                  <c:v>-1.0073699995700736E-2</c:v>
                </c:pt>
                <c:pt idx="93">
                  <c:v>4.8956999962683767E-3</c:v>
                </c:pt>
                <c:pt idx="94">
                  <c:v>-5.7313249999424443E-2</c:v>
                </c:pt>
                <c:pt idx="95">
                  <c:v>-1.4124699991953094E-2</c:v>
                </c:pt>
                <c:pt idx="96">
                  <c:v>-4.1105499913101085E-3</c:v>
                </c:pt>
                <c:pt idx="97">
                  <c:v>2.0780000049853697E-3</c:v>
                </c:pt>
                <c:pt idx="98">
                  <c:v>-1.9360299993422814E-2</c:v>
                </c:pt>
                <c:pt idx="101">
                  <c:v>-1.8972999991092365E-2</c:v>
                </c:pt>
                <c:pt idx="103">
                  <c:v>-7.5064449993078597E-2</c:v>
                </c:pt>
                <c:pt idx="104">
                  <c:v>-7.6279649998468813E-2</c:v>
                </c:pt>
                <c:pt idx="105">
                  <c:v>5.5090999958338216E-3</c:v>
                </c:pt>
                <c:pt idx="106">
                  <c:v>1.7707850005535875E-2</c:v>
                </c:pt>
                <c:pt idx="108">
                  <c:v>-5.7016699996893294E-2</c:v>
                </c:pt>
                <c:pt idx="109">
                  <c:v>-7.7067699996405281E-2</c:v>
                </c:pt>
                <c:pt idx="110">
                  <c:v>-1.8814499999280088E-3</c:v>
                </c:pt>
                <c:pt idx="111">
                  <c:v>-5.6928999983938411E-3</c:v>
                </c:pt>
                <c:pt idx="119">
                  <c:v>-4.6532999986084178E-3</c:v>
                </c:pt>
                <c:pt idx="120">
                  <c:v>2.1802000046591274E-3</c:v>
                </c:pt>
                <c:pt idx="122">
                  <c:v>9.5572999998694286E-3</c:v>
                </c:pt>
                <c:pt idx="123">
                  <c:v>-4.7553999975207262E-3</c:v>
                </c:pt>
                <c:pt idx="124">
                  <c:v>-1.5962249999574851E-2</c:v>
                </c:pt>
                <c:pt idx="126">
                  <c:v>8.0417000062880106E-3</c:v>
                </c:pt>
                <c:pt idx="127">
                  <c:v>-5.1899500031140633E-3</c:v>
                </c:pt>
                <c:pt idx="129">
                  <c:v>4.3552999995881692E-3</c:v>
                </c:pt>
                <c:pt idx="130">
                  <c:v>-2.6651000007404946E-3</c:v>
                </c:pt>
                <c:pt idx="131">
                  <c:v>-9.2109999968670309E-4</c:v>
                </c:pt>
                <c:pt idx="133">
                  <c:v>-1.4533799992932472E-2</c:v>
                </c:pt>
                <c:pt idx="134">
                  <c:v>-6.146499996248167E-3</c:v>
                </c:pt>
                <c:pt idx="135">
                  <c:v>-1.009679999697255E-2</c:v>
                </c:pt>
                <c:pt idx="136">
                  <c:v>-2.6537400000961497E-2</c:v>
                </c:pt>
                <c:pt idx="137">
                  <c:v>-8.7424000012106262E-3</c:v>
                </c:pt>
                <c:pt idx="138">
                  <c:v>-2.5804999968386255E-3</c:v>
                </c:pt>
                <c:pt idx="140">
                  <c:v>3.5610000049928203E-3</c:v>
                </c:pt>
                <c:pt idx="142">
                  <c:v>-1.2092499993741512E-2</c:v>
                </c:pt>
                <c:pt idx="143">
                  <c:v>-3.1026999931782484E-3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694-410A-9BFA-4048CA1347FF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(old)'!$F$21:$F$898</c:f>
              <c:numCache>
                <c:formatCode>General</c:formatCode>
                <c:ptCount val="878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-40879.5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-18455.5</c:v>
                </c:pt>
                <c:pt idx="11">
                  <c:v>-18430</c:v>
                </c:pt>
                <c:pt idx="12">
                  <c:v>-18423.5</c:v>
                </c:pt>
                <c:pt idx="13">
                  <c:v>-18252</c:v>
                </c:pt>
                <c:pt idx="14">
                  <c:v>-18245</c:v>
                </c:pt>
                <c:pt idx="15">
                  <c:v>-18180</c:v>
                </c:pt>
                <c:pt idx="16">
                  <c:v>-17238</c:v>
                </c:pt>
                <c:pt idx="17">
                  <c:v>-17235</c:v>
                </c:pt>
                <c:pt idx="18">
                  <c:v>-17232.5</c:v>
                </c:pt>
                <c:pt idx="19">
                  <c:v>-15956</c:v>
                </c:pt>
                <c:pt idx="20">
                  <c:v>-15931</c:v>
                </c:pt>
                <c:pt idx="21">
                  <c:v>-15865</c:v>
                </c:pt>
                <c:pt idx="22">
                  <c:v>-15862</c:v>
                </c:pt>
                <c:pt idx="23">
                  <c:v>-15849.5</c:v>
                </c:pt>
                <c:pt idx="24">
                  <c:v>-14447.5</c:v>
                </c:pt>
                <c:pt idx="25">
                  <c:v>-14384.5</c:v>
                </c:pt>
                <c:pt idx="26">
                  <c:v>-13713.5</c:v>
                </c:pt>
                <c:pt idx="27">
                  <c:v>-13525.5</c:v>
                </c:pt>
                <c:pt idx="28">
                  <c:v>-13485</c:v>
                </c:pt>
                <c:pt idx="29">
                  <c:v>-13450.5</c:v>
                </c:pt>
                <c:pt idx="30">
                  <c:v>-13450.5</c:v>
                </c:pt>
                <c:pt idx="31">
                  <c:v>-13431</c:v>
                </c:pt>
                <c:pt idx="32">
                  <c:v>-8150</c:v>
                </c:pt>
                <c:pt idx="33">
                  <c:v>-8143.5</c:v>
                </c:pt>
                <c:pt idx="34">
                  <c:v>-8087.5</c:v>
                </c:pt>
                <c:pt idx="35">
                  <c:v>-8075</c:v>
                </c:pt>
                <c:pt idx="36">
                  <c:v>-8062.5</c:v>
                </c:pt>
                <c:pt idx="37">
                  <c:v>-7036.5</c:v>
                </c:pt>
                <c:pt idx="38">
                  <c:v>-7033.5</c:v>
                </c:pt>
                <c:pt idx="39">
                  <c:v>-6886.5</c:v>
                </c:pt>
                <c:pt idx="40">
                  <c:v>-6864.5</c:v>
                </c:pt>
                <c:pt idx="41">
                  <c:v>-4644</c:v>
                </c:pt>
                <c:pt idx="42">
                  <c:v>-3602.5</c:v>
                </c:pt>
                <c:pt idx="43">
                  <c:v>0.5</c:v>
                </c:pt>
                <c:pt idx="44">
                  <c:v>0.5</c:v>
                </c:pt>
                <c:pt idx="45">
                  <c:v>7</c:v>
                </c:pt>
                <c:pt idx="46">
                  <c:v>7</c:v>
                </c:pt>
                <c:pt idx="47">
                  <c:v>54</c:v>
                </c:pt>
                <c:pt idx="48">
                  <c:v>57</c:v>
                </c:pt>
                <c:pt idx="49">
                  <c:v>57</c:v>
                </c:pt>
                <c:pt idx="50">
                  <c:v>57.5</c:v>
                </c:pt>
                <c:pt idx="51">
                  <c:v>82</c:v>
                </c:pt>
                <c:pt idx="52">
                  <c:v>82.5</c:v>
                </c:pt>
                <c:pt idx="53">
                  <c:v>2011</c:v>
                </c:pt>
                <c:pt idx="54">
                  <c:v>2017</c:v>
                </c:pt>
                <c:pt idx="55">
                  <c:v>2083</c:v>
                </c:pt>
                <c:pt idx="56">
                  <c:v>5393</c:v>
                </c:pt>
                <c:pt idx="57">
                  <c:v>5647</c:v>
                </c:pt>
                <c:pt idx="58">
                  <c:v>6503</c:v>
                </c:pt>
                <c:pt idx="59">
                  <c:v>6765</c:v>
                </c:pt>
                <c:pt idx="60">
                  <c:v>6771.5</c:v>
                </c:pt>
                <c:pt idx="61">
                  <c:v>7682</c:v>
                </c:pt>
                <c:pt idx="62">
                  <c:v>8380</c:v>
                </c:pt>
                <c:pt idx="63">
                  <c:v>8915</c:v>
                </c:pt>
                <c:pt idx="64">
                  <c:v>8988.5</c:v>
                </c:pt>
                <c:pt idx="65">
                  <c:v>9065</c:v>
                </c:pt>
                <c:pt idx="66">
                  <c:v>9120</c:v>
                </c:pt>
                <c:pt idx="67">
                  <c:v>9396.5</c:v>
                </c:pt>
                <c:pt idx="68">
                  <c:v>9962</c:v>
                </c:pt>
                <c:pt idx="69">
                  <c:v>13186</c:v>
                </c:pt>
                <c:pt idx="70">
                  <c:v>13788</c:v>
                </c:pt>
                <c:pt idx="71">
                  <c:v>15936</c:v>
                </c:pt>
                <c:pt idx="72">
                  <c:v>17315</c:v>
                </c:pt>
                <c:pt idx="73">
                  <c:v>17334</c:v>
                </c:pt>
                <c:pt idx="74">
                  <c:v>18065</c:v>
                </c:pt>
                <c:pt idx="75">
                  <c:v>18137</c:v>
                </c:pt>
                <c:pt idx="76">
                  <c:v>18284</c:v>
                </c:pt>
                <c:pt idx="77">
                  <c:v>18312.5</c:v>
                </c:pt>
                <c:pt idx="78">
                  <c:v>18350</c:v>
                </c:pt>
                <c:pt idx="79">
                  <c:v>18472.5</c:v>
                </c:pt>
                <c:pt idx="80">
                  <c:v>18481.5</c:v>
                </c:pt>
                <c:pt idx="81">
                  <c:v>18485</c:v>
                </c:pt>
                <c:pt idx="82">
                  <c:v>18491</c:v>
                </c:pt>
                <c:pt idx="83">
                  <c:v>19147</c:v>
                </c:pt>
                <c:pt idx="84">
                  <c:v>19247</c:v>
                </c:pt>
                <c:pt idx="85">
                  <c:v>19288</c:v>
                </c:pt>
                <c:pt idx="86">
                  <c:v>19357</c:v>
                </c:pt>
                <c:pt idx="87">
                  <c:v>19401</c:v>
                </c:pt>
                <c:pt idx="88">
                  <c:v>19526</c:v>
                </c:pt>
                <c:pt idx="89">
                  <c:v>19639</c:v>
                </c:pt>
                <c:pt idx="90">
                  <c:v>19642</c:v>
                </c:pt>
                <c:pt idx="91">
                  <c:v>20241.5</c:v>
                </c:pt>
                <c:pt idx="92">
                  <c:v>20257</c:v>
                </c:pt>
                <c:pt idx="93">
                  <c:v>20323</c:v>
                </c:pt>
                <c:pt idx="94">
                  <c:v>20332.5</c:v>
                </c:pt>
                <c:pt idx="95">
                  <c:v>20367</c:v>
                </c:pt>
                <c:pt idx="96">
                  <c:v>20385.5</c:v>
                </c:pt>
                <c:pt idx="97">
                  <c:v>20420</c:v>
                </c:pt>
                <c:pt idx="98">
                  <c:v>20483</c:v>
                </c:pt>
                <c:pt idx="99">
                  <c:v>20523.5</c:v>
                </c:pt>
                <c:pt idx="100">
                  <c:v>20523.5</c:v>
                </c:pt>
                <c:pt idx="101">
                  <c:v>20530</c:v>
                </c:pt>
                <c:pt idx="102">
                  <c:v>21274</c:v>
                </c:pt>
                <c:pt idx="103">
                  <c:v>21364.5</c:v>
                </c:pt>
                <c:pt idx="104">
                  <c:v>21436.5</c:v>
                </c:pt>
                <c:pt idx="105">
                  <c:v>21549</c:v>
                </c:pt>
                <c:pt idx="106">
                  <c:v>21561.5</c:v>
                </c:pt>
                <c:pt idx="107">
                  <c:v>22158</c:v>
                </c:pt>
                <c:pt idx="108">
                  <c:v>22487</c:v>
                </c:pt>
                <c:pt idx="109">
                  <c:v>22597</c:v>
                </c:pt>
                <c:pt idx="110">
                  <c:v>22734.5</c:v>
                </c:pt>
                <c:pt idx="111">
                  <c:v>22769</c:v>
                </c:pt>
                <c:pt idx="112">
                  <c:v>22848</c:v>
                </c:pt>
                <c:pt idx="113">
                  <c:v>23992.5</c:v>
                </c:pt>
                <c:pt idx="114">
                  <c:v>24970.5</c:v>
                </c:pt>
                <c:pt idx="115">
                  <c:v>24970.5</c:v>
                </c:pt>
                <c:pt idx="116">
                  <c:v>25106</c:v>
                </c:pt>
                <c:pt idx="117">
                  <c:v>26094</c:v>
                </c:pt>
                <c:pt idx="118">
                  <c:v>26175.5</c:v>
                </c:pt>
                <c:pt idx="119">
                  <c:v>26213</c:v>
                </c:pt>
                <c:pt idx="120">
                  <c:v>26278</c:v>
                </c:pt>
                <c:pt idx="121">
                  <c:v>26294.5</c:v>
                </c:pt>
                <c:pt idx="122">
                  <c:v>26347</c:v>
                </c:pt>
                <c:pt idx="123">
                  <c:v>26394</c:v>
                </c:pt>
                <c:pt idx="124">
                  <c:v>27222.5</c:v>
                </c:pt>
                <c:pt idx="125">
                  <c:v>27226.5</c:v>
                </c:pt>
                <c:pt idx="126">
                  <c:v>27263</c:v>
                </c:pt>
                <c:pt idx="127">
                  <c:v>27419.5</c:v>
                </c:pt>
                <c:pt idx="128">
                  <c:v>27424</c:v>
                </c:pt>
                <c:pt idx="129">
                  <c:v>27567</c:v>
                </c:pt>
                <c:pt idx="130">
                  <c:v>27611</c:v>
                </c:pt>
                <c:pt idx="131">
                  <c:v>27771</c:v>
                </c:pt>
                <c:pt idx="132">
                  <c:v>27775</c:v>
                </c:pt>
                <c:pt idx="133">
                  <c:v>27818</c:v>
                </c:pt>
                <c:pt idx="134">
                  <c:v>27865</c:v>
                </c:pt>
                <c:pt idx="135">
                  <c:v>28248</c:v>
                </c:pt>
                <c:pt idx="136">
                  <c:v>28414</c:v>
                </c:pt>
                <c:pt idx="137">
                  <c:v>28464</c:v>
                </c:pt>
                <c:pt idx="138">
                  <c:v>28605</c:v>
                </c:pt>
                <c:pt idx="139">
                  <c:v>28747</c:v>
                </c:pt>
                <c:pt idx="140">
                  <c:v>28790</c:v>
                </c:pt>
                <c:pt idx="141">
                  <c:v>28792.5</c:v>
                </c:pt>
                <c:pt idx="142">
                  <c:v>28925</c:v>
                </c:pt>
                <c:pt idx="143">
                  <c:v>28947</c:v>
                </c:pt>
                <c:pt idx="144">
                  <c:v>29606.5</c:v>
                </c:pt>
                <c:pt idx="145">
                  <c:v>29678.5</c:v>
                </c:pt>
                <c:pt idx="146">
                  <c:v>29882.5</c:v>
                </c:pt>
                <c:pt idx="147">
                  <c:v>31092</c:v>
                </c:pt>
                <c:pt idx="148">
                  <c:v>31846.5</c:v>
                </c:pt>
                <c:pt idx="149">
                  <c:v>31908</c:v>
                </c:pt>
                <c:pt idx="150">
                  <c:v>31936.5</c:v>
                </c:pt>
                <c:pt idx="151">
                  <c:v>32033</c:v>
                </c:pt>
                <c:pt idx="152">
                  <c:v>32142.5</c:v>
                </c:pt>
                <c:pt idx="153">
                  <c:v>33103</c:v>
                </c:pt>
                <c:pt idx="154">
                  <c:v>33143</c:v>
                </c:pt>
                <c:pt idx="155">
                  <c:v>33491</c:v>
                </c:pt>
                <c:pt idx="156">
                  <c:v>34100</c:v>
                </c:pt>
                <c:pt idx="157">
                  <c:v>34169</c:v>
                </c:pt>
                <c:pt idx="158">
                  <c:v>34316</c:v>
                </c:pt>
                <c:pt idx="159">
                  <c:v>34580.5</c:v>
                </c:pt>
                <c:pt idx="160">
                  <c:v>34705</c:v>
                </c:pt>
                <c:pt idx="161">
                  <c:v>34705.5</c:v>
                </c:pt>
                <c:pt idx="162">
                  <c:v>35288.5</c:v>
                </c:pt>
                <c:pt idx="163">
                  <c:v>35426.5</c:v>
                </c:pt>
                <c:pt idx="164">
                  <c:v>35539</c:v>
                </c:pt>
                <c:pt idx="165">
                  <c:v>35574.5</c:v>
                </c:pt>
                <c:pt idx="166">
                  <c:v>35574.5</c:v>
                </c:pt>
                <c:pt idx="167">
                  <c:v>35592.5</c:v>
                </c:pt>
                <c:pt idx="168">
                  <c:v>37758</c:v>
                </c:pt>
              </c:numCache>
            </c:numRef>
          </c:xVal>
          <c:yVal>
            <c:numRef>
              <c:f>'A (old)'!$M$21:$M$898</c:f>
              <c:numCache>
                <c:formatCode>General</c:formatCode>
                <c:ptCount val="878"/>
                <c:pt idx="0">
                  <c:v>-1.7806299998483155E-2</c:v>
                </c:pt>
                <c:pt idx="1">
                  <c:v>7.4856000028376002E-3</c:v>
                </c:pt>
                <c:pt idx="2">
                  <c:v>1.577720000204863E-2</c:v>
                </c:pt>
                <c:pt idx="3">
                  <c:v>5.9975950003718026E-2</c:v>
                </c:pt>
                <c:pt idx="4">
                  <c:v>3.5442500011413358E-3</c:v>
                </c:pt>
                <c:pt idx="5">
                  <c:v>-1.3173699997423682E-2</c:v>
                </c:pt>
                <c:pt idx="6">
                  <c:v>-7.4789499994949438E-3</c:v>
                </c:pt>
                <c:pt idx="7">
                  <c:v>-3.3664499998849351E-2</c:v>
                </c:pt>
                <c:pt idx="8">
                  <c:v>-1.7301549996773247E-2</c:v>
                </c:pt>
                <c:pt idx="9">
                  <c:v>-1.8417849998513702E-2</c:v>
                </c:pt>
                <c:pt idx="10">
                  <c:v>-1.7502449998573866E-2</c:v>
                </c:pt>
                <c:pt idx="11">
                  <c:v>-2.0136999999522232E-2</c:v>
                </c:pt>
                <c:pt idx="12">
                  <c:v>-1.8653649996849708E-2</c:v>
                </c:pt>
                <c:pt idx="13">
                  <c:v>-1.6446800000267103E-2</c:v>
                </c:pt>
                <c:pt idx="14">
                  <c:v>-1.749549999658484E-2</c:v>
                </c:pt>
                <c:pt idx="15">
                  <c:v>-1.5661999997973908E-2</c:v>
                </c:pt>
                <c:pt idx="16">
                  <c:v>-1.8644199997652322E-2</c:v>
                </c:pt>
                <c:pt idx="17">
                  <c:v>-1.7236500003491528E-2</c:v>
                </c:pt>
                <c:pt idx="18">
                  <c:v>-1.7596749996300787E-2</c:v>
                </c:pt>
                <c:pt idx="19">
                  <c:v>-1.5420399991853628E-2</c:v>
                </c:pt>
                <c:pt idx="20">
                  <c:v>-1.6022899995732587E-2</c:v>
                </c:pt>
                <c:pt idx="21">
                  <c:v>-1.5953499998431653E-2</c:v>
                </c:pt>
                <c:pt idx="22">
                  <c:v>-1.574580000306014E-2</c:v>
                </c:pt>
                <c:pt idx="23">
                  <c:v>-1.4547049999237061E-2</c:v>
                </c:pt>
                <c:pt idx="24">
                  <c:v>-2.3915249992569443E-2</c:v>
                </c:pt>
                <c:pt idx="25">
                  <c:v>-1.4353549995576032E-2</c:v>
                </c:pt>
                <c:pt idx="26">
                  <c:v>-1.516464999440359E-2</c:v>
                </c:pt>
                <c:pt idx="27">
                  <c:v>-1.4415450001251884E-2</c:v>
                </c:pt>
                <c:pt idx="28">
                  <c:v>-1.4711499992699828E-2</c:v>
                </c:pt>
                <c:pt idx="29">
                  <c:v>-1.5422949996718671E-2</c:v>
                </c:pt>
                <c:pt idx="30">
                  <c:v>-1.5422949996718671E-2</c:v>
                </c:pt>
                <c:pt idx="31">
                  <c:v>-2.8272899995499756E-2</c:v>
                </c:pt>
                <c:pt idx="32">
                  <c:v>4.4150000030640513E-3</c:v>
                </c:pt>
                <c:pt idx="33">
                  <c:v>-6.3201650002156384E-2</c:v>
                </c:pt>
                <c:pt idx="34">
                  <c:v>-7.5912499960395508E-3</c:v>
                </c:pt>
                <c:pt idx="35">
                  <c:v>-7.3924999960581772E-3</c:v>
                </c:pt>
                <c:pt idx="36">
                  <c:v>-8.1937499999185093E-3</c:v>
                </c:pt>
                <c:pt idx="37">
                  <c:v>-1.37603500043042E-2</c:v>
                </c:pt>
                <c:pt idx="38">
                  <c:v>-1.3352649999433197E-2</c:v>
                </c:pt>
                <c:pt idx="39">
                  <c:v>-1.2375349993817508E-2</c:v>
                </c:pt>
                <c:pt idx="40">
                  <c:v>-3.8555000355700031E-4</c:v>
                </c:pt>
                <c:pt idx="41">
                  <c:v>-1.1960000119870529E-4</c:v>
                </c:pt>
                <c:pt idx="42">
                  <c:v>-1.0797499926411547E-3</c:v>
                </c:pt>
                <c:pt idx="99">
                  <c:v>-4.3563500003074296E-3</c:v>
                </c:pt>
                <c:pt idx="100">
                  <c:v>-2.9563499992946163E-3</c:v>
                </c:pt>
                <c:pt idx="112">
                  <c:v>1.2043200003972743E-2</c:v>
                </c:pt>
                <c:pt idx="113">
                  <c:v>4.0807500045048073E-3</c:v>
                </c:pt>
                <c:pt idx="114">
                  <c:v>-4.9090499960584566E-3</c:v>
                </c:pt>
                <c:pt idx="116">
                  <c:v>2.9053999969619326E-3</c:v>
                </c:pt>
                <c:pt idx="117">
                  <c:v>-8.2539999129949138E-4</c:v>
                </c:pt>
                <c:pt idx="118">
                  <c:v>-1.6249549997155555E-2</c:v>
                </c:pt>
                <c:pt idx="121">
                  <c:v>-6.077449994336348E-3</c:v>
                </c:pt>
                <c:pt idx="125">
                  <c:v>-2.418650001345668E-3</c:v>
                </c:pt>
                <c:pt idx="128">
                  <c:v>-1.0078399995109066E-2</c:v>
                </c:pt>
                <c:pt idx="132">
                  <c:v>-3.3774999974411912E-3</c:v>
                </c:pt>
                <c:pt idx="139">
                  <c:v>-1.0182699996221345E-2</c:v>
                </c:pt>
                <c:pt idx="141">
                  <c:v>-1.3599249999970198E-2</c:v>
                </c:pt>
                <c:pt idx="144">
                  <c:v>-5.9766499980469234E-3</c:v>
                </c:pt>
                <c:pt idx="145">
                  <c:v>-4.1918499991879798E-3</c:v>
                </c:pt>
                <c:pt idx="146">
                  <c:v>-5.4682499976479448E-3</c:v>
                </c:pt>
                <c:pt idx="147">
                  <c:v>-1.5697199996793643E-2</c:v>
                </c:pt>
                <c:pt idx="149">
                  <c:v>-1.6702799999620765E-2</c:v>
                </c:pt>
                <c:pt idx="150">
                  <c:v>-1.6129649993672501E-2</c:v>
                </c:pt>
                <c:pt idx="151">
                  <c:v>-1.7115299997385591E-2</c:v>
                </c:pt>
                <c:pt idx="152">
                  <c:v>-1.6934249993937556E-2</c:v>
                </c:pt>
                <c:pt idx="153">
                  <c:v>-1.970229999278672E-2</c:v>
                </c:pt>
                <c:pt idx="158">
                  <c:v>-2.3198333564852014E-2</c:v>
                </c:pt>
                <c:pt idx="161">
                  <c:v>-2.3522550000052433E-2</c:v>
                </c:pt>
                <c:pt idx="162">
                  <c:v>-2.579284999956144E-2</c:v>
                </c:pt>
                <c:pt idx="163">
                  <c:v>-2.6738649998151232E-2</c:v>
                </c:pt>
                <c:pt idx="164">
                  <c:v>-2.7149900000949856E-2</c:v>
                </c:pt>
                <c:pt idx="167">
                  <c:v>-2.7779249990999233E-2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694-410A-9BFA-4048CA1347FF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(old)'!$F$21:$F$898</c:f>
              <c:numCache>
                <c:formatCode>General</c:formatCode>
                <c:ptCount val="878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-40879.5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-18455.5</c:v>
                </c:pt>
                <c:pt idx="11">
                  <c:v>-18430</c:v>
                </c:pt>
                <c:pt idx="12">
                  <c:v>-18423.5</c:v>
                </c:pt>
                <c:pt idx="13">
                  <c:v>-18252</c:v>
                </c:pt>
                <c:pt idx="14">
                  <c:v>-18245</c:v>
                </c:pt>
                <c:pt idx="15">
                  <c:v>-18180</c:v>
                </c:pt>
                <c:pt idx="16">
                  <c:v>-17238</c:v>
                </c:pt>
                <c:pt idx="17">
                  <c:v>-17235</c:v>
                </c:pt>
                <c:pt idx="18">
                  <c:v>-17232.5</c:v>
                </c:pt>
                <c:pt idx="19">
                  <c:v>-15956</c:v>
                </c:pt>
                <c:pt idx="20">
                  <c:v>-15931</c:v>
                </c:pt>
                <c:pt idx="21">
                  <c:v>-15865</c:v>
                </c:pt>
                <c:pt idx="22">
                  <c:v>-15862</c:v>
                </c:pt>
                <c:pt idx="23">
                  <c:v>-15849.5</c:v>
                </c:pt>
                <c:pt idx="24">
                  <c:v>-14447.5</c:v>
                </c:pt>
                <c:pt idx="25">
                  <c:v>-14384.5</c:v>
                </c:pt>
                <c:pt idx="26">
                  <c:v>-13713.5</c:v>
                </c:pt>
                <c:pt idx="27">
                  <c:v>-13525.5</c:v>
                </c:pt>
                <c:pt idx="28">
                  <c:v>-13485</c:v>
                </c:pt>
                <c:pt idx="29">
                  <c:v>-13450.5</c:v>
                </c:pt>
                <c:pt idx="30">
                  <c:v>-13450.5</c:v>
                </c:pt>
                <c:pt idx="31">
                  <c:v>-13431</c:v>
                </c:pt>
                <c:pt idx="32">
                  <c:v>-8150</c:v>
                </c:pt>
                <c:pt idx="33">
                  <c:v>-8143.5</c:v>
                </c:pt>
                <c:pt idx="34">
                  <c:v>-8087.5</c:v>
                </c:pt>
                <c:pt idx="35">
                  <c:v>-8075</c:v>
                </c:pt>
                <c:pt idx="36">
                  <c:v>-8062.5</c:v>
                </c:pt>
                <c:pt idx="37">
                  <c:v>-7036.5</c:v>
                </c:pt>
                <c:pt idx="38">
                  <c:v>-7033.5</c:v>
                </c:pt>
                <c:pt idx="39">
                  <c:v>-6886.5</c:v>
                </c:pt>
                <c:pt idx="40">
                  <c:v>-6864.5</c:v>
                </c:pt>
                <c:pt idx="41">
                  <c:v>-4644</c:v>
                </c:pt>
                <c:pt idx="42">
                  <c:v>-3602.5</c:v>
                </c:pt>
                <c:pt idx="43">
                  <c:v>0.5</c:v>
                </c:pt>
                <c:pt idx="44">
                  <c:v>0.5</c:v>
                </c:pt>
                <c:pt idx="45">
                  <c:v>7</c:v>
                </c:pt>
                <c:pt idx="46">
                  <c:v>7</c:v>
                </c:pt>
                <c:pt idx="47">
                  <c:v>54</c:v>
                </c:pt>
                <c:pt idx="48">
                  <c:v>57</c:v>
                </c:pt>
                <c:pt idx="49">
                  <c:v>57</c:v>
                </c:pt>
                <c:pt idx="50">
                  <c:v>57.5</c:v>
                </c:pt>
                <c:pt idx="51">
                  <c:v>82</c:v>
                </c:pt>
                <c:pt idx="52">
                  <c:v>82.5</c:v>
                </c:pt>
                <c:pt idx="53">
                  <c:v>2011</c:v>
                </c:pt>
                <c:pt idx="54">
                  <c:v>2017</c:v>
                </c:pt>
                <c:pt idx="55">
                  <c:v>2083</c:v>
                </c:pt>
                <c:pt idx="56">
                  <c:v>5393</c:v>
                </c:pt>
                <c:pt idx="57">
                  <c:v>5647</c:v>
                </c:pt>
                <c:pt idx="58">
                  <c:v>6503</c:v>
                </c:pt>
                <c:pt idx="59">
                  <c:v>6765</c:v>
                </c:pt>
                <c:pt idx="60">
                  <c:v>6771.5</c:v>
                </c:pt>
                <c:pt idx="61">
                  <c:v>7682</c:v>
                </c:pt>
                <c:pt idx="62">
                  <c:v>8380</c:v>
                </c:pt>
                <c:pt idx="63">
                  <c:v>8915</c:v>
                </c:pt>
                <c:pt idx="64">
                  <c:v>8988.5</c:v>
                </c:pt>
                <c:pt idx="65">
                  <c:v>9065</c:v>
                </c:pt>
                <c:pt idx="66">
                  <c:v>9120</c:v>
                </c:pt>
                <c:pt idx="67">
                  <c:v>9396.5</c:v>
                </c:pt>
                <c:pt idx="68">
                  <c:v>9962</c:v>
                </c:pt>
                <c:pt idx="69">
                  <c:v>13186</c:v>
                </c:pt>
                <c:pt idx="70">
                  <c:v>13788</c:v>
                </c:pt>
                <c:pt idx="71">
                  <c:v>15936</c:v>
                </c:pt>
                <c:pt idx="72">
                  <c:v>17315</c:v>
                </c:pt>
                <c:pt idx="73">
                  <c:v>17334</c:v>
                </c:pt>
                <c:pt idx="74">
                  <c:v>18065</c:v>
                </c:pt>
                <c:pt idx="75">
                  <c:v>18137</c:v>
                </c:pt>
                <c:pt idx="76">
                  <c:v>18284</c:v>
                </c:pt>
                <c:pt idx="77">
                  <c:v>18312.5</c:v>
                </c:pt>
                <c:pt idx="78">
                  <c:v>18350</c:v>
                </c:pt>
                <c:pt idx="79">
                  <c:v>18472.5</c:v>
                </c:pt>
                <c:pt idx="80">
                  <c:v>18481.5</c:v>
                </c:pt>
                <c:pt idx="81">
                  <c:v>18485</c:v>
                </c:pt>
                <c:pt idx="82">
                  <c:v>18491</c:v>
                </c:pt>
                <c:pt idx="83">
                  <c:v>19147</c:v>
                </c:pt>
                <c:pt idx="84">
                  <c:v>19247</c:v>
                </c:pt>
                <c:pt idx="85">
                  <c:v>19288</c:v>
                </c:pt>
                <c:pt idx="86">
                  <c:v>19357</c:v>
                </c:pt>
                <c:pt idx="87">
                  <c:v>19401</c:v>
                </c:pt>
                <c:pt idx="88">
                  <c:v>19526</c:v>
                </c:pt>
                <c:pt idx="89">
                  <c:v>19639</c:v>
                </c:pt>
                <c:pt idx="90">
                  <c:v>19642</c:v>
                </c:pt>
                <c:pt idx="91">
                  <c:v>20241.5</c:v>
                </c:pt>
                <c:pt idx="92">
                  <c:v>20257</c:v>
                </c:pt>
                <c:pt idx="93">
                  <c:v>20323</c:v>
                </c:pt>
                <c:pt idx="94">
                  <c:v>20332.5</c:v>
                </c:pt>
                <c:pt idx="95">
                  <c:v>20367</c:v>
                </c:pt>
                <c:pt idx="96">
                  <c:v>20385.5</c:v>
                </c:pt>
                <c:pt idx="97">
                  <c:v>20420</c:v>
                </c:pt>
                <c:pt idx="98">
                  <c:v>20483</c:v>
                </c:pt>
                <c:pt idx="99">
                  <c:v>20523.5</c:v>
                </c:pt>
                <c:pt idx="100">
                  <c:v>20523.5</c:v>
                </c:pt>
                <c:pt idx="101">
                  <c:v>20530</c:v>
                </c:pt>
                <c:pt idx="102">
                  <c:v>21274</c:v>
                </c:pt>
                <c:pt idx="103">
                  <c:v>21364.5</c:v>
                </c:pt>
                <c:pt idx="104">
                  <c:v>21436.5</c:v>
                </c:pt>
                <c:pt idx="105">
                  <c:v>21549</c:v>
                </c:pt>
                <c:pt idx="106">
                  <c:v>21561.5</c:v>
                </c:pt>
                <c:pt idx="107">
                  <c:v>22158</c:v>
                </c:pt>
                <c:pt idx="108">
                  <c:v>22487</c:v>
                </c:pt>
                <c:pt idx="109">
                  <c:v>22597</c:v>
                </c:pt>
                <c:pt idx="110">
                  <c:v>22734.5</c:v>
                </c:pt>
                <c:pt idx="111">
                  <c:v>22769</c:v>
                </c:pt>
                <c:pt idx="112">
                  <c:v>22848</c:v>
                </c:pt>
                <c:pt idx="113">
                  <c:v>23992.5</c:v>
                </c:pt>
                <c:pt idx="114">
                  <c:v>24970.5</c:v>
                </c:pt>
                <c:pt idx="115">
                  <c:v>24970.5</c:v>
                </c:pt>
                <c:pt idx="116">
                  <c:v>25106</c:v>
                </c:pt>
                <c:pt idx="117">
                  <c:v>26094</c:v>
                </c:pt>
                <c:pt idx="118">
                  <c:v>26175.5</c:v>
                </c:pt>
                <c:pt idx="119">
                  <c:v>26213</c:v>
                </c:pt>
                <c:pt idx="120">
                  <c:v>26278</c:v>
                </c:pt>
                <c:pt idx="121">
                  <c:v>26294.5</c:v>
                </c:pt>
                <c:pt idx="122">
                  <c:v>26347</c:v>
                </c:pt>
                <c:pt idx="123">
                  <c:v>26394</c:v>
                </c:pt>
                <c:pt idx="124">
                  <c:v>27222.5</c:v>
                </c:pt>
                <c:pt idx="125">
                  <c:v>27226.5</c:v>
                </c:pt>
                <c:pt idx="126">
                  <c:v>27263</c:v>
                </c:pt>
                <c:pt idx="127">
                  <c:v>27419.5</c:v>
                </c:pt>
                <c:pt idx="128">
                  <c:v>27424</c:v>
                </c:pt>
                <c:pt idx="129">
                  <c:v>27567</c:v>
                </c:pt>
                <c:pt idx="130">
                  <c:v>27611</c:v>
                </c:pt>
                <c:pt idx="131">
                  <c:v>27771</c:v>
                </c:pt>
                <c:pt idx="132">
                  <c:v>27775</c:v>
                </c:pt>
                <c:pt idx="133">
                  <c:v>27818</c:v>
                </c:pt>
                <c:pt idx="134">
                  <c:v>27865</c:v>
                </c:pt>
                <c:pt idx="135">
                  <c:v>28248</c:v>
                </c:pt>
                <c:pt idx="136">
                  <c:v>28414</c:v>
                </c:pt>
                <c:pt idx="137">
                  <c:v>28464</c:v>
                </c:pt>
                <c:pt idx="138">
                  <c:v>28605</c:v>
                </c:pt>
                <c:pt idx="139">
                  <c:v>28747</c:v>
                </c:pt>
                <c:pt idx="140">
                  <c:v>28790</c:v>
                </c:pt>
                <c:pt idx="141">
                  <c:v>28792.5</c:v>
                </c:pt>
                <c:pt idx="142">
                  <c:v>28925</c:v>
                </c:pt>
                <c:pt idx="143">
                  <c:v>28947</c:v>
                </c:pt>
                <c:pt idx="144">
                  <c:v>29606.5</c:v>
                </c:pt>
                <c:pt idx="145">
                  <c:v>29678.5</c:v>
                </c:pt>
                <c:pt idx="146">
                  <c:v>29882.5</c:v>
                </c:pt>
                <c:pt idx="147">
                  <c:v>31092</c:v>
                </c:pt>
                <c:pt idx="148">
                  <c:v>31846.5</c:v>
                </c:pt>
                <c:pt idx="149">
                  <c:v>31908</c:v>
                </c:pt>
                <c:pt idx="150">
                  <c:v>31936.5</c:v>
                </c:pt>
                <c:pt idx="151">
                  <c:v>32033</c:v>
                </c:pt>
                <c:pt idx="152">
                  <c:v>32142.5</c:v>
                </c:pt>
                <c:pt idx="153">
                  <c:v>33103</c:v>
                </c:pt>
                <c:pt idx="154">
                  <c:v>33143</c:v>
                </c:pt>
                <c:pt idx="155">
                  <c:v>33491</c:v>
                </c:pt>
                <c:pt idx="156">
                  <c:v>34100</c:v>
                </c:pt>
                <c:pt idx="157">
                  <c:v>34169</c:v>
                </c:pt>
                <c:pt idx="158">
                  <c:v>34316</c:v>
                </c:pt>
                <c:pt idx="159">
                  <c:v>34580.5</c:v>
                </c:pt>
                <c:pt idx="160">
                  <c:v>34705</c:v>
                </c:pt>
                <c:pt idx="161">
                  <c:v>34705.5</c:v>
                </c:pt>
                <c:pt idx="162">
                  <c:v>35288.5</c:v>
                </c:pt>
                <c:pt idx="163">
                  <c:v>35426.5</c:v>
                </c:pt>
                <c:pt idx="164">
                  <c:v>35539</c:v>
                </c:pt>
                <c:pt idx="165">
                  <c:v>35574.5</c:v>
                </c:pt>
                <c:pt idx="166">
                  <c:v>35574.5</c:v>
                </c:pt>
                <c:pt idx="167">
                  <c:v>35592.5</c:v>
                </c:pt>
                <c:pt idx="168">
                  <c:v>37758</c:v>
                </c:pt>
              </c:numCache>
            </c:numRef>
          </c:xVal>
          <c:yVal>
            <c:numRef>
              <c:f>'A (old)'!$N$21:$N$898</c:f>
              <c:numCache>
                <c:formatCode>General</c:formatCode>
                <c:ptCount val="878"/>
                <c:pt idx="159">
                  <c:v>-2.3917737465568911E-2</c:v>
                </c:pt>
                <c:pt idx="160">
                  <c:v>-2.4256360473656841E-2</c:v>
                </c:pt>
                <c:pt idx="161">
                  <c:v>-2.4257720405416225E-2</c:v>
                </c:pt>
                <c:pt idx="162">
                  <c:v>-2.5843400836864067E-2</c:v>
                </c:pt>
                <c:pt idx="163">
                  <c:v>-2.6218742002455497E-2</c:v>
                </c:pt>
                <c:pt idx="164">
                  <c:v>-2.6524726648318078E-2</c:v>
                </c:pt>
                <c:pt idx="165">
                  <c:v>-2.6621281803234711E-2</c:v>
                </c:pt>
                <c:pt idx="166">
                  <c:v>-2.6621281803234711E-2</c:v>
                </c:pt>
                <c:pt idx="167">
                  <c:v>-2.6670239346572727E-2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694-410A-9BFA-4048CA1347FF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(old)'!$F$21:$F$898</c:f>
              <c:numCache>
                <c:formatCode>General</c:formatCode>
                <c:ptCount val="878"/>
                <c:pt idx="0">
                  <c:v>-43457</c:v>
                </c:pt>
                <c:pt idx="1">
                  <c:v>-42616</c:v>
                </c:pt>
                <c:pt idx="2">
                  <c:v>-40892</c:v>
                </c:pt>
                <c:pt idx="3">
                  <c:v>-40879.5</c:v>
                </c:pt>
                <c:pt idx="4">
                  <c:v>-40242.5</c:v>
                </c:pt>
                <c:pt idx="5">
                  <c:v>-28743</c:v>
                </c:pt>
                <c:pt idx="6">
                  <c:v>-25290.5</c:v>
                </c:pt>
                <c:pt idx="7">
                  <c:v>-24155</c:v>
                </c:pt>
                <c:pt idx="8">
                  <c:v>-24104.5</c:v>
                </c:pt>
                <c:pt idx="9">
                  <c:v>-18461.5</c:v>
                </c:pt>
                <c:pt idx="10">
                  <c:v>-18455.5</c:v>
                </c:pt>
                <c:pt idx="11">
                  <c:v>-18430</c:v>
                </c:pt>
                <c:pt idx="12">
                  <c:v>-18423.5</c:v>
                </c:pt>
                <c:pt idx="13">
                  <c:v>-18252</c:v>
                </c:pt>
                <c:pt idx="14">
                  <c:v>-18245</c:v>
                </c:pt>
                <c:pt idx="15">
                  <c:v>-18180</c:v>
                </c:pt>
                <c:pt idx="16">
                  <c:v>-17238</c:v>
                </c:pt>
                <c:pt idx="17">
                  <c:v>-17235</c:v>
                </c:pt>
                <c:pt idx="18">
                  <c:v>-17232.5</c:v>
                </c:pt>
                <c:pt idx="19">
                  <c:v>-15956</c:v>
                </c:pt>
                <c:pt idx="20">
                  <c:v>-15931</c:v>
                </c:pt>
                <c:pt idx="21">
                  <c:v>-15865</c:v>
                </c:pt>
                <c:pt idx="22">
                  <c:v>-15862</c:v>
                </c:pt>
                <c:pt idx="23">
                  <c:v>-15849.5</c:v>
                </c:pt>
                <c:pt idx="24">
                  <c:v>-14447.5</c:v>
                </c:pt>
                <c:pt idx="25">
                  <c:v>-14384.5</c:v>
                </c:pt>
                <c:pt idx="26">
                  <c:v>-13713.5</c:v>
                </c:pt>
                <c:pt idx="27">
                  <c:v>-13525.5</c:v>
                </c:pt>
                <c:pt idx="28">
                  <c:v>-13485</c:v>
                </c:pt>
                <c:pt idx="29">
                  <c:v>-13450.5</c:v>
                </c:pt>
                <c:pt idx="30">
                  <c:v>-13450.5</c:v>
                </c:pt>
                <c:pt idx="31">
                  <c:v>-13431</c:v>
                </c:pt>
                <c:pt idx="32">
                  <c:v>-8150</c:v>
                </c:pt>
                <c:pt idx="33">
                  <c:v>-8143.5</c:v>
                </c:pt>
                <c:pt idx="34">
                  <c:v>-8087.5</c:v>
                </c:pt>
                <c:pt idx="35">
                  <c:v>-8075</c:v>
                </c:pt>
                <c:pt idx="36">
                  <c:v>-8062.5</c:v>
                </c:pt>
                <c:pt idx="37">
                  <c:v>-7036.5</c:v>
                </c:pt>
                <c:pt idx="38">
                  <c:v>-7033.5</c:v>
                </c:pt>
                <c:pt idx="39">
                  <c:v>-6886.5</c:v>
                </c:pt>
                <c:pt idx="40">
                  <c:v>-6864.5</c:v>
                </c:pt>
                <c:pt idx="41">
                  <c:v>-4644</c:v>
                </c:pt>
                <c:pt idx="42">
                  <c:v>-3602.5</c:v>
                </c:pt>
                <c:pt idx="43">
                  <c:v>0.5</c:v>
                </c:pt>
                <c:pt idx="44">
                  <c:v>0.5</c:v>
                </c:pt>
                <c:pt idx="45">
                  <c:v>7</c:v>
                </c:pt>
                <c:pt idx="46">
                  <c:v>7</c:v>
                </c:pt>
                <c:pt idx="47">
                  <c:v>54</c:v>
                </c:pt>
                <c:pt idx="48">
                  <c:v>57</c:v>
                </c:pt>
                <c:pt idx="49">
                  <c:v>57</c:v>
                </c:pt>
                <c:pt idx="50">
                  <c:v>57.5</c:v>
                </c:pt>
                <c:pt idx="51">
                  <c:v>82</c:v>
                </c:pt>
                <c:pt idx="52">
                  <c:v>82.5</c:v>
                </c:pt>
                <c:pt idx="53">
                  <c:v>2011</c:v>
                </c:pt>
                <c:pt idx="54">
                  <c:v>2017</c:v>
                </c:pt>
                <c:pt idx="55">
                  <c:v>2083</c:v>
                </c:pt>
                <c:pt idx="56">
                  <c:v>5393</c:v>
                </c:pt>
                <c:pt idx="57">
                  <c:v>5647</c:v>
                </c:pt>
                <c:pt idx="58">
                  <c:v>6503</c:v>
                </c:pt>
                <c:pt idx="59">
                  <c:v>6765</c:v>
                </c:pt>
                <c:pt idx="60">
                  <c:v>6771.5</c:v>
                </c:pt>
                <c:pt idx="61">
                  <c:v>7682</c:v>
                </c:pt>
                <c:pt idx="62">
                  <c:v>8380</c:v>
                </c:pt>
                <c:pt idx="63">
                  <c:v>8915</c:v>
                </c:pt>
                <c:pt idx="64">
                  <c:v>8988.5</c:v>
                </c:pt>
                <c:pt idx="65">
                  <c:v>9065</c:v>
                </c:pt>
                <c:pt idx="66">
                  <c:v>9120</c:v>
                </c:pt>
                <c:pt idx="67">
                  <c:v>9396.5</c:v>
                </c:pt>
                <c:pt idx="68">
                  <c:v>9962</c:v>
                </c:pt>
                <c:pt idx="69">
                  <c:v>13186</c:v>
                </c:pt>
                <c:pt idx="70">
                  <c:v>13788</c:v>
                </c:pt>
                <c:pt idx="71">
                  <c:v>15936</c:v>
                </c:pt>
                <c:pt idx="72">
                  <c:v>17315</c:v>
                </c:pt>
                <c:pt idx="73">
                  <c:v>17334</c:v>
                </c:pt>
                <c:pt idx="74">
                  <c:v>18065</c:v>
                </c:pt>
                <c:pt idx="75">
                  <c:v>18137</c:v>
                </c:pt>
                <c:pt idx="76">
                  <c:v>18284</c:v>
                </c:pt>
                <c:pt idx="77">
                  <c:v>18312.5</c:v>
                </c:pt>
                <c:pt idx="78">
                  <c:v>18350</c:v>
                </c:pt>
                <c:pt idx="79">
                  <c:v>18472.5</c:v>
                </c:pt>
                <c:pt idx="80">
                  <c:v>18481.5</c:v>
                </c:pt>
                <c:pt idx="81">
                  <c:v>18485</c:v>
                </c:pt>
                <c:pt idx="82">
                  <c:v>18491</c:v>
                </c:pt>
                <c:pt idx="83">
                  <c:v>19147</c:v>
                </c:pt>
                <c:pt idx="84">
                  <c:v>19247</c:v>
                </c:pt>
                <c:pt idx="85">
                  <c:v>19288</c:v>
                </c:pt>
                <c:pt idx="86">
                  <c:v>19357</c:v>
                </c:pt>
                <c:pt idx="87">
                  <c:v>19401</c:v>
                </c:pt>
                <c:pt idx="88">
                  <c:v>19526</c:v>
                </c:pt>
                <c:pt idx="89">
                  <c:v>19639</c:v>
                </c:pt>
                <c:pt idx="90">
                  <c:v>19642</c:v>
                </c:pt>
                <c:pt idx="91">
                  <c:v>20241.5</c:v>
                </c:pt>
                <c:pt idx="92">
                  <c:v>20257</c:v>
                </c:pt>
                <c:pt idx="93">
                  <c:v>20323</c:v>
                </c:pt>
                <c:pt idx="94">
                  <c:v>20332.5</c:v>
                </c:pt>
                <c:pt idx="95">
                  <c:v>20367</c:v>
                </c:pt>
                <c:pt idx="96">
                  <c:v>20385.5</c:v>
                </c:pt>
                <c:pt idx="97">
                  <c:v>20420</c:v>
                </c:pt>
                <c:pt idx="98">
                  <c:v>20483</c:v>
                </c:pt>
                <c:pt idx="99">
                  <c:v>20523.5</c:v>
                </c:pt>
                <c:pt idx="100">
                  <c:v>20523.5</c:v>
                </c:pt>
                <c:pt idx="101">
                  <c:v>20530</c:v>
                </c:pt>
                <c:pt idx="102">
                  <c:v>21274</c:v>
                </c:pt>
                <c:pt idx="103">
                  <c:v>21364.5</c:v>
                </c:pt>
                <c:pt idx="104">
                  <c:v>21436.5</c:v>
                </c:pt>
                <c:pt idx="105">
                  <c:v>21549</c:v>
                </c:pt>
                <c:pt idx="106">
                  <c:v>21561.5</c:v>
                </c:pt>
                <c:pt idx="107">
                  <c:v>22158</c:v>
                </c:pt>
                <c:pt idx="108">
                  <c:v>22487</c:v>
                </c:pt>
                <c:pt idx="109">
                  <c:v>22597</c:v>
                </c:pt>
                <c:pt idx="110">
                  <c:v>22734.5</c:v>
                </c:pt>
                <c:pt idx="111">
                  <c:v>22769</c:v>
                </c:pt>
                <c:pt idx="112">
                  <c:v>22848</c:v>
                </c:pt>
                <c:pt idx="113">
                  <c:v>23992.5</c:v>
                </c:pt>
                <c:pt idx="114">
                  <c:v>24970.5</c:v>
                </c:pt>
                <c:pt idx="115">
                  <c:v>24970.5</c:v>
                </c:pt>
                <c:pt idx="116">
                  <c:v>25106</c:v>
                </c:pt>
                <c:pt idx="117">
                  <c:v>26094</c:v>
                </c:pt>
                <c:pt idx="118">
                  <c:v>26175.5</c:v>
                </c:pt>
                <c:pt idx="119">
                  <c:v>26213</c:v>
                </c:pt>
                <c:pt idx="120">
                  <c:v>26278</c:v>
                </c:pt>
                <c:pt idx="121">
                  <c:v>26294.5</c:v>
                </c:pt>
                <c:pt idx="122">
                  <c:v>26347</c:v>
                </c:pt>
                <c:pt idx="123">
                  <c:v>26394</c:v>
                </c:pt>
                <c:pt idx="124">
                  <c:v>27222.5</c:v>
                </c:pt>
                <c:pt idx="125">
                  <c:v>27226.5</c:v>
                </c:pt>
                <c:pt idx="126">
                  <c:v>27263</c:v>
                </c:pt>
                <c:pt idx="127">
                  <c:v>27419.5</c:v>
                </c:pt>
                <c:pt idx="128">
                  <c:v>27424</c:v>
                </c:pt>
                <c:pt idx="129">
                  <c:v>27567</c:v>
                </c:pt>
                <c:pt idx="130">
                  <c:v>27611</c:v>
                </c:pt>
                <c:pt idx="131">
                  <c:v>27771</c:v>
                </c:pt>
                <c:pt idx="132">
                  <c:v>27775</c:v>
                </c:pt>
                <c:pt idx="133">
                  <c:v>27818</c:v>
                </c:pt>
                <c:pt idx="134">
                  <c:v>27865</c:v>
                </c:pt>
                <c:pt idx="135">
                  <c:v>28248</c:v>
                </c:pt>
                <c:pt idx="136">
                  <c:v>28414</c:v>
                </c:pt>
                <c:pt idx="137">
                  <c:v>28464</c:v>
                </c:pt>
                <c:pt idx="138">
                  <c:v>28605</c:v>
                </c:pt>
                <c:pt idx="139">
                  <c:v>28747</c:v>
                </c:pt>
                <c:pt idx="140">
                  <c:v>28790</c:v>
                </c:pt>
                <c:pt idx="141">
                  <c:v>28792.5</c:v>
                </c:pt>
                <c:pt idx="142">
                  <c:v>28925</c:v>
                </c:pt>
                <c:pt idx="143">
                  <c:v>28947</c:v>
                </c:pt>
                <c:pt idx="144">
                  <c:v>29606.5</c:v>
                </c:pt>
                <c:pt idx="145">
                  <c:v>29678.5</c:v>
                </c:pt>
                <c:pt idx="146">
                  <c:v>29882.5</c:v>
                </c:pt>
                <c:pt idx="147">
                  <c:v>31092</c:v>
                </c:pt>
                <c:pt idx="148">
                  <c:v>31846.5</c:v>
                </c:pt>
                <c:pt idx="149">
                  <c:v>31908</c:v>
                </c:pt>
                <c:pt idx="150">
                  <c:v>31936.5</c:v>
                </c:pt>
                <c:pt idx="151">
                  <c:v>32033</c:v>
                </c:pt>
                <c:pt idx="152">
                  <c:v>32142.5</c:v>
                </c:pt>
                <c:pt idx="153">
                  <c:v>33103</c:v>
                </c:pt>
                <c:pt idx="154">
                  <c:v>33143</c:v>
                </c:pt>
                <c:pt idx="155">
                  <c:v>33491</c:v>
                </c:pt>
                <c:pt idx="156">
                  <c:v>34100</c:v>
                </c:pt>
                <c:pt idx="157">
                  <c:v>34169</c:v>
                </c:pt>
                <c:pt idx="158">
                  <c:v>34316</c:v>
                </c:pt>
                <c:pt idx="159">
                  <c:v>34580.5</c:v>
                </c:pt>
                <c:pt idx="160">
                  <c:v>34705</c:v>
                </c:pt>
                <c:pt idx="161">
                  <c:v>34705.5</c:v>
                </c:pt>
                <c:pt idx="162">
                  <c:v>35288.5</c:v>
                </c:pt>
                <c:pt idx="163">
                  <c:v>35426.5</c:v>
                </c:pt>
                <c:pt idx="164">
                  <c:v>35539</c:v>
                </c:pt>
                <c:pt idx="165">
                  <c:v>35574.5</c:v>
                </c:pt>
                <c:pt idx="166">
                  <c:v>35574.5</c:v>
                </c:pt>
                <c:pt idx="167">
                  <c:v>35592.5</c:v>
                </c:pt>
                <c:pt idx="168">
                  <c:v>37758</c:v>
                </c:pt>
              </c:numCache>
            </c:numRef>
          </c:xVal>
          <c:yVal>
            <c:numRef>
              <c:f>'A (old)'!$O$21:$O$898</c:f>
              <c:numCache>
                <c:formatCode>General</c:formatCode>
                <c:ptCount val="878"/>
                <c:pt idx="0">
                  <c:v>-0.18616365057843381</c:v>
                </c:pt>
                <c:pt idx="1">
                  <c:v>-0.18027494354791429</c:v>
                </c:pt>
                <c:pt idx="2">
                  <c:v>-0.16848549354802611</c:v>
                </c:pt>
                <c:pt idx="3">
                  <c:v>-0.16840139767240245</c:v>
                </c:pt>
                <c:pt idx="4">
                  <c:v>-0.16414226061164816</c:v>
                </c:pt>
                <c:pt idx="5">
                  <c:v>-9.6155501831205012E-2</c:v>
                </c:pt>
                <c:pt idx="6">
                  <c:v>-7.9036364654075597E-2</c:v>
                </c:pt>
                <c:pt idx="7">
                  <c:v>-7.3738300725966849E-2</c:v>
                </c:pt>
                <c:pt idx="8">
                  <c:v>-7.3506495805349306E-2</c:v>
                </c:pt>
                <c:pt idx="9">
                  <c:v>-4.9653242921211746E-2</c:v>
                </c:pt>
                <c:pt idx="10">
                  <c:v>-4.9630042449315681E-2</c:v>
                </c:pt>
                <c:pt idx="11">
                  <c:v>-4.9531491676917783E-2</c:v>
                </c:pt>
                <c:pt idx="12">
                  <c:v>-4.9506384158522383E-2</c:v>
                </c:pt>
                <c:pt idx="13">
                  <c:v>-4.8845879025730295E-2</c:v>
                </c:pt>
                <c:pt idx="14">
                  <c:v>-4.8818999328582371E-2</c:v>
                </c:pt>
                <c:pt idx="15">
                  <c:v>-4.8569700642106861E-2</c:v>
                </c:pt>
                <c:pt idx="16">
                  <c:v>-4.5017290910461971E-2</c:v>
                </c:pt>
                <c:pt idx="17">
                  <c:v>-4.5006158326592299E-2</c:v>
                </c:pt>
                <c:pt idx="18">
                  <c:v>-4.4996882050374672E-2</c:v>
                </c:pt>
                <c:pt idx="19">
                  <c:v>-4.0364549227894508E-2</c:v>
                </c:pt>
                <c:pt idx="20">
                  <c:v>-4.0275901223588602E-2</c:v>
                </c:pt>
                <c:pt idx="21">
                  <c:v>-4.0042253568923485E-2</c:v>
                </c:pt>
                <c:pt idx="22">
                  <c:v>-4.0031646423927453E-2</c:v>
                </c:pt>
                <c:pt idx="23">
                  <c:v>-3.9987462344271349E-2</c:v>
                </c:pt>
                <c:pt idx="24">
                  <c:v>-3.5158264567765919E-2</c:v>
                </c:pt>
                <c:pt idx="25">
                  <c:v>-3.4947147463971998E-2</c:v>
                </c:pt>
                <c:pt idx="26">
                  <c:v>-3.2729996448125014E-2</c:v>
                </c:pt>
                <c:pt idx="27">
                  <c:v>-3.2119097990622021E-2</c:v>
                </c:pt>
                <c:pt idx="28">
                  <c:v>-3.1988085123139776E-2</c:v>
                </c:pt>
                <c:pt idx="29">
                  <c:v>-3.1876646606149764E-2</c:v>
                </c:pt>
                <c:pt idx="30">
                  <c:v>-3.1876646606149764E-2</c:v>
                </c:pt>
                <c:pt idx="31">
                  <c:v>-3.181372678108433E-2</c:v>
                </c:pt>
                <c:pt idx="32">
                  <c:v>-1.6559138809459552E-2</c:v>
                </c:pt>
                <c:pt idx="33">
                  <c:v>-1.6542555162279659E-2</c:v>
                </c:pt>
                <c:pt idx="34">
                  <c:v>-1.6399903901670652E-2</c:v>
                </c:pt>
                <c:pt idx="35">
                  <c:v>-1.6368116716051696E-2</c:v>
                </c:pt>
                <c:pt idx="36">
                  <c:v>-1.6336349462412351E-2</c:v>
                </c:pt>
                <c:pt idx="37">
                  <c:v>-1.37968534251494E-2</c:v>
                </c:pt>
                <c:pt idx="38">
                  <c:v>-1.3789624894207221E-2</c:v>
                </c:pt>
                <c:pt idx="39">
                  <c:v>-1.3436833278521628E-2</c:v>
                </c:pt>
                <c:pt idx="40">
                  <c:v>-1.3384271676037569E-2</c:v>
                </c:pt>
                <c:pt idx="41">
                  <c:v>-8.3967358728991252E-3</c:v>
                </c:pt>
                <c:pt idx="42">
                  <c:v>-6.2740819188972872E-3</c:v>
                </c:pt>
                <c:pt idx="43">
                  <c:v>1.7561937671591702E-6</c:v>
                </c:pt>
                <c:pt idx="44">
                  <c:v>1.7561937671591702E-6</c:v>
                </c:pt>
                <c:pt idx="45">
                  <c:v>1.1581687995493919E-5</c:v>
                </c:pt>
                <c:pt idx="46">
                  <c:v>1.1581687995493919E-5</c:v>
                </c:pt>
                <c:pt idx="47">
                  <c:v>8.2467188658117633E-5</c:v>
                </c:pt>
                <c:pt idx="48">
                  <c:v>8.6982227733179525E-5</c:v>
                </c:pt>
                <c:pt idx="49">
                  <c:v>8.6982227733179525E-5</c:v>
                </c:pt>
                <c:pt idx="50">
                  <c:v>8.7734622626604026E-5</c:v>
                </c:pt>
                <c:pt idx="51">
                  <c:v>1.2456290572437277E-4</c:v>
                </c:pt>
                <c:pt idx="52">
                  <c:v>1.2531370605942864E-4</c:v>
                </c:pt>
                <c:pt idx="53">
                  <c:v>2.7838754337645667E-3</c:v>
                </c:pt>
                <c:pt idx="54">
                  <c:v>2.7914064994834804E-3</c:v>
                </c:pt>
                <c:pt idx="55">
                  <c:v>2.8739451287368143E-3</c:v>
                </c:pt>
                <c:pt idx="56">
                  <c:v>6.3006429177567946E-3</c:v>
                </c:pt>
                <c:pt idx="57">
                  <c:v>6.5058586334553687E-3</c:v>
                </c:pt>
                <c:pt idx="58">
                  <c:v>7.1368483308946818E-3</c:v>
                </c:pt>
                <c:pt idx="59">
                  <c:v>7.3112954887463409E-3</c:v>
                </c:pt>
                <c:pt idx="60">
                  <c:v>7.3155120601305773E-3</c:v>
                </c:pt>
                <c:pt idx="61">
                  <c:v>7.8529027164924003E-3</c:v>
                </c:pt>
                <c:pt idx="62">
                  <c:v>8.1932621769218381E-3</c:v>
                </c:pt>
                <c:pt idx="63">
                  <c:v>8.4120650777567991E-3</c:v>
                </c:pt>
                <c:pt idx="64">
                  <c:v>8.439272266559111E-3</c:v>
                </c:pt>
                <c:pt idx="65">
                  <c:v>8.4668580505723404E-3</c:v>
                </c:pt>
                <c:pt idx="66">
                  <c:v>8.4862296614471068E-3</c:v>
                </c:pt>
                <c:pt idx="67">
                  <c:v>8.5777697596238871E-3</c:v>
                </c:pt>
                <c:pt idx="68">
                  <c:v>8.7346182742911761E-3</c:v>
                </c:pt>
                <c:pt idx="69">
                  <c:v>8.8495841136943237E-3</c:v>
                </c:pt>
                <c:pt idx="70">
                  <c:v>8.7241442700643958E-3</c:v>
                </c:pt>
                <c:pt idx="71">
                  <c:v>7.8997993208484163E-3</c:v>
                </c:pt>
                <c:pt idx="72">
                  <c:v>7.060355757500629E-3</c:v>
                </c:pt>
                <c:pt idx="73">
                  <c:v>7.0470956337040612E-3</c:v>
                </c:pt>
                <c:pt idx="74">
                  <c:v>6.5019611531376316E-3</c:v>
                </c:pt>
                <c:pt idx="75">
                  <c:v>6.4445803774191533E-3</c:v>
                </c:pt>
                <c:pt idx="76">
                  <c:v>6.3253746156247646E-3</c:v>
                </c:pt>
                <c:pt idx="77">
                  <c:v>6.3019442711677275E-3</c:v>
                </c:pt>
                <c:pt idx="78">
                  <c:v>6.2709570092878662E-3</c:v>
                </c:pt>
                <c:pt idx="79">
                  <c:v>6.1684818200526265E-3</c:v>
                </c:pt>
                <c:pt idx="80">
                  <c:v>6.1608775442462543E-3</c:v>
                </c:pt>
                <c:pt idx="81">
                  <c:v>6.1579175353999663E-3</c:v>
                </c:pt>
                <c:pt idx="82">
                  <c:v>6.1528395989275293E-3</c:v>
                </c:pt>
                <c:pt idx="83">
                  <c:v>5.5699529958662362E-3</c:v>
                </c:pt>
                <c:pt idx="84">
                  <c:v>5.4762763862585967E-3</c:v>
                </c:pt>
                <c:pt idx="85">
                  <c:v>5.4375002506422965E-3</c:v>
                </c:pt>
                <c:pt idx="86">
                  <c:v>5.3717587437575598E-3</c:v>
                </c:pt>
                <c:pt idx="87">
                  <c:v>5.3295194976568962E-3</c:v>
                </c:pt>
                <c:pt idx="88">
                  <c:v>5.2081742375948738E-3</c:v>
                </c:pt>
                <c:pt idx="89">
                  <c:v>5.0967627603881356E-3</c:v>
                </c:pt>
                <c:pt idx="90">
                  <c:v>5.093782737307144E-3</c:v>
                </c:pt>
                <c:pt idx="91">
                  <c:v>4.4752366920402971E-3</c:v>
                </c:pt>
                <c:pt idx="92">
                  <c:v>4.4586362537372692E-3</c:v>
                </c:pt>
                <c:pt idx="93">
                  <c:v>4.3876074312683561E-3</c:v>
                </c:pt>
                <c:pt idx="94">
                  <c:v>4.3773378377303558E-3</c:v>
                </c:pt>
                <c:pt idx="95">
                  <c:v>4.3399461764555732E-3</c:v>
                </c:pt>
                <c:pt idx="96">
                  <c:v>4.3198330369029238E-3</c:v>
                </c:pt>
                <c:pt idx="97">
                  <c:v>4.2822081236299769E-3</c:v>
                </c:pt>
                <c:pt idx="98">
                  <c:v>4.2131099772708021E-3</c:v>
                </c:pt>
                <c:pt idx="99">
                  <c:v>4.1684223807239469E-3</c:v>
                </c:pt>
                <c:pt idx="100">
                  <c:v>4.1684223807239469E-3</c:v>
                </c:pt>
                <c:pt idx="101">
                  <c:v>4.1612308118242729E-3</c:v>
                </c:pt>
                <c:pt idx="102">
                  <c:v>3.30245850179842E-3</c:v>
                </c:pt>
                <c:pt idx="103">
                  <c:v>3.1931806372587877E-3</c:v>
                </c:pt>
                <c:pt idx="104">
                  <c:v>3.1054950883969146E-3</c:v>
                </c:pt>
                <c:pt idx="105">
                  <c:v>2.9671625362146514E-3</c:v>
                </c:pt>
                <c:pt idx="106">
                  <c:v>2.9516925927408066E-3</c:v>
                </c:pt>
                <c:pt idx="107">
                  <c:v>2.1902967770989629E-3</c:v>
                </c:pt>
                <c:pt idx="108">
                  <c:v>1.7509273212793913E-3</c:v>
                </c:pt>
                <c:pt idx="109">
                  <c:v>1.6009456305711087E-3</c:v>
                </c:pt>
                <c:pt idx="110">
                  <c:v>1.4112979246064111E-3</c:v>
                </c:pt>
                <c:pt idx="111">
                  <c:v>1.3633351067354263E-3</c:v>
                </c:pt>
                <c:pt idx="112">
                  <c:v>1.252935300639399E-3</c:v>
                </c:pt>
                <c:pt idx="113">
                  <c:v>-4.3577855412352956E-4</c:v>
                </c:pt>
                <c:pt idx="114">
                  <c:v>-2.0112207511104943E-3</c:v>
                </c:pt>
                <c:pt idx="115">
                  <c:v>-2.0112207511104943E-3</c:v>
                </c:pt>
                <c:pt idx="116">
                  <c:v>-2.2391186376577998E-3</c:v>
                </c:pt>
                <c:pt idx="117">
                  <c:v>-3.9716385603986853E-3</c:v>
                </c:pt>
                <c:pt idx="118">
                  <c:v>-4.1201134577694698E-3</c:v>
                </c:pt>
                <c:pt idx="119">
                  <c:v>-4.188714757007661E-3</c:v>
                </c:pt>
                <c:pt idx="120">
                  <c:v>-4.3080486254924444E-3</c:v>
                </c:pt>
                <c:pt idx="121">
                  <c:v>-4.3384268403255308E-3</c:v>
                </c:pt>
                <c:pt idx="122">
                  <c:v>-4.4353158481202706E-3</c:v>
                </c:pt>
                <c:pt idx="123">
                  <c:v>-4.522352856996377E-3</c:v>
                </c:pt>
                <c:pt idx="124">
                  <c:v>-6.1028762479717821E-3</c:v>
                </c:pt>
                <c:pt idx="125">
                  <c:v>-6.1107194138935034E-3</c:v>
                </c:pt>
                <c:pt idx="126">
                  <c:v>-6.1823825891655429E-3</c:v>
                </c:pt>
                <c:pt idx="127">
                  <c:v>-6.4915772377658956E-3</c:v>
                </c:pt>
                <c:pt idx="128">
                  <c:v>-6.5005140290175858E-3</c:v>
                </c:pt>
                <c:pt idx="129">
                  <c:v>-6.7858507243559393E-3</c:v>
                </c:pt>
                <c:pt idx="130">
                  <c:v>-6.8741714316641889E-3</c:v>
                </c:pt>
                <c:pt idx="131">
                  <c:v>-7.1974194954639373E-3</c:v>
                </c:pt>
                <c:pt idx="132">
                  <c:v>-7.2055425382705277E-3</c:v>
                </c:pt>
                <c:pt idx="133">
                  <c:v>-7.2929941525398598E-3</c:v>
                </c:pt>
                <c:pt idx="134">
                  <c:v>-7.3888505999707005E-3</c:v>
                </c:pt>
                <c:pt idx="135">
                  <c:v>-8.1804829842973201E-3</c:v>
                </c:pt>
                <c:pt idx="136">
                  <c:v>-8.5294053209764714E-3</c:v>
                </c:pt>
                <c:pt idx="137">
                  <c:v>-8.6351912595529351E-3</c:v>
                </c:pt>
                <c:pt idx="138">
                  <c:v>-8.9352253283955865E-3</c:v>
                </c:pt>
                <c:pt idx="139">
                  <c:v>-9.2399504553398321E-3</c:v>
                </c:pt>
                <c:pt idx="140">
                  <c:v>-9.3327337625352877E-3</c:v>
                </c:pt>
                <c:pt idx="141">
                  <c:v>-9.338135396101184E-3</c:v>
                </c:pt>
                <c:pt idx="142">
                  <c:v>-9.6255628816063893E-3</c:v>
                </c:pt>
                <c:pt idx="143">
                  <c:v>-9.6735034866762548E-3</c:v>
                </c:pt>
                <c:pt idx="144">
                  <c:v>-1.1139299002081389E-2</c:v>
                </c:pt>
                <c:pt idx="145">
                  <c:v>-1.1302684487372379E-2</c:v>
                </c:pt>
                <c:pt idx="146">
                  <c:v>-1.1769201229605737E-2</c:v>
                </c:pt>
                <c:pt idx="147">
                  <c:v>-1.464418648609233E-2</c:v>
                </c:pt>
                <c:pt idx="148">
                  <c:v>-1.6532150416787801E-2</c:v>
                </c:pt>
                <c:pt idx="149">
                  <c:v>-1.6689240973567193E-2</c:v>
                </c:pt>
                <c:pt idx="150">
                  <c:v>-1.6762202638153582E-2</c:v>
                </c:pt>
                <c:pt idx="151">
                  <c:v>-1.7010017648797567E-2</c:v>
                </c:pt>
                <c:pt idx="152">
                  <c:v>-1.7292655803145401E-2</c:v>
                </c:pt>
                <c:pt idx="153">
                  <c:v>-1.9837421271093086E-2</c:v>
                </c:pt>
                <c:pt idx="154">
                  <c:v>-1.9945950538430429E-2</c:v>
                </c:pt>
                <c:pt idx="155">
                  <c:v>-2.0898767310232096E-2</c:v>
                </c:pt>
                <c:pt idx="156">
                  <c:v>-2.2603369834745549E-2</c:v>
                </c:pt>
                <c:pt idx="157">
                  <c:v>-2.27994860056627E-2</c:v>
                </c:pt>
                <c:pt idx="158">
                  <c:v>-2.3219323934309526E-2</c:v>
                </c:pt>
                <c:pt idx="159">
                  <c:v>-2.398168878277359E-2</c:v>
                </c:pt>
                <c:pt idx="160">
                  <c:v>-2.4343622494965536E-2</c:v>
                </c:pt>
                <c:pt idx="161">
                  <c:v>-2.4345080030406419E-2</c:v>
                </c:pt>
                <c:pt idx="162">
                  <c:v>-2.6066263860985178E-2</c:v>
                </c:pt>
                <c:pt idx="163">
                  <c:v>-2.648002580234847E-2</c:v>
                </c:pt>
                <c:pt idx="164">
                  <c:v>-2.681912919872876E-2</c:v>
                </c:pt>
                <c:pt idx="165">
                  <c:v>-2.6926470271751074E-2</c:v>
                </c:pt>
                <c:pt idx="166">
                  <c:v>-2.6926470271751074E-2</c:v>
                </c:pt>
                <c:pt idx="167">
                  <c:v>-2.6980958153700052E-2</c:v>
                </c:pt>
                <c:pt idx="168">
                  <c:v>-3.3837739492924679E-2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694-410A-9BFA-4048CA134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0027688"/>
        <c:axId val="1"/>
      </c:scatterChart>
      <c:valAx>
        <c:axId val="510027688"/>
        <c:scaling>
          <c:orientation val="minMax"/>
          <c:max val="38000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16483742591446"/>
              <c:y val="0.828663052632439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000"/>
        <c:minorUnit val="200"/>
      </c:valAx>
      <c:valAx>
        <c:axId val="1"/>
        <c:scaling>
          <c:orientation val="minMax"/>
          <c:max val="-0.0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6328871892925434E-2"/>
              <c:y val="0.336449579316604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002768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9.5602294455066919E-2"/>
          <c:y val="0.86293096540502534"/>
          <c:w val="0.85086122360899918"/>
          <c:h val="0.9844266195697500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390525</xdr:colOff>
      <xdr:row>0</xdr:row>
      <xdr:rowOff>19050</xdr:rowOff>
    </xdr:from>
    <xdr:to>
      <xdr:col>25</xdr:col>
      <xdr:colOff>161925</xdr:colOff>
      <xdr:row>18</xdr:row>
      <xdr:rowOff>123825</xdr:rowOff>
    </xdr:to>
    <xdr:graphicFrame macro="">
      <xdr:nvGraphicFramePr>
        <xdr:cNvPr id="4125" name="Chart 3">
          <a:extLst>
            <a:ext uri="{FF2B5EF4-FFF2-40B4-BE49-F238E27FC236}">
              <a16:creationId xmlns:a16="http://schemas.microsoft.com/office/drawing/2014/main" id="{4558FAC9-7B52-DF2C-31D5-F73F94BAD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104774</xdr:colOff>
      <xdr:row>0</xdr:row>
      <xdr:rowOff>0</xdr:rowOff>
    </xdr:from>
    <xdr:to>
      <xdr:col>16</xdr:col>
      <xdr:colOff>257175</xdr:colOff>
      <xdr:row>18</xdr:row>
      <xdr:rowOff>133349</xdr:rowOff>
    </xdr:to>
    <xdr:graphicFrame macro="">
      <xdr:nvGraphicFramePr>
        <xdr:cNvPr id="4129" name="Chart 13">
          <a:extLst>
            <a:ext uri="{FF2B5EF4-FFF2-40B4-BE49-F238E27FC236}">
              <a16:creationId xmlns:a16="http://schemas.microsoft.com/office/drawing/2014/main" id="{8222ADAE-F56E-95D9-D1E3-3798527D26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38100</xdr:colOff>
      <xdr:row>46</xdr:row>
      <xdr:rowOff>0</xdr:rowOff>
    </xdr:from>
    <xdr:to>
      <xdr:col>32</xdr:col>
      <xdr:colOff>495300</xdr:colOff>
      <xdr:row>65</xdr:row>
      <xdr:rowOff>123825</xdr:rowOff>
    </xdr:to>
    <xdr:graphicFrame macro="">
      <xdr:nvGraphicFramePr>
        <xdr:cNvPr id="4130" name="Chart 14">
          <a:extLst>
            <a:ext uri="{FF2B5EF4-FFF2-40B4-BE49-F238E27FC236}">
              <a16:creationId xmlns:a16="http://schemas.microsoft.com/office/drawing/2014/main" id="{3980B89B-547B-F846-E719-CCB2D34E9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10</xdr:col>
      <xdr:colOff>409575</xdr:colOff>
      <xdr:row>22</xdr:row>
      <xdr:rowOff>152400</xdr:rowOff>
    </xdr:to>
    <xdr:graphicFrame macro="">
      <xdr:nvGraphicFramePr>
        <xdr:cNvPr id="2" name="Chart 12">
          <a:extLst>
            <a:ext uri="{FF2B5EF4-FFF2-40B4-BE49-F238E27FC236}">
              <a16:creationId xmlns:a16="http://schemas.microsoft.com/office/drawing/2014/main" id="{256F09F8-3F2D-9B8B-E3E9-4DC9B3C6E9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590550</xdr:colOff>
      <xdr:row>23</xdr:row>
      <xdr:rowOff>47625</xdr:rowOff>
    </xdr:from>
    <xdr:to>
      <xdr:col>24</xdr:col>
      <xdr:colOff>600075</xdr:colOff>
      <xdr:row>44</xdr:row>
      <xdr:rowOff>38100</xdr:rowOff>
    </xdr:to>
    <xdr:graphicFrame macro="">
      <xdr:nvGraphicFramePr>
        <xdr:cNvPr id="3" name="Chart 10">
          <a:extLst>
            <a:ext uri="{FF2B5EF4-FFF2-40B4-BE49-F238E27FC236}">
              <a16:creationId xmlns:a16="http://schemas.microsoft.com/office/drawing/2014/main" id="{74FC7458-D28C-0F27-2850-CA1BA36A61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123825</xdr:colOff>
      <xdr:row>23</xdr:row>
      <xdr:rowOff>123826</xdr:rowOff>
    </xdr:from>
    <xdr:to>
      <xdr:col>10</xdr:col>
      <xdr:colOff>447675</xdr:colOff>
      <xdr:row>43</xdr:row>
      <xdr:rowOff>142876</xdr:rowOff>
    </xdr:to>
    <xdr:graphicFrame macro="">
      <xdr:nvGraphicFramePr>
        <xdr:cNvPr id="4" name="Chart 11">
          <a:extLst>
            <a:ext uri="{FF2B5EF4-FFF2-40B4-BE49-F238E27FC236}">
              <a16:creationId xmlns:a16="http://schemas.microsoft.com/office/drawing/2014/main" id="{7D09FDA7-5B5B-6DC4-00A8-014BB67469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504824</xdr:colOff>
      <xdr:row>0</xdr:row>
      <xdr:rowOff>85725</xdr:rowOff>
    </xdr:from>
    <xdr:to>
      <xdr:col>25</xdr:col>
      <xdr:colOff>19049</xdr:colOff>
      <xdr:row>22</xdr:row>
      <xdr:rowOff>123825</xdr:rowOff>
    </xdr:to>
    <xdr:graphicFrame macro="">
      <xdr:nvGraphicFramePr>
        <xdr:cNvPr id="5" name="Chart 21">
          <a:extLst>
            <a:ext uri="{FF2B5EF4-FFF2-40B4-BE49-F238E27FC236}">
              <a16:creationId xmlns:a16="http://schemas.microsoft.com/office/drawing/2014/main" id="{A3904096-4416-6665-1789-813A56B640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0</xdr:row>
      <xdr:rowOff>19050</xdr:rowOff>
    </xdr:from>
    <xdr:to>
      <xdr:col>16</xdr:col>
      <xdr:colOff>561975</xdr:colOff>
      <xdr:row>18</xdr:row>
      <xdr:rowOff>104775</xdr:rowOff>
    </xdr:to>
    <xdr:graphicFrame macro="">
      <xdr:nvGraphicFramePr>
        <xdr:cNvPr id="2065" name="Chart 3">
          <a:extLst>
            <a:ext uri="{FF2B5EF4-FFF2-40B4-BE49-F238E27FC236}">
              <a16:creationId xmlns:a16="http://schemas.microsoft.com/office/drawing/2014/main" id="{96872758-2343-06B7-6EBB-CD3C6A04A2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161925</xdr:colOff>
      <xdr:row>3</xdr:row>
      <xdr:rowOff>85725</xdr:rowOff>
    </xdr:from>
    <xdr:to>
      <xdr:col>45</xdr:col>
      <xdr:colOff>523875</xdr:colOff>
      <xdr:row>21</xdr:row>
      <xdr:rowOff>152400</xdr:rowOff>
    </xdr:to>
    <xdr:graphicFrame macro="">
      <xdr:nvGraphicFramePr>
        <xdr:cNvPr id="2066" name="Chart 6">
          <a:extLst>
            <a:ext uri="{FF2B5EF4-FFF2-40B4-BE49-F238E27FC236}">
              <a16:creationId xmlns:a16="http://schemas.microsoft.com/office/drawing/2014/main" id="{2E08294C-5DC4-0CEB-E6A8-7F15A105F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0</xdr:row>
      <xdr:rowOff>0</xdr:rowOff>
    </xdr:from>
    <xdr:to>
      <xdr:col>28</xdr:col>
      <xdr:colOff>590550</xdr:colOff>
      <xdr:row>18</xdr:row>
      <xdr:rowOff>95250</xdr:rowOff>
    </xdr:to>
    <xdr:graphicFrame macro="">
      <xdr:nvGraphicFramePr>
        <xdr:cNvPr id="2067" name="Chart 7">
          <a:extLst>
            <a:ext uri="{FF2B5EF4-FFF2-40B4-BE49-F238E27FC236}">
              <a16:creationId xmlns:a16="http://schemas.microsoft.com/office/drawing/2014/main" id="{12F30C07-485B-3C01-31CE-006007C21E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21</xdr:row>
      <xdr:rowOff>0</xdr:rowOff>
    </xdr:from>
    <xdr:to>
      <xdr:col>32</xdr:col>
      <xdr:colOff>476250</xdr:colOff>
      <xdr:row>40</xdr:row>
      <xdr:rowOff>104775</xdr:rowOff>
    </xdr:to>
    <xdr:graphicFrame macro="">
      <xdr:nvGraphicFramePr>
        <xdr:cNvPr id="2068" name="Chart 8">
          <a:extLst>
            <a:ext uri="{FF2B5EF4-FFF2-40B4-BE49-F238E27FC236}">
              <a16:creationId xmlns:a16="http://schemas.microsoft.com/office/drawing/2014/main" id="{A02762BE-6C1C-9DAF-A3BD-C0DEE86A21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523875</xdr:colOff>
      <xdr:row>20</xdr:row>
      <xdr:rowOff>19050</xdr:rowOff>
    </xdr:from>
    <xdr:to>
      <xdr:col>20</xdr:col>
      <xdr:colOff>400050</xdr:colOff>
      <xdr:row>46</xdr:row>
      <xdr:rowOff>19050</xdr:rowOff>
    </xdr:to>
    <xdr:graphicFrame macro="">
      <xdr:nvGraphicFramePr>
        <xdr:cNvPr id="3076" name="Chart 1">
          <a:extLst>
            <a:ext uri="{FF2B5EF4-FFF2-40B4-BE49-F238E27FC236}">
              <a16:creationId xmlns:a16="http://schemas.microsoft.com/office/drawing/2014/main" id="{3F73F043-73D7-C463-202B-1F08D8552C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485775</xdr:colOff>
      <xdr:row>0</xdr:row>
      <xdr:rowOff>85725</xdr:rowOff>
    </xdr:from>
    <xdr:to>
      <xdr:col>26</xdr:col>
      <xdr:colOff>447675</xdr:colOff>
      <xdr:row>18</xdr:row>
      <xdr:rowOff>95250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3FF482E1-D2D6-A6B8-F022-C78BE18A1C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152400</xdr:colOff>
      <xdr:row>0</xdr:row>
      <xdr:rowOff>66675</xdr:rowOff>
    </xdr:from>
    <xdr:to>
      <xdr:col>14</xdr:col>
      <xdr:colOff>257175</xdr:colOff>
      <xdr:row>18</xdr:row>
      <xdr:rowOff>47625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78C0BB83-308C-FCFA-2B2D-FFC17C0CE5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v-astro.de/sfs/BAVM_link.php?BAVMnr=158" TargetMode="External"/><Relationship Id="rId21" Type="http://schemas.openxmlformats.org/officeDocument/2006/relationships/hyperlink" Target="http://www.konkoly.hu/cgi-bin/IBVS?5341" TargetMode="External"/><Relationship Id="rId42" Type="http://schemas.openxmlformats.org/officeDocument/2006/relationships/hyperlink" Target="http://var.astro.cz/oejv/issues/oejv0074.pdf" TargetMode="External"/><Relationship Id="rId47" Type="http://schemas.openxmlformats.org/officeDocument/2006/relationships/hyperlink" Target="http://www.bav-astro.de/sfs/BAVM_link.php?BAVMnr=178" TargetMode="External"/><Relationship Id="rId63" Type="http://schemas.openxmlformats.org/officeDocument/2006/relationships/hyperlink" Target="http://var.astro.cz/oejv/issues/oejv0074.pdf" TargetMode="External"/><Relationship Id="rId68" Type="http://schemas.openxmlformats.org/officeDocument/2006/relationships/hyperlink" Target="http://www.konkoly.hu/cgi-bin/IBVS?5898" TargetMode="External"/><Relationship Id="rId84" Type="http://schemas.openxmlformats.org/officeDocument/2006/relationships/hyperlink" Target="http://www.bav-astro.de/sfs/BAVM_link.php?BAVMnr=212" TargetMode="External"/><Relationship Id="rId89" Type="http://schemas.openxmlformats.org/officeDocument/2006/relationships/hyperlink" Target="http://vsolj.cetus-net.org/vsoljno50.pdf" TargetMode="External"/><Relationship Id="rId112" Type="http://schemas.openxmlformats.org/officeDocument/2006/relationships/hyperlink" Target="http://www.konkoly.hu/cgi-bin/IBVS?6044" TargetMode="External"/><Relationship Id="rId16" Type="http://schemas.openxmlformats.org/officeDocument/2006/relationships/hyperlink" Target="http://www.bav-astro.de/sfs/BAVM_link.php?BAVMnr=132" TargetMode="External"/><Relationship Id="rId107" Type="http://schemas.openxmlformats.org/officeDocument/2006/relationships/hyperlink" Target="http://var.astro.cz/oejv/issues/oejv0160.pdf" TargetMode="External"/><Relationship Id="rId11" Type="http://schemas.openxmlformats.org/officeDocument/2006/relationships/hyperlink" Target="http://www.bav-astro.de/sfs/BAVM_link.php?BAVMnr=59" TargetMode="External"/><Relationship Id="rId24" Type="http://schemas.openxmlformats.org/officeDocument/2006/relationships/hyperlink" Target="http://www.konkoly.hu/cgi-bin/IBVS?5493" TargetMode="External"/><Relationship Id="rId32" Type="http://schemas.openxmlformats.org/officeDocument/2006/relationships/hyperlink" Target="http://www.konkoly.hu/cgi-bin/IBVS?5676" TargetMode="External"/><Relationship Id="rId37" Type="http://schemas.openxmlformats.org/officeDocument/2006/relationships/hyperlink" Target="http://www.konkoly.hu/cgi-bin/IBVS?5741" TargetMode="External"/><Relationship Id="rId40" Type="http://schemas.openxmlformats.org/officeDocument/2006/relationships/hyperlink" Target="http://vsolj.cetus-net.org/no44.pdf" TargetMode="External"/><Relationship Id="rId45" Type="http://schemas.openxmlformats.org/officeDocument/2006/relationships/hyperlink" Target="http://www.bav-astro.de/sfs/BAVM_link.php?BAVMnr=178" TargetMode="External"/><Relationship Id="rId53" Type="http://schemas.openxmlformats.org/officeDocument/2006/relationships/hyperlink" Target="http://www.konkoly.hu/cgi-bin/IBVS?5777" TargetMode="External"/><Relationship Id="rId58" Type="http://schemas.openxmlformats.org/officeDocument/2006/relationships/hyperlink" Target="http://www.konkoly.hu/cgi-bin/IBVS?5777" TargetMode="External"/><Relationship Id="rId66" Type="http://schemas.openxmlformats.org/officeDocument/2006/relationships/hyperlink" Target="http://www.konkoly.hu/cgi-bin/IBVS?5898" TargetMode="External"/><Relationship Id="rId74" Type="http://schemas.openxmlformats.org/officeDocument/2006/relationships/hyperlink" Target="http://www.aavso.org/sites/default/files/jaavso/v36n2/186.pdf" TargetMode="External"/><Relationship Id="rId79" Type="http://schemas.openxmlformats.org/officeDocument/2006/relationships/hyperlink" Target="http://vsolj.cetus-net.org/no48.pdf" TargetMode="External"/><Relationship Id="rId87" Type="http://schemas.openxmlformats.org/officeDocument/2006/relationships/hyperlink" Target="http://www.konkoly.hu/cgi-bin/IBVS?5980" TargetMode="External"/><Relationship Id="rId102" Type="http://schemas.openxmlformats.org/officeDocument/2006/relationships/hyperlink" Target="http://var.astro.cz/oejv/issues/oejv0160.pdf" TargetMode="External"/><Relationship Id="rId110" Type="http://schemas.openxmlformats.org/officeDocument/2006/relationships/hyperlink" Target="http://www.bav-astro.de/sfs/BAVM_link.php?BAVMnr=225" TargetMode="External"/><Relationship Id="rId115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962" TargetMode="External"/><Relationship Id="rId61" Type="http://schemas.openxmlformats.org/officeDocument/2006/relationships/hyperlink" Target="http://var.astro.cz/oejv/issues/oejv0074.pdf" TargetMode="External"/><Relationship Id="rId82" Type="http://schemas.openxmlformats.org/officeDocument/2006/relationships/hyperlink" Target="http://www.bav-astro.de/sfs/BAVM_link.php?BAVMnr=209" TargetMode="External"/><Relationship Id="rId90" Type="http://schemas.openxmlformats.org/officeDocument/2006/relationships/hyperlink" Target="http://www.konkoly.hu/cgi-bin/IBVS?5920" TargetMode="External"/><Relationship Id="rId95" Type="http://schemas.openxmlformats.org/officeDocument/2006/relationships/hyperlink" Target="http://www.bav-astro.de/sfs/BAVM_link.php?BAVMnr=215" TargetMode="External"/><Relationship Id="rId19" Type="http://schemas.openxmlformats.org/officeDocument/2006/relationships/hyperlink" Target="http://www.konkoly.hu/cgi-bin/IBVS?5594" TargetMode="External"/><Relationship Id="rId14" Type="http://schemas.openxmlformats.org/officeDocument/2006/relationships/hyperlink" Target="http://www.bav-astro.de/sfs/BAVM_link.php?BAVMnr=80" TargetMode="External"/><Relationship Id="rId22" Type="http://schemas.openxmlformats.org/officeDocument/2006/relationships/hyperlink" Target="http://www.bav-astro.de/sfs/BAVM_link.php?BAVMnr=158" TargetMode="External"/><Relationship Id="rId27" Type="http://schemas.openxmlformats.org/officeDocument/2006/relationships/hyperlink" Target="http://www.konkoly.hu/cgi-bin/IBVS?5592" TargetMode="External"/><Relationship Id="rId30" Type="http://schemas.openxmlformats.org/officeDocument/2006/relationships/hyperlink" Target="http://www.konkoly.hu/cgi-bin/IBVS?5668" TargetMode="External"/><Relationship Id="rId35" Type="http://schemas.openxmlformats.org/officeDocument/2006/relationships/hyperlink" Target="http://www.konkoly.hu/cgi-bin/IBVS?5694" TargetMode="External"/><Relationship Id="rId43" Type="http://schemas.openxmlformats.org/officeDocument/2006/relationships/hyperlink" Target="http://www.bav-astro.de/sfs/BAVM_link.php?BAVMnr=178" TargetMode="External"/><Relationship Id="rId48" Type="http://schemas.openxmlformats.org/officeDocument/2006/relationships/hyperlink" Target="http://var.astro.cz/oejv/issues/oejv0074.pdf" TargetMode="External"/><Relationship Id="rId56" Type="http://schemas.openxmlformats.org/officeDocument/2006/relationships/hyperlink" Target="http://www.konkoly.hu/cgi-bin/IBVS?5777" TargetMode="External"/><Relationship Id="rId64" Type="http://schemas.openxmlformats.org/officeDocument/2006/relationships/hyperlink" Target="http://var.astro.cz/oejv/issues/oejv0074.pdf" TargetMode="External"/><Relationship Id="rId69" Type="http://schemas.openxmlformats.org/officeDocument/2006/relationships/hyperlink" Target="http://www.konkoly.hu/cgi-bin/IBVS?5898" TargetMode="External"/><Relationship Id="rId77" Type="http://schemas.openxmlformats.org/officeDocument/2006/relationships/hyperlink" Target="http://www.aavso.org/sites/default/files/jaavso/v36n2/186.pdf" TargetMode="External"/><Relationship Id="rId100" Type="http://schemas.openxmlformats.org/officeDocument/2006/relationships/hyperlink" Target="http://www.konkoly.hu/cgi-bin/IBVS?6044" TargetMode="External"/><Relationship Id="rId105" Type="http://schemas.openxmlformats.org/officeDocument/2006/relationships/hyperlink" Target="http://var.astro.cz/oejv/issues/oejv0160.pdf" TargetMode="External"/><Relationship Id="rId113" Type="http://schemas.openxmlformats.org/officeDocument/2006/relationships/hyperlink" Target="http://vsolj.cetus-net.org/vsoljno55.pdf" TargetMode="External"/><Relationship Id="rId8" Type="http://schemas.openxmlformats.org/officeDocument/2006/relationships/hyperlink" Target="http://www.konkoly.hu/cgi-bin/IBVS?962" TargetMode="External"/><Relationship Id="rId51" Type="http://schemas.openxmlformats.org/officeDocument/2006/relationships/hyperlink" Target="http://var.astro.cz/oejv/issues/oejv0074.pdf" TargetMode="External"/><Relationship Id="rId72" Type="http://schemas.openxmlformats.org/officeDocument/2006/relationships/hyperlink" Target="http://var.astro.cz/oejv/issues/oejv0116.pdf" TargetMode="External"/><Relationship Id="rId80" Type="http://schemas.openxmlformats.org/officeDocument/2006/relationships/hyperlink" Target="http://www.konkoly.hu/cgi-bin/IBVS?5871" TargetMode="External"/><Relationship Id="rId85" Type="http://schemas.openxmlformats.org/officeDocument/2006/relationships/hyperlink" Target="http://www.konkoly.hu/cgi-bin/IBVS?5980" TargetMode="External"/><Relationship Id="rId93" Type="http://schemas.openxmlformats.org/officeDocument/2006/relationships/hyperlink" Target="http://vsolj.cetus-net.org/vsoljno51.pdf" TargetMode="External"/><Relationship Id="rId98" Type="http://schemas.openxmlformats.org/officeDocument/2006/relationships/hyperlink" Target="http://www.konkoly.hu/cgi-bin/IBVS?5980" TargetMode="External"/><Relationship Id="rId3" Type="http://schemas.openxmlformats.org/officeDocument/2006/relationships/hyperlink" Target="http://www.konkoly.hu/cgi-bin/IBVS?962" TargetMode="External"/><Relationship Id="rId12" Type="http://schemas.openxmlformats.org/officeDocument/2006/relationships/hyperlink" Target="http://www.bav-astro.de/sfs/BAVM_link.php?BAVMnr=59" TargetMode="External"/><Relationship Id="rId17" Type="http://schemas.openxmlformats.org/officeDocument/2006/relationships/hyperlink" Target="http://www.bav-astro.de/sfs/BAVM_link.php?BAVMnr=132" TargetMode="External"/><Relationship Id="rId25" Type="http://schemas.openxmlformats.org/officeDocument/2006/relationships/hyperlink" Target="http://www.bav-astro.de/sfs/BAVM_link.php?BAVMnr=158" TargetMode="External"/><Relationship Id="rId33" Type="http://schemas.openxmlformats.org/officeDocument/2006/relationships/hyperlink" Target="http://www.konkoly.hu/cgi-bin/IBVS?5668" TargetMode="External"/><Relationship Id="rId38" Type="http://schemas.openxmlformats.org/officeDocument/2006/relationships/hyperlink" Target="http://www.konkoly.hu/cgi-bin/IBVS?5741" TargetMode="External"/><Relationship Id="rId46" Type="http://schemas.openxmlformats.org/officeDocument/2006/relationships/hyperlink" Target="http://www.konkoly.hu/cgi-bin/IBVS?5672" TargetMode="External"/><Relationship Id="rId59" Type="http://schemas.openxmlformats.org/officeDocument/2006/relationships/hyperlink" Target="http://www.konkoly.hu/cgi-bin/IBVS?5736" TargetMode="External"/><Relationship Id="rId67" Type="http://schemas.openxmlformats.org/officeDocument/2006/relationships/hyperlink" Target="http://www.konkoly.hu/cgi-bin/IBVS?5898" TargetMode="External"/><Relationship Id="rId103" Type="http://schemas.openxmlformats.org/officeDocument/2006/relationships/hyperlink" Target="http://var.astro.cz/oejv/issues/oejv0160.pdf" TargetMode="External"/><Relationship Id="rId108" Type="http://schemas.openxmlformats.org/officeDocument/2006/relationships/hyperlink" Target="http://www.konkoly.hu/cgi-bin/IBVS?6018" TargetMode="External"/><Relationship Id="rId20" Type="http://schemas.openxmlformats.org/officeDocument/2006/relationships/hyperlink" Target="http://www.konkoly.hu/cgi-bin/IBVS?5341" TargetMode="External"/><Relationship Id="rId41" Type="http://schemas.openxmlformats.org/officeDocument/2006/relationships/hyperlink" Target="http://www.bav-astro.de/sfs/BAVM_link.php?BAVMnr=178" TargetMode="External"/><Relationship Id="rId54" Type="http://schemas.openxmlformats.org/officeDocument/2006/relationships/hyperlink" Target="http://www.konkoly.hu/cgi-bin/IBVS?5777" TargetMode="External"/><Relationship Id="rId62" Type="http://schemas.openxmlformats.org/officeDocument/2006/relationships/hyperlink" Target="http://www.konkoly.hu/cgi-bin/IBVS?5736" TargetMode="External"/><Relationship Id="rId70" Type="http://schemas.openxmlformats.org/officeDocument/2006/relationships/hyperlink" Target="http://www.konkoly.hu/cgi-bin/IBVS?5898" TargetMode="External"/><Relationship Id="rId75" Type="http://schemas.openxmlformats.org/officeDocument/2006/relationships/hyperlink" Target="http://www.aavso.org/sites/default/files/jaavso/v36n2/186.pdf" TargetMode="External"/><Relationship Id="rId83" Type="http://schemas.openxmlformats.org/officeDocument/2006/relationships/hyperlink" Target="http://www.konkoly.hu/cgi-bin/IBVS?5917" TargetMode="External"/><Relationship Id="rId88" Type="http://schemas.openxmlformats.org/officeDocument/2006/relationships/hyperlink" Target="http://vsolj.cetus-net.org/vsoljno50.pdf" TargetMode="External"/><Relationship Id="rId91" Type="http://schemas.openxmlformats.org/officeDocument/2006/relationships/hyperlink" Target="http://www.konkoly.hu/cgi-bin/IBVS?5980" TargetMode="External"/><Relationship Id="rId96" Type="http://schemas.openxmlformats.org/officeDocument/2006/relationships/hyperlink" Target="http://www.bav-astro.de/sfs/BAVM_link.php?BAVMnr=215" TargetMode="External"/><Relationship Id="rId111" Type="http://schemas.openxmlformats.org/officeDocument/2006/relationships/hyperlink" Target="http://www.konkoly.hu/cgi-bin/IBVS?6044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962" TargetMode="External"/><Relationship Id="rId15" Type="http://schemas.openxmlformats.org/officeDocument/2006/relationships/hyperlink" Target="http://www.bav-astro.de/sfs/BAVM_link.php?BAVMnr=80" TargetMode="External"/><Relationship Id="rId23" Type="http://schemas.openxmlformats.org/officeDocument/2006/relationships/hyperlink" Target="http://www.konkoly.hu/cgi-bin/IBVS?5341" TargetMode="External"/><Relationship Id="rId28" Type="http://schemas.openxmlformats.org/officeDocument/2006/relationships/hyperlink" Target="http://www.konkoly.hu/cgi-bin/IBVS?5592" TargetMode="External"/><Relationship Id="rId36" Type="http://schemas.openxmlformats.org/officeDocument/2006/relationships/hyperlink" Target="http://www.konkoly.hu/cgi-bin/IBVS?5653" TargetMode="External"/><Relationship Id="rId49" Type="http://schemas.openxmlformats.org/officeDocument/2006/relationships/hyperlink" Target="http://var.astro.cz/oejv/issues/oejv0074.pdf" TargetMode="External"/><Relationship Id="rId57" Type="http://schemas.openxmlformats.org/officeDocument/2006/relationships/hyperlink" Target="http://www.bav-astro.de/sfs/BAVM_link.php?BAVMnr=186" TargetMode="External"/><Relationship Id="rId106" Type="http://schemas.openxmlformats.org/officeDocument/2006/relationships/hyperlink" Target="http://var.astro.cz/oejv/issues/oejv0160.pdf" TargetMode="External"/><Relationship Id="rId114" Type="http://schemas.openxmlformats.org/officeDocument/2006/relationships/hyperlink" Target="http://www.konkoly.hu/cgi-bin/IBVS?6042" TargetMode="External"/><Relationship Id="rId10" Type="http://schemas.openxmlformats.org/officeDocument/2006/relationships/hyperlink" Target="http://www.bav-astro.de/sfs/BAVM_link.php?BAVMnr=59" TargetMode="External"/><Relationship Id="rId31" Type="http://schemas.openxmlformats.org/officeDocument/2006/relationships/hyperlink" Target="http://www.konkoly.hu/cgi-bin/IBVS?5694" TargetMode="External"/><Relationship Id="rId44" Type="http://schemas.openxmlformats.org/officeDocument/2006/relationships/hyperlink" Target="http://www.bav-astro.de/sfs/BAVM_link.php?BAVMnr=178" TargetMode="External"/><Relationship Id="rId52" Type="http://schemas.openxmlformats.org/officeDocument/2006/relationships/hyperlink" Target="http://www.konkoly.hu/cgi-bin/IBVS?5777" TargetMode="External"/><Relationship Id="rId60" Type="http://schemas.openxmlformats.org/officeDocument/2006/relationships/hyperlink" Target="http://www.konkoly.hu/cgi-bin/IBVS?5746" TargetMode="External"/><Relationship Id="rId65" Type="http://schemas.openxmlformats.org/officeDocument/2006/relationships/hyperlink" Target="http://www.konkoly.hu/cgi-bin/IBVS?5898" TargetMode="External"/><Relationship Id="rId73" Type="http://schemas.openxmlformats.org/officeDocument/2006/relationships/hyperlink" Target="http://vsolj.cetus-net.org/no46.pdf" TargetMode="External"/><Relationship Id="rId78" Type="http://schemas.openxmlformats.org/officeDocument/2006/relationships/hyperlink" Target="http://www.konkoly.hu/cgi-bin/IBVS?5875" TargetMode="External"/><Relationship Id="rId81" Type="http://schemas.openxmlformats.org/officeDocument/2006/relationships/hyperlink" Target="http://www.bav-astro.de/sfs/BAVM_link.php?BAVMnr=209" TargetMode="External"/><Relationship Id="rId86" Type="http://schemas.openxmlformats.org/officeDocument/2006/relationships/hyperlink" Target="http://www.konkoly.hu/cgi-bin/IBVS?5980" TargetMode="External"/><Relationship Id="rId94" Type="http://schemas.openxmlformats.org/officeDocument/2006/relationships/hyperlink" Target="http://vsolj.cetus-net.org/vsoljno51.pdf" TargetMode="External"/><Relationship Id="rId99" Type="http://schemas.openxmlformats.org/officeDocument/2006/relationships/hyperlink" Target="http://www.konkoly.hu/cgi-bin/IBVS?5960" TargetMode="External"/><Relationship Id="rId101" Type="http://schemas.openxmlformats.org/officeDocument/2006/relationships/hyperlink" Target="http://www.konkoly.hu/cgi-bin/IBVS?6044" TargetMode="External"/><Relationship Id="rId4" Type="http://schemas.openxmlformats.org/officeDocument/2006/relationships/hyperlink" Target="http://www.konkoly.hu/cgi-bin/IBVS?962" TargetMode="External"/><Relationship Id="rId9" Type="http://schemas.openxmlformats.org/officeDocument/2006/relationships/hyperlink" Target="http://www.bav-astro.de/sfs/BAVM_link.php?BAVMnr=52" TargetMode="External"/><Relationship Id="rId13" Type="http://schemas.openxmlformats.org/officeDocument/2006/relationships/hyperlink" Target="http://www.bav-astro.de/sfs/BAVM_link.php?BAVMnr=59" TargetMode="External"/><Relationship Id="rId18" Type="http://schemas.openxmlformats.org/officeDocument/2006/relationships/hyperlink" Target="http://www.konkoly.hu/cgi-bin/IBVS?5040" TargetMode="External"/><Relationship Id="rId39" Type="http://schemas.openxmlformats.org/officeDocument/2006/relationships/hyperlink" Target="http://www.konkoly.hu/cgi-bin/IBVS?5741" TargetMode="External"/><Relationship Id="rId109" Type="http://schemas.openxmlformats.org/officeDocument/2006/relationships/hyperlink" Target="http://www.bav-astro.de/sfs/BAVM_link.php?BAVMnr=225" TargetMode="External"/><Relationship Id="rId34" Type="http://schemas.openxmlformats.org/officeDocument/2006/relationships/hyperlink" Target="http://www.konkoly.hu/cgi-bin/IBVS?5493" TargetMode="External"/><Relationship Id="rId50" Type="http://schemas.openxmlformats.org/officeDocument/2006/relationships/hyperlink" Target="http://var.astro.cz/oejv/issues/oejv0074.pdf" TargetMode="External"/><Relationship Id="rId55" Type="http://schemas.openxmlformats.org/officeDocument/2006/relationships/hyperlink" Target="http://www.konkoly.hu/cgi-bin/IBVS?5777" TargetMode="External"/><Relationship Id="rId76" Type="http://schemas.openxmlformats.org/officeDocument/2006/relationships/hyperlink" Target="http://www.konkoly.hu/cgi-bin/IBVS?5898" TargetMode="External"/><Relationship Id="rId97" Type="http://schemas.openxmlformats.org/officeDocument/2006/relationships/hyperlink" Target="http://www.konkoly.hu/cgi-bin/IBVS?5980" TargetMode="External"/><Relationship Id="rId104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962" TargetMode="External"/><Relationship Id="rId71" Type="http://schemas.openxmlformats.org/officeDocument/2006/relationships/hyperlink" Target="http://www.aavso.org/sites/default/files/jaavso/v36n2/171.pdf" TargetMode="External"/><Relationship Id="rId92" Type="http://schemas.openxmlformats.org/officeDocument/2006/relationships/hyperlink" Target="http://www.konkoly.hu/cgi-bin/IBVS?5980" TargetMode="External"/><Relationship Id="rId2" Type="http://schemas.openxmlformats.org/officeDocument/2006/relationships/hyperlink" Target="http://www.konkoly.hu/cgi-bin/IBVS?962" TargetMode="External"/><Relationship Id="rId29" Type="http://schemas.openxmlformats.org/officeDocument/2006/relationships/hyperlink" Target="http://www.konkoly.hu/cgi-bin/IBVS?5668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BL2469"/>
  <sheetViews>
    <sheetView tabSelected="1" workbookViewId="0">
      <pane xSplit="12" ySplit="22" topLeftCell="M448" activePane="bottomRight" state="frozen"/>
      <selection pane="topRight" activeCell="M1" sqref="M1"/>
      <selection pane="bottomLeft" activeCell="A23" sqref="A23"/>
      <selection pane="bottomRight" activeCell="F10" sqref="F10"/>
    </sheetView>
  </sheetViews>
  <sheetFormatPr defaultRowHeight="12.75" x14ac:dyDescent="0.2"/>
  <cols>
    <col min="1" max="1" width="17" customWidth="1"/>
    <col min="2" max="2" width="5.7109375" style="8" customWidth="1"/>
    <col min="3" max="3" width="13.140625" customWidth="1"/>
    <col min="4" max="4" width="10.42578125" customWidth="1"/>
    <col min="5" max="5" width="9.28515625" bestFit="1" customWidth="1"/>
    <col min="6" max="6" width="17.140625" customWidth="1"/>
    <col min="7" max="7" width="9.28515625" style="10" bestFit="1" customWidth="1"/>
    <col min="9" max="9" width="9.28515625" bestFit="1" customWidth="1"/>
    <col min="10" max="10" width="13.140625" bestFit="1" customWidth="1"/>
    <col min="11" max="11" width="9.28515625" bestFit="1" customWidth="1"/>
    <col min="14" max="15" width="9.28515625" bestFit="1" customWidth="1"/>
    <col min="16" max="16" width="10.28515625" bestFit="1" customWidth="1"/>
    <col min="17" max="17" width="9.28515625" bestFit="1" customWidth="1"/>
    <col min="18" max="18" width="12.42578125" bestFit="1" customWidth="1"/>
    <col min="19" max="19" width="9.28515625" style="8" bestFit="1" customWidth="1"/>
    <col min="20" max="20" width="12.5703125" bestFit="1" customWidth="1"/>
    <col min="21" max="21" width="13.140625" bestFit="1" customWidth="1"/>
    <col min="26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  <col min="55" max="77" width="10.28515625" customWidth="1"/>
  </cols>
  <sheetData>
    <row r="1" spans="1:64" ht="21" thickBot="1" x14ac:dyDescent="0.35">
      <c r="A1" s="1" t="s">
        <v>156</v>
      </c>
      <c r="AA1" s="126" t="s">
        <v>9</v>
      </c>
      <c r="AB1" s="127"/>
      <c r="AC1" s="127" t="s">
        <v>10</v>
      </c>
      <c r="AD1" s="127" t="s">
        <v>11</v>
      </c>
      <c r="AE1" s="6"/>
      <c r="AG1" t="s">
        <v>1449</v>
      </c>
      <c r="AH1" t="s">
        <v>1456</v>
      </c>
      <c r="AR1" s="140" t="s">
        <v>1461</v>
      </c>
      <c r="AU1" t="s">
        <v>1454</v>
      </c>
      <c r="AW1" s="128" t="s">
        <v>70</v>
      </c>
      <c r="AX1" s="129" t="s">
        <v>39</v>
      </c>
      <c r="AY1" s="57" t="s">
        <v>12</v>
      </c>
      <c r="AZ1" s="130" t="s">
        <v>13</v>
      </c>
      <c r="BA1" s="51" t="s">
        <v>14</v>
      </c>
      <c r="BB1" s="130" t="s">
        <v>15</v>
      </c>
      <c r="BC1" s="51" t="s">
        <v>16</v>
      </c>
      <c r="BD1" s="130" t="s">
        <v>17</v>
      </c>
      <c r="BE1" s="131" t="s">
        <v>18</v>
      </c>
      <c r="BF1" s="51" t="s">
        <v>19</v>
      </c>
      <c r="BG1" s="130" t="s">
        <v>20</v>
      </c>
      <c r="BH1" s="131" t="s">
        <v>21</v>
      </c>
      <c r="BI1" s="51" t="s">
        <v>22</v>
      </c>
      <c r="BJ1" s="130" t="s">
        <v>23</v>
      </c>
      <c r="BK1" s="131" t="s">
        <v>24</v>
      </c>
      <c r="BL1" s="51" t="s">
        <v>228</v>
      </c>
    </row>
    <row r="2" spans="1:64" s="15" customFormat="1" ht="12.95" customHeight="1" thickBot="1" x14ac:dyDescent="0.25">
      <c r="A2" s="15" t="s">
        <v>78</v>
      </c>
      <c r="B2" s="13" t="s">
        <v>53</v>
      </c>
      <c r="C2" s="149"/>
      <c r="G2" s="150"/>
      <c r="S2" s="13"/>
      <c r="W2" s="15" t="s">
        <v>1460</v>
      </c>
      <c r="AA2" s="151" t="s">
        <v>42</v>
      </c>
      <c r="AB2" s="152">
        <f>C7</f>
        <v>41632.184999999998</v>
      </c>
      <c r="AC2" s="153" t="s">
        <v>43</v>
      </c>
      <c r="AD2" s="152">
        <f>C8</f>
        <v>0.31886079550607299</v>
      </c>
      <c r="AE2" s="154" t="s">
        <v>6</v>
      </c>
      <c r="AF2" s="15" t="s">
        <v>1448</v>
      </c>
      <c r="AG2" s="155" t="s">
        <v>1450</v>
      </c>
      <c r="AH2" s="15" t="s">
        <v>1451</v>
      </c>
      <c r="AR2" s="156" t="s">
        <v>1462</v>
      </c>
      <c r="AS2" s="157" t="s">
        <v>1452</v>
      </c>
      <c r="AT2" s="157" t="s">
        <v>1453</v>
      </c>
      <c r="AW2" s="15">
        <v>-54000</v>
      </c>
      <c r="AX2" s="15">
        <f t="shared" ref="AX2:AX64" si="0">AB$3+AB$4*AW2+AB$5*AW2^2+AZ2</f>
        <v>-0.23585254245752649</v>
      </c>
      <c r="AY2" s="15">
        <f t="shared" ref="AY2:AY64" si="1">AB$3+AB$4*AW2+AB$5*AW2^2</f>
        <v>-0.22444836508235111</v>
      </c>
      <c r="AZ2" s="15">
        <f t="shared" ref="AZ2:AZ64" si="2">$AB$6*($AB$11/BA2*BB2+$AB$12)</f>
        <v>-1.140417737517538E-2</v>
      </c>
      <c r="BA2" s="15">
        <f t="shared" ref="BA2:BA64" si="3">1+$AB$7*COS(BC2)</f>
        <v>1.0292855895976079</v>
      </c>
      <c r="BB2" s="15">
        <f t="shared" ref="BB2:BB64" si="4">SIN(BC2+RADIANS($AB$9))</f>
        <v>-0.56100693510370647</v>
      </c>
      <c r="BC2" s="15">
        <f t="shared" ref="BC2:BC64" si="5">2*ATAN(BD2)</f>
        <v>1.4770148225817743</v>
      </c>
      <c r="BD2" s="15">
        <f t="shared" ref="BD2:BD64" si="6">SQRT((1+$AB$7)/(1-$AB$7))*TAN(BE2/2)</f>
        <v>0.91035624793056225</v>
      </c>
      <c r="BE2" s="15">
        <f t="shared" ref="BE2:BK17" si="7">$BL2+$AB$7*SIN(BF2)</f>
        <v>1.1649302632450595</v>
      </c>
      <c r="BF2" s="15">
        <f t="shared" si="7"/>
        <v>1.1649290132218626</v>
      </c>
      <c r="BG2" s="15">
        <f t="shared" si="7"/>
        <v>1.1649188893903519</v>
      </c>
      <c r="BH2" s="15">
        <f t="shared" si="7"/>
        <v>1.164836906126224</v>
      </c>
      <c r="BI2" s="15">
        <f t="shared" si="7"/>
        <v>1.1641735768900452</v>
      </c>
      <c r="BJ2" s="15">
        <f t="shared" si="7"/>
        <v>1.158843652351373</v>
      </c>
      <c r="BK2" s="15">
        <f t="shared" si="7"/>
        <v>1.1181609156121779</v>
      </c>
      <c r="BL2" s="15">
        <f t="shared" ref="BL2:BL64" si="8">RADIANS($AB$9)+$AB$18*(AW2-AB$15)</f>
        <v>0.87760369028305063</v>
      </c>
    </row>
    <row r="3" spans="1:64" s="15" customFormat="1" ht="12.95" customHeight="1" thickBot="1" x14ac:dyDescent="0.25">
      <c r="B3" s="13"/>
      <c r="C3" s="15" t="s">
        <v>54</v>
      </c>
      <c r="G3" s="150"/>
      <c r="S3" s="13"/>
      <c r="W3" s="15">
        <v>6.0455555527805464E-3</v>
      </c>
      <c r="AA3" s="158" t="s">
        <v>25</v>
      </c>
      <c r="AB3" s="159">
        <f t="shared" ref="AB3:AB10" si="9">AC3*AD3</f>
        <v>1.8860552530543275E-2</v>
      </c>
      <c r="AC3" s="160">
        <v>1.8860552530543275E-2</v>
      </c>
      <c r="AD3" s="15">
        <v>1</v>
      </c>
      <c r="AE3" s="161"/>
      <c r="AF3" s="162">
        <v>1.8628896051442839E-2</v>
      </c>
      <c r="AG3" s="162">
        <v>2.6992880754658097E-2</v>
      </c>
      <c r="AH3" s="160">
        <v>7.4427451421563082E-3</v>
      </c>
      <c r="AI3" s="160">
        <v>8.5539552483696497E-3</v>
      </c>
      <c r="AJ3" s="160">
        <v>8.2842190268176616E-3</v>
      </c>
      <c r="AK3" s="160">
        <v>8.1538974333014227E-3</v>
      </c>
      <c r="AL3" s="160">
        <v>8.3067776127716715E-3</v>
      </c>
      <c r="AM3" s="160">
        <v>8.2061448536885663E-3</v>
      </c>
      <c r="AN3" s="160">
        <v>7.9819476563815096E-3</v>
      </c>
      <c r="AO3" s="160">
        <v>6.5821516303435305E-3</v>
      </c>
      <c r="AP3" s="160">
        <v>6.1106395908289753E-3</v>
      </c>
      <c r="AQ3" s="160">
        <v>6.2057517138093101E-3</v>
      </c>
      <c r="AR3" s="163">
        <v>1.8860552530543275E-2</v>
      </c>
      <c r="AS3" s="15">
        <f t="shared" ref="AS3:AS10" si="10">AVERAGE(AH3:AP3)</f>
        <v>7.7358309105176985E-3</v>
      </c>
      <c r="AT3" s="15">
        <f t="shared" ref="AT3:AT10" si="11">STDEV(AH3:AP3)</f>
        <v>8.5225490208462173E-4</v>
      </c>
      <c r="AU3" s="160" t="s">
        <v>1448</v>
      </c>
      <c r="AV3" s="15">
        <v>2.2931016782066133E-2</v>
      </c>
      <c r="AW3" s="15">
        <v>-53000</v>
      </c>
      <c r="AX3" s="15">
        <f t="shared" si="0"/>
        <v>-0.23170883977499362</v>
      </c>
      <c r="AY3" s="15">
        <f t="shared" si="1"/>
        <v>-0.21777995696081526</v>
      </c>
      <c r="AZ3" s="15">
        <f t="shared" si="2"/>
        <v>-1.3928882814178364E-2</v>
      </c>
      <c r="BA3" s="15">
        <f t="shared" si="3"/>
        <v>1.009522797883196</v>
      </c>
      <c r="BB3" s="15">
        <f t="shared" si="4"/>
        <v>-0.61226980125705122</v>
      </c>
      <c r="BC3" s="15">
        <f t="shared" si="5"/>
        <v>1.5403413594396569</v>
      </c>
      <c r="BD3" s="15">
        <f t="shared" si="6"/>
        <v>0.96999954524625787</v>
      </c>
      <c r="BE3" s="15">
        <f t="shared" si="7"/>
        <v>1.2239369359279837</v>
      </c>
      <c r="BF3" s="15">
        <f t="shared" si="7"/>
        <v>1.2239363728646269</v>
      </c>
      <c r="BG3" s="15">
        <f t="shared" si="7"/>
        <v>1.2239310765959326</v>
      </c>
      <c r="BH3" s="15">
        <f t="shared" si="7"/>
        <v>1.2238812627984956</v>
      </c>
      <c r="BI3" s="15">
        <f t="shared" si="7"/>
        <v>1.2234130769593208</v>
      </c>
      <c r="BJ3" s="15">
        <f t="shared" si="7"/>
        <v>1.2190419472461631</v>
      </c>
      <c r="BK3" s="15">
        <f t="shared" si="7"/>
        <v>1.1804898467685985</v>
      </c>
      <c r="BL3" s="15">
        <f t="shared" si="8"/>
        <v>0.92982891236578546</v>
      </c>
    </row>
    <row r="4" spans="1:64" s="15" customFormat="1" ht="12.95" customHeight="1" thickBot="1" x14ac:dyDescent="0.25">
      <c r="A4" s="15" t="s">
        <v>79</v>
      </c>
      <c r="B4" s="13"/>
      <c r="C4" s="164">
        <v>41649.40322</v>
      </c>
      <c r="D4" s="165">
        <v>0.31884489999999999</v>
      </c>
      <c r="G4" s="150"/>
      <c r="S4" s="13"/>
      <c r="W4" s="15">
        <v>1.1452501580309114E-2</v>
      </c>
      <c r="AA4" s="166" t="s">
        <v>26</v>
      </c>
      <c r="AB4" s="167">
        <f t="shared" si="9"/>
        <v>2.3022278484210876E-6</v>
      </c>
      <c r="AC4" s="168">
        <v>2.3022278484210876E-2</v>
      </c>
      <c r="AD4" s="169">
        <v>1E-4</v>
      </c>
      <c r="AE4" s="161"/>
      <c r="AF4" s="170">
        <v>2.2319333415981846E-2</v>
      </c>
      <c r="AG4" s="170">
        <v>2.4934824200082126E-2</v>
      </c>
      <c r="AH4" s="168">
        <v>2.3338585511847545E-2</v>
      </c>
      <c r="AI4" s="168">
        <v>2.1162651427826806E-2</v>
      </c>
      <c r="AJ4" s="168">
        <v>2.3345965554012669E-2</v>
      </c>
      <c r="AK4" s="168">
        <v>2.2967272263434198E-2</v>
      </c>
      <c r="AL4" s="168">
        <v>2.2741581079204976E-2</v>
      </c>
      <c r="AM4" s="168">
        <v>2.2269766908797797E-2</v>
      </c>
      <c r="AN4" s="168">
        <v>1.9575306205494306E-2</v>
      </c>
      <c r="AO4" s="168">
        <v>2.0797621317227368E-2</v>
      </c>
      <c r="AP4" s="168">
        <v>2.1230745437131434E-2</v>
      </c>
      <c r="AQ4" s="168">
        <v>2.2730095982385061E-2</v>
      </c>
      <c r="AR4" s="171">
        <v>2.3022278484210876E-2</v>
      </c>
      <c r="AS4" s="15">
        <f t="shared" si="10"/>
        <v>2.1936610633886345E-2</v>
      </c>
      <c r="AT4" s="15">
        <f t="shared" si="11"/>
        <v>1.3106945945247641E-3</v>
      </c>
      <c r="AU4" s="168">
        <v>1.0935024873242091E-2</v>
      </c>
      <c r="AV4" s="15">
        <v>2.0024555014401764E-2</v>
      </c>
      <c r="AW4" s="15">
        <v>-52000</v>
      </c>
      <c r="AX4" s="15">
        <f t="shared" si="0"/>
        <v>-0.22755161317651484</v>
      </c>
      <c r="AY4" s="15">
        <f t="shared" si="1"/>
        <v>-0.21119315968550584</v>
      </c>
      <c r="AZ4" s="15">
        <f t="shared" si="2"/>
        <v>-1.6358453491009017E-2</v>
      </c>
      <c r="BA4" s="15">
        <f t="shared" si="3"/>
        <v>0.9904685880963271</v>
      </c>
      <c r="BB4" s="15">
        <f t="shared" si="4"/>
        <v>-0.65928370660194657</v>
      </c>
      <c r="BC4" s="15">
        <f t="shared" si="5"/>
        <v>1.6012788512781009</v>
      </c>
      <c r="BD4" s="15">
        <f t="shared" si="6"/>
        <v>1.0309567413769678</v>
      </c>
      <c r="BE4" s="15">
        <f t="shared" si="7"/>
        <v>1.2818198717882072</v>
      </c>
      <c r="BF4" s="15">
        <f t="shared" si="7"/>
        <v>1.2818196535545248</v>
      </c>
      <c r="BG4" s="15">
        <f t="shared" si="7"/>
        <v>1.2818172048012439</v>
      </c>
      <c r="BH4" s="15">
        <f t="shared" si="7"/>
        <v>1.2817897292493725</v>
      </c>
      <c r="BI4" s="15">
        <f t="shared" si="7"/>
        <v>1.2814816213742011</v>
      </c>
      <c r="BJ4" s="15">
        <f t="shared" si="7"/>
        <v>1.2780481166040845</v>
      </c>
      <c r="BK4" s="15">
        <f t="shared" si="7"/>
        <v>1.242135262165474</v>
      </c>
      <c r="BL4" s="15">
        <f t="shared" si="8"/>
        <v>0.9820541344485203</v>
      </c>
    </row>
    <row r="5" spans="1:64" s="15" customFormat="1" ht="12.95" customHeight="1" x14ac:dyDescent="0.2">
      <c r="A5" s="172" t="s">
        <v>268</v>
      </c>
      <c r="C5" s="173">
        <v>-9.5</v>
      </c>
      <c r="D5" s="15" t="s">
        <v>269</v>
      </c>
      <c r="G5" s="150"/>
      <c r="S5" s="13"/>
      <c r="W5" s="15">
        <v>-1.7901653724885181E-3</v>
      </c>
      <c r="AA5" s="166" t="s">
        <v>8</v>
      </c>
      <c r="AB5" s="167">
        <f t="shared" si="9"/>
        <v>-4.0805423113222104E-11</v>
      </c>
      <c r="AC5" s="168">
        <v>-4.0805423113222106E-3</v>
      </c>
      <c r="AD5" s="169">
        <v>1E-8</v>
      </c>
      <c r="AE5" s="161"/>
      <c r="AF5" s="170">
        <v>-3.7558546336432562E-3</v>
      </c>
      <c r="AG5" s="170">
        <v>-4.8891026060083687E-3</v>
      </c>
      <c r="AH5" s="168">
        <v>-2.8794253008185321E-3</v>
      </c>
      <c r="AI5" s="168">
        <v>-2.8674403413558119E-3</v>
      </c>
      <c r="AJ5" s="168">
        <v>-2.9593981893066778E-3</v>
      </c>
      <c r="AK5" s="168">
        <v>-2.9311491971628395E-3</v>
      </c>
      <c r="AL5" s="168">
        <v>-2.9270279054914115E-3</v>
      </c>
      <c r="AM5" s="168">
        <v>-2.9026395720849326E-3</v>
      </c>
      <c r="AN5" s="168">
        <v>-2.7870765249856429E-3</v>
      </c>
      <c r="AO5" s="168">
        <v>-2.6886972881920595E-3</v>
      </c>
      <c r="AP5" s="168">
        <v>-2.6536605223521728E-3</v>
      </c>
      <c r="AQ5" s="168">
        <v>-2.721571407114941E-3</v>
      </c>
      <c r="AR5" s="171">
        <v>-4.0805423113222106E-3</v>
      </c>
      <c r="AS5" s="15">
        <f t="shared" si="10"/>
        <v>-2.8440572046388979E-3</v>
      </c>
      <c r="AT5" s="15">
        <f t="shared" si="11"/>
        <v>1.0990715417425305E-4</v>
      </c>
      <c r="AU5" s="168">
        <v>2.6604671894334679E-2</v>
      </c>
      <c r="AV5" s="15">
        <v>-4.1435194363364757E-3</v>
      </c>
      <c r="AW5" s="15">
        <v>-51000</v>
      </c>
      <c r="AX5" s="15">
        <f t="shared" si="0"/>
        <v>-0.22337737431151558</v>
      </c>
      <c r="AY5" s="15">
        <f t="shared" si="1"/>
        <v>-0.20468797325642288</v>
      </c>
      <c r="AZ5" s="15">
        <f t="shared" si="2"/>
        <v>-1.8689401055092706E-2</v>
      </c>
      <c r="BA5" s="15">
        <f t="shared" si="3"/>
        <v>0.97215254896295433</v>
      </c>
      <c r="BB5" s="15">
        <f t="shared" si="4"/>
        <v>-0.70224555182168802</v>
      </c>
      <c r="BC5" s="15">
        <f t="shared" si="5"/>
        <v>1.6599599045658577</v>
      </c>
      <c r="BD5" s="15">
        <f t="shared" si="6"/>
        <v>1.0933889015275762</v>
      </c>
      <c r="BE5" s="15">
        <f t="shared" si="7"/>
        <v>1.3386210535903524</v>
      </c>
      <c r="BF5" s="15">
        <f t="shared" si="7"/>
        <v>1.3386209847391344</v>
      </c>
      <c r="BG5" s="15">
        <f t="shared" si="7"/>
        <v>1.338620027919835</v>
      </c>
      <c r="BH5" s="15">
        <f t="shared" si="7"/>
        <v>1.3386067314872654</v>
      </c>
      <c r="BI5" s="15">
        <f t="shared" si="7"/>
        <v>1.3384220350350273</v>
      </c>
      <c r="BJ5" s="15">
        <f t="shared" si="7"/>
        <v>1.3358712220994886</v>
      </c>
      <c r="BK5" s="15">
        <f t="shared" si="7"/>
        <v>1.3030714743114382</v>
      </c>
      <c r="BL5" s="15">
        <f t="shared" si="8"/>
        <v>1.0342793565312551</v>
      </c>
    </row>
    <row r="6" spans="1:64" s="15" customFormat="1" ht="12.95" customHeight="1" thickBot="1" x14ac:dyDescent="0.25">
      <c r="A6" s="15" t="s">
        <v>80</v>
      </c>
      <c r="B6" s="13"/>
      <c r="C6" s="157" t="s">
        <v>55</v>
      </c>
      <c r="D6" s="174"/>
      <c r="E6" s="157" t="s">
        <v>56</v>
      </c>
      <c r="F6" s="15" t="s">
        <v>57</v>
      </c>
      <c r="G6" s="150"/>
      <c r="S6" s="13"/>
      <c r="W6" s="15">
        <v>7.0853702985788223</v>
      </c>
      <c r="AA6" s="166" t="s">
        <v>27</v>
      </c>
      <c r="AB6" s="167">
        <f t="shared" si="9"/>
        <v>4.5539871422220192E-2</v>
      </c>
      <c r="AC6" s="168">
        <v>4.5539871422220193</v>
      </c>
      <c r="AD6" s="15">
        <v>0.01</v>
      </c>
      <c r="AE6" s="161" t="s">
        <v>6</v>
      </c>
      <c r="AF6" s="170">
        <v>4.245028526038638</v>
      </c>
      <c r="AG6" s="170">
        <v>4.241552709342562</v>
      </c>
      <c r="AH6" s="168">
        <v>4.0159618770346057</v>
      </c>
      <c r="AI6" s="168">
        <v>4.6734670096928239</v>
      </c>
      <c r="AJ6" s="168">
        <v>4.0222516505564556</v>
      </c>
      <c r="AK6" s="168">
        <v>4.1325473438704732</v>
      </c>
      <c r="AL6" s="168">
        <v>4.200097640831105</v>
      </c>
      <c r="AM6" s="168">
        <v>4.3470378572278543</v>
      </c>
      <c r="AN6" s="168">
        <v>5.2074884889697692</v>
      </c>
      <c r="AO6" s="168">
        <v>4.7984577183851638</v>
      </c>
      <c r="AP6" s="168">
        <v>4.6364954493858122</v>
      </c>
      <c r="AQ6" s="168">
        <v>4.1788934779754303</v>
      </c>
      <c r="AR6" s="171">
        <v>4.5539871422220193</v>
      </c>
      <c r="AS6" s="15">
        <f t="shared" si="10"/>
        <v>4.4482005595504512</v>
      </c>
      <c r="AT6" s="15">
        <f t="shared" si="11"/>
        <v>0.40698384966394641</v>
      </c>
      <c r="AU6" s="168">
        <v>-3.4922845450759818E-3</v>
      </c>
      <c r="AV6" s="15">
        <v>5.4480882319923358</v>
      </c>
      <c r="AW6" s="15">
        <v>-50000</v>
      </c>
      <c r="AX6" s="15">
        <f t="shared" si="0"/>
        <v>-0.21918353359638476</v>
      </c>
      <c r="AY6" s="15">
        <f t="shared" si="1"/>
        <v>-0.19826439767356635</v>
      </c>
      <c r="AZ6" s="15">
        <f t="shared" si="2"/>
        <v>-2.0919135922818414E-2</v>
      </c>
      <c r="BA6" s="15">
        <f t="shared" si="3"/>
        <v>0.95459015169998174</v>
      </c>
      <c r="BB6" s="15">
        <f t="shared" si="4"/>
        <v>-0.74136472170255463</v>
      </c>
      <c r="BC6" s="15">
        <f t="shared" si="5"/>
        <v>1.7165147735272008</v>
      </c>
      <c r="BD6" s="15">
        <f t="shared" si="6"/>
        <v>1.1574703552080492</v>
      </c>
      <c r="BE6" s="15">
        <f t="shared" si="7"/>
        <v>1.3943837375153241</v>
      </c>
      <c r="BF6" s="15">
        <f t="shared" si="7"/>
        <v>1.3943837215100663</v>
      </c>
      <c r="BG6" s="15">
        <f t="shared" si="7"/>
        <v>1.3943834298922022</v>
      </c>
      <c r="BH6" s="15">
        <f t="shared" si="7"/>
        <v>1.3943781166605991</v>
      </c>
      <c r="BI6" s="15">
        <f t="shared" si="7"/>
        <v>1.3942813381283816</v>
      </c>
      <c r="BJ6" s="15">
        <f t="shared" si="7"/>
        <v>1.3925276513971143</v>
      </c>
      <c r="BK6" s="15">
        <f t="shared" si="7"/>
        <v>1.3632747296088135</v>
      </c>
      <c r="BL6" s="15">
        <f t="shared" si="8"/>
        <v>1.0865045786139902</v>
      </c>
    </row>
    <row r="7" spans="1:64" s="15" customFormat="1" ht="12.95" customHeight="1" x14ac:dyDescent="0.2">
      <c r="A7" s="15" t="s">
        <v>58</v>
      </c>
      <c r="B7" s="13"/>
      <c r="C7" s="15">
        <v>41632.184999999998</v>
      </c>
      <c r="E7" s="15">
        <v>35745.616300000002</v>
      </c>
      <c r="G7" s="150"/>
      <c r="K7" s="169">
        <v>2.02600842454398E-6</v>
      </c>
      <c r="S7" s="13"/>
      <c r="W7" s="15">
        <v>0.2834531564977219</v>
      </c>
      <c r="Y7" s="15">
        <f>-AB7</f>
        <v>-0.31273289526930259</v>
      </c>
      <c r="Z7" s="15">
        <f>Y7/AD7</f>
        <v>-0.31273289526930259</v>
      </c>
      <c r="AA7" s="175" t="s">
        <v>33</v>
      </c>
      <c r="AB7" s="176">
        <f t="shared" si="9"/>
        <v>0.31273289526930259</v>
      </c>
      <c r="AC7" s="168">
        <v>0.31273289526930259</v>
      </c>
      <c r="AD7" s="15">
        <v>1</v>
      </c>
      <c r="AE7" s="161"/>
      <c r="AF7" s="170">
        <v>0.2642914509052478</v>
      </c>
      <c r="AG7" s="170">
        <v>0.26838749043057503</v>
      </c>
      <c r="AH7" s="168">
        <v>0.37797806328631461</v>
      </c>
      <c r="AI7" s="168">
        <v>0.35229940750632727</v>
      </c>
      <c r="AJ7" s="168">
        <v>0.37242479437039455</v>
      </c>
      <c r="AK7" s="168">
        <v>0.36722283166061337</v>
      </c>
      <c r="AL7" s="168">
        <v>0.36762716653244665</v>
      </c>
      <c r="AM7" s="168">
        <v>0.36264417154727907</v>
      </c>
      <c r="AN7" s="168">
        <v>0.33896067992754531</v>
      </c>
      <c r="AO7" s="168">
        <v>0.36410632753164973</v>
      </c>
      <c r="AP7" s="168">
        <v>0.36455262390961751</v>
      </c>
      <c r="AQ7" s="168">
        <v>0.37722223231878915</v>
      </c>
      <c r="AR7" s="171">
        <v>0.31273289526930259</v>
      </c>
      <c r="AS7" s="15">
        <f t="shared" si="10"/>
        <v>0.36309067403024314</v>
      </c>
      <c r="AT7" s="15">
        <f t="shared" si="11"/>
        <v>1.1448203542638421E-2</v>
      </c>
      <c r="AU7" s="168">
        <v>3.2377829149824477</v>
      </c>
      <c r="AV7" s="15">
        <v>0.29069928113689542</v>
      </c>
      <c r="AW7" s="15">
        <v>-49000</v>
      </c>
      <c r="AX7" s="15">
        <f t="shared" si="0"/>
        <v>-0.21496826805535826</v>
      </c>
      <c r="AY7" s="15">
        <f t="shared" si="1"/>
        <v>-0.19192243293693628</v>
      </c>
      <c r="AZ7" s="15">
        <f t="shared" si="2"/>
        <v>-2.3045835118421971E-2</v>
      </c>
      <c r="BA7" s="15">
        <f t="shared" si="3"/>
        <v>0.93778571166403601</v>
      </c>
      <c r="BB7" s="15">
        <f t="shared" si="4"/>
        <v>-0.7768556737768042</v>
      </c>
      <c r="BC7" s="15">
        <f t="shared" si="5"/>
        <v>1.7710699186355707</v>
      </c>
      <c r="BD7" s="15">
        <f t="shared" si="6"/>
        <v>1.2233903594855331</v>
      </c>
      <c r="BE7" s="15">
        <f t="shared" si="7"/>
        <v>1.4491517295547209</v>
      </c>
      <c r="BF7" s="15">
        <f t="shared" si="7"/>
        <v>1.4491517273272101</v>
      </c>
      <c r="BG7" s="15">
        <f t="shared" si="7"/>
        <v>1.4491516686289925</v>
      </c>
      <c r="BH7" s="15">
        <f t="shared" si="7"/>
        <v>1.4491501218539327</v>
      </c>
      <c r="BI7" s="15">
        <f t="shared" si="7"/>
        <v>1.4491093693517652</v>
      </c>
      <c r="BJ7" s="15">
        <f t="shared" si="7"/>
        <v>1.4480405228479882</v>
      </c>
      <c r="BK7" s="15">
        <f t="shared" si="7"/>
        <v>1.4227232731262001</v>
      </c>
      <c r="BL7" s="15">
        <f t="shared" si="8"/>
        <v>1.138729800696725</v>
      </c>
    </row>
    <row r="8" spans="1:64" s="15" customFormat="1" ht="12.95" customHeight="1" x14ac:dyDescent="0.2">
      <c r="A8" s="15" t="s">
        <v>59</v>
      </c>
      <c r="B8" s="13"/>
      <c r="C8" s="15">
        <v>0.31886079550607299</v>
      </c>
      <c r="E8" s="15">
        <v>0.31886500000000001</v>
      </c>
      <c r="G8" s="150" t="s">
        <v>187</v>
      </c>
      <c r="I8" s="15">
        <f>$K7/I9^2</f>
        <v>1.1627537379557502E-2</v>
      </c>
      <c r="J8" s="15">
        <f>$K7/J9^2</f>
        <v>0.15656686476839748</v>
      </c>
      <c r="K8" s="15">
        <f>$K7/K9^2</f>
        <v>1</v>
      </c>
      <c r="L8" s="169"/>
      <c r="S8" s="13"/>
      <c r="W8" s="15">
        <v>9.9467732152359698</v>
      </c>
      <c r="Y8" s="15">
        <f>AB8</f>
        <v>105.03154359052635</v>
      </c>
      <c r="Z8" s="15">
        <f>Y8/AD8</f>
        <v>10.503154359052635</v>
      </c>
      <c r="AA8" s="166" t="s">
        <v>44</v>
      </c>
      <c r="AB8" s="176">
        <f t="shared" si="9"/>
        <v>105.03154359052635</v>
      </c>
      <c r="AC8" s="168">
        <v>10.503154359052635</v>
      </c>
      <c r="AD8" s="15">
        <v>10</v>
      </c>
      <c r="AE8" s="161" t="s">
        <v>7</v>
      </c>
      <c r="AF8" s="170">
        <v>10.580350725783802</v>
      </c>
      <c r="AG8" s="170">
        <v>10.608240659465467</v>
      </c>
      <c r="AH8" s="168">
        <v>8.7909904378791879</v>
      </c>
      <c r="AI8" s="168">
        <v>9.2864428698421673</v>
      </c>
      <c r="AJ8" s="168">
        <v>8.7703613374346698</v>
      </c>
      <c r="AK8" s="168">
        <v>8.9340613182286628</v>
      </c>
      <c r="AL8" s="168">
        <v>8.9199672119971449</v>
      </c>
      <c r="AM8" s="168">
        <v>9.1087578821278665</v>
      </c>
      <c r="AN8" s="168">
        <v>9.8565793943211855</v>
      </c>
      <c r="AO8" s="168">
        <v>9.3311375771266594</v>
      </c>
      <c r="AP8" s="168">
        <v>9.2334570527349129</v>
      </c>
      <c r="AQ8" s="168">
        <v>8.8460562545593362</v>
      </c>
      <c r="AR8" s="171">
        <v>10.503154359052635</v>
      </c>
      <c r="AS8" s="15">
        <f t="shared" si="10"/>
        <v>9.1368616757436065</v>
      </c>
      <c r="AT8" s="15">
        <f t="shared" si="11"/>
        <v>0.34101912493415187</v>
      </c>
      <c r="AU8" s="168">
        <v>0.39120135066734152</v>
      </c>
      <c r="AV8" s="15">
        <v>11.424760163503663</v>
      </c>
      <c r="AW8" s="15">
        <v>-48000</v>
      </c>
      <c r="AX8" s="15">
        <f t="shared" si="0"/>
        <v>-0.21073040387481878</v>
      </c>
      <c r="AY8" s="15">
        <f t="shared" si="1"/>
        <v>-0.18566207904653265</v>
      </c>
      <c r="AZ8" s="15">
        <f t="shared" si="2"/>
        <v>-2.5068324828286144E-2</v>
      </c>
      <c r="BA8" s="15">
        <f t="shared" si="3"/>
        <v>0.92173488992966379</v>
      </c>
      <c r="BB8" s="15">
        <f t="shared" si="4"/>
        <v>-0.80893239362919578</v>
      </c>
      <c r="BC8" s="15">
        <f t="shared" si="5"/>
        <v>1.8237470194686423</v>
      </c>
      <c r="BD8" s="15">
        <f t="shared" si="6"/>
        <v>1.2913550950703914</v>
      </c>
      <c r="BE8" s="15">
        <f t="shared" si="7"/>
        <v>1.5029688188811035</v>
      </c>
      <c r="BF8" s="15">
        <f t="shared" si="7"/>
        <v>1.5029688187760284</v>
      </c>
      <c r="BG8" s="15">
        <f t="shared" si="7"/>
        <v>1.5029688138186303</v>
      </c>
      <c r="BH8" s="15">
        <f t="shared" si="7"/>
        <v>1.5029685799313339</v>
      </c>
      <c r="BI8" s="15">
        <f t="shared" si="7"/>
        <v>1.5029575461731186</v>
      </c>
      <c r="BJ8" s="15">
        <f t="shared" si="7"/>
        <v>1.5024390434339616</v>
      </c>
      <c r="BK8" s="15">
        <f t="shared" si="7"/>
        <v>1.4813974079209988</v>
      </c>
      <c r="BL8" s="15">
        <f t="shared" si="8"/>
        <v>1.1909550227794599</v>
      </c>
    </row>
    <row r="9" spans="1:64" s="15" customFormat="1" ht="12.95" customHeight="1" x14ac:dyDescent="0.2">
      <c r="A9" s="177" t="s">
        <v>173</v>
      </c>
      <c r="B9" s="173">
        <v>320</v>
      </c>
      <c r="C9" s="156" t="str">
        <f>"F"&amp;B9</f>
        <v>F320</v>
      </c>
      <c r="D9" s="156" t="str">
        <f>"G"&amp;B9</f>
        <v>G320</v>
      </c>
      <c r="G9" s="178" t="s">
        <v>1440</v>
      </c>
      <c r="H9" s="172"/>
      <c r="I9" s="172">
        <v>1.3200085714248059E-2</v>
      </c>
      <c r="J9" s="172">
        <v>3.5972506188018654E-3</v>
      </c>
      <c r="K9" s="172">
        <v>1.4233792272419813E-3</v>
      </c>
      <c r="S9" s="13"/>
      <c r="W9" s="15">
        <v>17.877611924625512</v>
      </c>
      <c r="Y9" s="15">
        <f>AB9-180</f>
        <v>-50.501252959385965</v>
      </c>
      <c r="Z9" s="15">
        <f>Y9/AD9</f>
        <v>-5.0501252959385967</v>
      </c>
      <c r="AA9" s="175" t="s">
        <v>1479</v>
      </c>
      <c r="AB9" s="176">
        <f t="shared" si="9"/>
        <v>129.49874704061403</v>
      </c>
      <c r="AC9" s="168">
        <v>12.949874704061402</v>
      </c>
      <c r="AD9" s="15">
        <v>10</v>
      </c>
      <c r="AE9" s="161" t="s">
        <v>38</v>
      </c>
      <c r="AF9" s="170">
        <v>9.4484168638845798</v>
      </c>
      <c r="AG9" s="170">
        <v>9.4347208893764112</v>
      </c>
      <c r="AH9" s="168">
        <v>17.038846701258556</v>
      </c>
      <c r="AI9" s="168">
        <v>16.797378663862581</v>
      </c>
      <c r="AJ9" s="168">
        <v>17.018706948045953</v>
      </c>
      <c r="AK9" s="168">
        <v>16.821158631774843</v>
      </c>
      <c r="AL9" s="168">
        <v>16.967472310780103</v>
      </c>
      <c r="AM9" s="168">
        <v>16.747570830046914</v>
      </c>
      <c r="AN9" s="168">
        <v>16.325736934069077</v>
      </c>
      <c r="AO9" s="168">
        <v>17.082808727651908</v>
      </c>
      <c r="AP9" s="168">
        <v>17.085574283047354</v>
      </c>
      <c r="AQ9" s="168">
        <v>17.298945796051097</v>
      </c>
      <c r="AR9" s="171">
        <v>12.949874704061402</v>
      </c>
      <c r="AS9" s="15">
        <f t="shared" si="10"/>
        <v>16.876139336726361</v>
      </c>
      <c r="AT9" s="15">
        <f t="shared" si="11"/>
        <v>0.24249096467021128</v>
      </c>
      <c r="AU9" s="168">
        <v>8.1718558774876406</v>
      </c>
      <c r="AV9" s="15">
        <v>11.685203683110959</v>
      </c>
      <c r="AW9" s="15">
        <v>-47000</v>
      </c>
      <c r="AX9" s="15">
        <f t="shared" si="0"/>
        <v>-0.20646931320982306</v>
      </c>
      <c r="AY9" s="15">
        <f t="shared" si="1"/>
        <v>-0.17948333600235547</v>
      </c>
      <c r="AZ9" s="15">
        <f t="shared" si="2"/>
        <v>-2.6985977207467586E-2</v>
      </c>
      <c r="BA9" s="15">
        <f t="shared" si="3"/>
        <v>0.90642677259334026</v>
      </c>
      <c r="BB9" s="15">
        <f t="shared" si="4"/>
        <v>-0.83780436718530427</v>
      </c>
      <c r="BC9" s="15">
        <f t="shared" si="5"/>
        <v>1.8746623436588357</v>
      </c>
      <c r="BD9" s="15">
        <f t="shared" si="6"/>
        <v>1.3615900422379605</v>
      </c>
      <c r="BE9" s="15">
        <f t="shared" si="7"/>
        <v>1.5558783420071594</v>
      </c>
      <c r="BF9" s="15">
        <f t="shared" si="7"/>
        <v>1.5558783420071025</v>
      </c>
      <c r="BG9" s="15">
        <f t="shared" si="7"/>
        <v>1.5558783419948745</v>
      </c>
      <c r="BH9" s="15">
        <f t="shared" si="7"/>
        <v>1.5558783393737816</v>
      </c>
      <c r="BI9" s="15">
        <f t="shared" si="7"/>
        <v>1.5558777775416592</v>
      </c>
      <c r="BJ9" s="15">
        <f t="shared" si="7"/>
        <v>1.5557578330541249</v>
      </c>
      <c r="BK9" s="15">
        <f t="shared" si="7"/>
        <v>1.5392795487500956</v>
      </c>
      <c r="BL9" s="15">
        <f t="shared" si="8"/>
        <v>1.2431802448621947</v>
      </c>
    </row>
    <row r="10" spans="1:64" s="15" customFormat="1" ht="12.95" customHeight="1" thickBot="1" x14ac:dyDescent="0.25">
      <c r="B10" s="13"/>
      <c r="C10" s="157" t="s">
        <v>87</v>
      </c>
      <c r="D10" s="157" t="s">
        <v>88</v>
      </c>
      <c r="G10" s="150"/>
      <c r="S10" s="13"/>
      <c r="T10" s="15">
        <v>0.31886186806640299</v>
      </c>
      <c r="W10" s="15">
        <v>4.2522847055101716</v>
      </c>
      <c r="AA10" s="179" t="s">
        <v>35</v>
      </c>
      <c r="AB10" s="180">
        <f t="shared" si="9"/>
        <v>32855.010841735413</v>
      </c>
      <c r="AC10" s="181">
        <v>3.2855010841735415</v>
      </c>
      <c r="AD10" s="15">
        <v>10000</v>
      </c>
      <c r="AE10" s="161" t="s">
        <v>34</v>
      </c>
      <c r="AF10" s="182">
        <v>2.595476493468285</v>
      </c>
      <c r="AG10" s="182">
        <v>2.6915325056201431</v>
      </c>
      <c r="AH10" s="181">
        <v>4.1296806140561984</v>
      </c>
      <c r="AI10" s="181">
        <v>4.0677895986246275</v>
      </c>
      <c r="AJ10" s="181">
        <v>4.1416237983020681</v>
      </c>
      <c r="AK10" s="181">
        <v>4.0900971577105993</v>
      </c>
      <c r="AL10" s="181">
        <v>4.1211333177942491</v>
      </c>
      <c r="AM10" s="181">
        <v>4.0641624880183471</v>
      </c>
      <c r="AN10" s="181">
        <v>3.9215533184563562</v>
      </c>
      <c r="AO10" s="181">
        <v>4.0921242689020341</v>
      </c>
      <c r="AP10" s="181">
        <v>4.0932470918455595</v>
      </c>
      <c r="AQ10" s="181">
        <v>4.1570440403287101</v>
      </c>
      <c r="AR10" s="183">
        <v>3.2855010841735415</v>
      </c>
      <c r="AS10" s="15">
        <f t="shared" si="10"/>
        <v>4.0801568504122265</v>
      </c>
      <c r="AT10" s="15">
        <f t="shared" si="11"/>
        <v>6.5083688295135667E-2</v>
      </c>
      <c r="AU10" s="181">
        <v>16.771445379951064</v>
      </c>
      <c r="AV10" s="15">
        <v>2.9019481468349166</v>
      </c>
      <c r="AW10" s="15">
        <v>-46000</v>
      </c>
      <c r="AX10" s="15">
        <f t="shared" si="0"/>
        <v>-0.20218482435670163</v>
      </c>
      <c r="AY10" s="15">
        <f t="shared" si="1"/>
        <v>-0.17338620380440473</v>
      </c>
      <c r="AZ10" s="15">
        <f t="shared" si="2"/>
        <v>-2.8798620552296893E-2</v>
      </c>
      <c r="BA10" s="15">
        <f t="shared" si="3"/>
        <v>0.89184557544355814</v>
      </c>
      <c r="BB10" s="15">
        <f t="shared" si="4"/>
        <v>-0.86367376002818441</v>
      </c>
      <c r="BC10" s="15">
        <f t="shared" si="5"/>
        <v>1.9239263899630163</v>
      </c>
      <c r="BD10" s="15">
        <f t="shared" si="6"/>
        <v>1.434342797714701</v>
      </c>
      <c r="BE10" s="15">
        <f t="shared" si="7"/>
        <v>1.6079228547304703</v>
      </c>
      <c r="BF10" s="15">
        <f t="shared" si="7"/>
        <v>1.6079228547325559</v>
      </c>
      <c r="BG10" s="15">
        <f t="shared" si="7"/>
        <v>1.6079228545528959</v>
      </c>
      <c r="BH10" s="15">
        <f t="shared" si="7"/>
        <v>1.6079228700301296</v>
      </c>
      <c r="BI10" s="15">
        <f t="shared" si="7"/>
        <v>1.6079215366842234</v>
      </c>
      <c r="BJ10" s="15">
        <f t="shared" si="7"/>
        <v>1.6080362278872278</v>
      </c>
      <c r="BK10" s="15">
        <f t="shared" si="7"/>
        <v>1.5963542700222524</v>
      </c>
      <c r="BL10" s="15">
        <f t="shared" si="8"/>
        <v>1.2954054669449295</v>
      </c>
    </row>
    <row r="11" spans="1:64" s="15" customFormat="1" ht="12.95" customHeight="1" x14ac:dyDescent="0.2">
      <c r="A11" s="15" t="s">
        <v>82</v>
      </c>
      <c r="B11" s="13"/>
      <c r="C11" s="15">
        <f ca="1">INTERCEPT(INDIRECT(D9):G819,INDIRECT(C9):F819)</f>
        <v>0.24211319059224373</v>
      </c>
      <c r="D11" s="156">
        <f>AB3</f>
        <v>1.8860552530543275E-2</v>
      </c>
      <c r="E11" s="184">
        <v>-0.10306802121326887</v>
      </c>
      <c r="F11" s="15">
        <v>1</v>
      </c>
      <c r="H11" s="15" t="s">
        <v>1447</v>
      </c>
      <c r="S11" s="13"/>
      <c r="W11" s="15">
        <v>6.66863827361098E-4</v>
      </c>
      <c r="AA11" s="185" t="s">
        <v>45</v>
      </c>
      <c r="AB11" s="156">
        <f>1-AB7^2</f>
        <v>0.90219813621647937</v>
      </c>
      <c r="AC11" s="156">
        <f>SUM(AE21:AE1877)</f>
        <v>1.2116744114923318E-3</v>
      </c>
      <c r="AD11" s="185" t="s">
        <v>46</v>
      </c>
      <c r="AE11" s="161"/>
      <c r="AF11" s="186">
        <v>7.1096768491942788E-4</v>
      </c>
      <c r="AG11" s="186">
        <v>5.4942824599596917E-4</v>
      </c>
      <c r="AH11" s="15">
        <v>4.8700018545836288E-4</v>
      </c>
      <c r="AI11" s="15">
        <v>4.8925527774001433E-4</v>
      </c>
      <c r="AJ11" s="15">
        <v>4.8701914702546612E-4</v>
      </c>
      <c r="AK11" s="15">
        <v>4.8752034516151322E-4</v>
      </c>
      <c r="AL11" s="15">
        <v>4.8745279635395677E-4</v>
      </c>
      <c r="AM11" s="15">
        <v>4.8823853701479759E-4</v>
      </c>
      <c r="AN11" s="15">
        <v>4.9261214104419165E-4</v>
      </c>
      <c r="AO11" s="15">
        <v>4.8933852923702212E-4</v>
      </c>
      <c r="AP11" s="15">
        <v>4.8852907460603492E-4</v>
      </c>
      <c r="AQ11" s="15">
        <v>5.4741042591127925E-4</v>
      </c>
      <c r="AR11" s="156">
        <v>4.3145632835885078E-4</v>
      </c>
      <c r="AU11" s="15">
        <v>4.1869605555580067</v>
      </c>
      <c r="AV11" s="15">
        <v>5.2191081769368793E-4</v>
      </c>
      <c r="AW11" s="15">
        <v>-45000</v>
      </c>
      <c r="AX11" s="15">
        <f t="shared" si="0"/>
        <v>-0.19787714417130278</v>
      </c>
      <c r="AY11" s="15">
        <f t="shared" si="1"/>
        <v>-0.16737068245268044</v>
      </c>
      <c r="AZ11" s="15">
        <f t="shared" si="2"/>
        <v>-3.0506461718622344E-2</v>
      </c>
      <c r="BA11" s="15">
        <f t="shared" si="3"/>
        <v>0.87797202446875333</v>
      </c>
      <c r="BB11" s="15">
        <f t="shared" si="4"/>
        <v>-0.88673353908682018</v>
      </c>
      <c r="BC11" s="15">
        <f t="shared" si="5"/>
        <v>1.9716437385476846</v>
      </c>
      <c r="BD11" s="15">
        <f t="shared" si="6"/>
        <v>1.5098864110490586</v>
      </c>
      <c r="BE11" s="15">
        <f t="shared" si="7"/>
        <v>1.6591438921123363</v>
      </c>
      <c r="BF11" s="15">
        <f t="shared" si="7"/>
        <v>1.6591438922158992</v>
      </c>
      <c r="BG11" s="15">
        <f t="shared" si="7"/>
        <v>1.6591438884627019</v>
      </c>
      <c r="BH11" s="15">
        <f t="shared" si="7"/>
        <v>1.6591440244812228</v>
      </c>
      <c r="BI11" s="15">
        <f t="shared" si="7"/>
        <v>1.6591390949406541</v>
      </c>
      <c r="BJ11" s="15">
        <f t="shared" si="7"/>
        <v>1.6593175749528153</v>
      </c>
      <c r="BK11" s="15">
        <f t="shared" si="7"/>
        <v>1.6526083478614393</v>
      </c>
      <c r="BL11" s="15">
        <f t="shared" si="8"/>
        <v>1.3476306890276644</v>
      </c>
    </row>
    <row r="12" spans="1:64" s="15" customFormat="1" ht="12.95" customHeight="1" x14ac:dyDescent="0.2">
      <c r="A12" s="15" t="s">
        <v>83</v>
      </c>
      <c r="B12" s="13"/>
      <c r="C12" s="15">
        <f ca="1">SLOPE(INDIRECT(D9):G819,INDIRECT(C9):F819)</f>
        <v>-3.5658942935176976E-6</v>
      </c>
      <c r="D12" s="156">
        <f>AB4</f>
        <v>2.3022278484210876E-6</v>
      </c>
      <c r="E12" s="187">
        <v>0.10562128764881018</v>
      </c>
      <c r="F12" s="169">
        <v>1E-4</v>
      </c>
      <c r="G12" s="15" t="s">
        <v>1441</v>
      </c>
      <c r="H12" s="15">
        <v>21</v>
      </c>
      <c r="I12" s="15">
        <f>H14+1</f>
        <v>21</v>
      </c>
      <c r="J12" s="15">
        <f>I14+1</f>
        <v>125</v>
      </c>
      <c r="K12" s="15">
        <f>J14+1</f>
        <v>187</v>
      </c>
      <c r="S12" s="13"/>
      <c r="AA12" s="188" t="s">
        <v>29</v>
      </c>
      <c r="AB12" s="156">
        <f>AB7*SIN(RADIANS(AB9))</f>
        <v>0.24131674005821357</v>
      </c>
      <c r="AE12" s="161"/>
      <c r="AF12" s="186"/>
      <c r="AG12" s="186"/>
      <c r="AW12" s="15">
        <v>-44000</v>
      </c>
      <c r="AX12" s="15">
        <f t="shared" si="0"/>
        <v>-0.19354679150823278</v>
      </c>
      <c r="AY12" s="15">
        <f t="shared" si="1"/>
        <v>-0.16143677194718259</v>
      </c>
      <c r="AZ12" s="15">
        <f t="shared" si="2"/>
        <v>-3.2110019561050203E-2</v>
      </c>
      <c r="BA12" s="15">
        <f t="shared" si="3"/>
        <v>0.86478446121759966</v>
      </c>
      <c r="BB12" s="15">
        <f t="shared" si="4"/>
        <v>-0.90716631688923111</v>
      </c>
      <c r="BC12" s="15">
        <f t="shared" si="5"/>
        <v>2.0179130547948274</v>
      </c>
      <c r="BD12" s="15">
        <f t="shared" si="6"/>
        <v>1.5885233404883112</v>
      </c>
      <c r="BE12" s="15">
        <f t="shared" si="7"/>
        <v>1.7095817997515623</v>
      </c>
      <c r="BF12" s="15">
        <f t="shared" si="7"/>
        <v>1.7095817999955123</v>
      </c>
      <c r="BG12" s="15">
        <f t="shared" si="7"/>
        <v>1.7095817943568223</v>
      </c>
      <c r="BH12" s="15">
        <f t="shared" si="7"/>
        <v>1.7095819246901667</v>
      </c>
      <c r="BI12" s="15">
        <f t="shared" si="7"/>
        <v>1.7095789121188139</v>
      </c>
      <c r="BJ12" s="15">
        <f t="shared" si="7"/>
        <v>1.7096485291686774</v>
      </c>
      <c r="BK12" s="15">
        <f t="shared" si="7"/>
        <v>1.7080307961664158</v>
      </c>
      <c r="BL12" s="15">
        <f t="shared" si="8"/>
        <v>1.3998559111103992</v>
      </c>
    </row>
    <row r="13" spans="1:64" s="15" customFormat="1" ht="12.95" customHeight="1" thickBot="1" x14ac:dyDescent="0.25">
      <c r="A13" s="15" t="s">
        <v>84</v>
      </c>
      <c r="B13" s="13"/>
      <c r="D13" s="156">
        <f>AB5</f>
        <v>-4.0805423113222104E-11</v>
      </c>
      <c r="E13" s="189">
        <v>-1.4342182843787389E-2</v>
      </c>
      <c r="F13" s="169">
        <v>1E-8</v>
      </c>
      <c r="G13" s="15" t="s">
        <v>1442</v>
      </c>
      <c r="H13" s="15" t="str">
        <f>$H$11&amp;H12</f>
        <v>AG21</v>
      </c>
      <c r="I13" s="15" t="str">
        <f>$H$11&amp;I12</f>
        <v>AG21</v>
      </c>
      <c r="J13" s="15" t="str">
        <f>$H$11&amp;J12</f>
        <v>AG125</v>
      </c>
      <c r="K13" s="15" t="str">
        <f>$H$11&amp;K12</f>
        <v>AG187</v>
      </c>
      <c r="R13" s="15" t="s">
        <v>297</v>
      </c>
      <c r="S13" s="13"/>
      <c r="AA13" s="190" t="s">
        <v>47</v>
      </c>
      <c r="AB13" s="191">
        <f>AB6*86400*300000/149600000</f>
        <v>7.8903306635290607</v>
      </c>
      <c r="AC13" s="15" t="s">
        <v>41</v>
      </c>
      <c r="AE13" s="161"/>
      <c r="AF13" s="186"/>
      <c r="AG13" s="186"/>
      <c r="AW13" s="15">
        <v>-43000</v>
      </c>
      <c r="AX13" s="15">
        <f t="shared" si="0"/>
        <v>-0.18919454043936601</v>
      </c>
      <c r="AY13" s="15">
        <f t="shared" si="1"/>
        <v>-0.15558447228791117</v>
      </c>
      <c r="AZ13" s="15">
        <f t="shared" si="2"/>
        <v>-3.3610068151454849E-2</v>
      </c>
      <c r="BA13" s="15">
        <f t="shared" si="3"/>
        <v>0.85225971817261315</v>
      </c>
      <c r="BB13" s="15">
        <f t="shared" si="4"/>
        <v>-0.92514373974186737</v>
      </c>
      <c r="BC13" s="15">
        <f t="shared" si="5"/>
        <v>2.0628272041097619</v>
      </c>
      <c r="BD13" s="15">
        <f t="shared" si="6"/>
        <v>1.6705901552606637</v>
      </c>
      <c r="BE13" s="15">
        <f t="shared" si="7"/>
        <v>1.7592756222636301</v>
      </c>
      <c r="BF13" s="15">
        <f t="shared" si="7"/>
        <v>1.7592756198032302</v>
      </c>
      <c r="BG13" s="15">
        <f t="shared" si="7"/>
        <v>1.7592756617929362</v>
      </c>
      <c r="BH13" s="15">
        <f t="shared" si="7"/>
        <v>1.7592749451864411</v>
      </c>
      <c r="BI13" s="15">
        <f t="shared" si="7"/>
        <v>1.7592871745974477</v>
      </c>
      <c r="BJ13" s="15">
        <f t="shared" si="7"/>
        <v>1.7590783632046896</v>
      </c>
      <c r="BK13" s="15">
        <f t="shared" si="7"/>
        <v>1.7626128965682233</v>
      </c>
      <c r="BL13" s="15">
        <f t="shared" si="8"/>
        <v>1.452081133193134</v>
      </c>
    </row>
    <row r="14" spans="1:64" s="15" customFormat="1" ht="12.95" customHeight="1" x14ac:dyDescent="0.2">
      <c r="A14" s="15" t="s">
        <v>85</v>
      </c>
      <c r="B14" s="13"/>
      <c r="E14" s="15">
        <f>SUM(T21:T1183)</f>
        <v>0.39125582717305024</v>
      </c>
      <c r="G14" s="15" t="s">
        <v>1443</v>
      </c>
      <c r="H14" s="15">
        <f>H12+H19-1</f>
        <v>20</v>
      </c>
      <c r="I14" s="15">
        <f>H14+I19</f>
        <v>124</v>
      </c>
      <c r="J14" s="15">
        <f>I14+J19</f>
        <v>186</v>
      </c>
      <c r="K14" s="15">
        <f>J14+K19</f>
        <v>391</v>
      </c>
      <c r="R14" s="15" t="s">
        <v>298</v>
      </c>
      <c r="S14" s="13">
        <v>1.2999999999999999E-2</v>
      </c>
      <c r="AA14" s="190" t="s">
        <v>30</v>
      </c>
      <c r="AB14" s="156">
        <f>2*AB5*365.24/C8</f>
        <v>-9.348137461815613E-8</v>
      </c>
      <c r="AC14" s="15" t="s">
        <v>257</v>
      </c>
      <c r="AE14" s="161"/>
      <c r="AF14" s="186">
        <v>-8.604308624487101E-8</v>
      </c>
      <c r="AG14" s="186">
        <v>-1.120047281437886E-7</v>
      </c>
      <c r="AH14" s="15">
        <v>-6.5964917085639583E-8</v>
      </c>
      <c r="AI14" s="15">
        <v>-6.5690352971401797E-8</v>
      </c>
      <c r="AJ14" s="15">
        <v>-6.7797020511528069E-8</v>
      </c>
      <c r="AK14" s="15">
        <v>-6.7149862752654648E-8</v>
      </c>
      <c r="AL14" s="15">
        <v>-6.7055447848640914E-8</v>
      </c>
      <c r="AM14" s="15">
        <v>-6.6496734139152417E-8</v>
      </c>
      <c r="AN14" s="15">
        <v>-6.3849293756551944E-8</v>
      </c>
      <c r="AO14" s="15">
        <v>-6.1595518256214274E-8</v>
      </c>
      <c r="AP14" s="15">
        <v>-6.0792859005800626E-8</v>
      </c>
      <c r="AQ14" s="15">
        <v>-6.2348633306080375E-8</v>
      </c>
      <c r="AS14" s="15">
        <f>AVERAGE(AH14:AR14)</f>
        <v>-6.487406396336647E-8</v>
      </c>
      <c r="AT14" s="15">
        <f>STDEV(AH14:AR14)</f>
        <v>2.5342929626794683E-9</v>
      </c>
      <c r="AU14" s="15">
        <v>-8.0004944177545096E-8</v>
      </c>
      <c r="AW14" s="15">
        <v>-42000</v>
      </c>
      <c r="AX14" s="15">
        <f t="shared" si="0"/>
        <v>-0.18482137205009427</v>
      </c>
      <c r="AY14" s="15">
        <f t="shared" si="1"/>
        <v>-0.14981378347486618</v>
      </c>
      <c r="AZ14" s="15">
        <f t="shared" si="2"/>
        <v>-3.5007588575228087E-2</v>
      </c>
      <c r="BA14" s="15">
        <f t="shared" si="3"/>
        <v>0.84037380430393782</v>
      </c>
      <c r="BB14" s="15">
        <f t="shared" si="4"/>
        <v>-0.94082627723640166</v>
      </c>
      <c r="BC14" s="15">
        <f t="shared" si="5"/>
        <v>2.1064734444506588</v>
      </c>
      <c r="BD14" s="15">
        <f t="shared" si="6"/>
        <v>1.7564631452094723</v>
      </c>
      <c r="BE14" s="15">
        <f t="shared" si="7"/>
        <v>1.8082630371477175</v>
      </c>
      <c r="BF14" s="15">
        <f t="shared" si="7"/>
        <v>1.8082630181527941</v>
      </c>
      <c r="BG14" s="15">
        <f t="shared" si="7"/>
        <v>1.8082632763493365</v>
      </c>
      <c r="BH14" s="15">
        <f t="shared" si="7"/>
        <v>1.8082597666798808</v>
      </c>
      <c r="BI14" s="15">
        <f t="shared" si="7"/>
        <v>1.8083074693141628</v>
      </c>
      <c r="BJ14" s="15">
        <f t="shared" si="7"/>
        <v>1.8076582993055157</v>
      </c>
      <c r="BK14" s="15">
        <f t="shared" si="7"/>
        <v>1.8163482222039029</v>
      </c>
      <c r="BL14" s="15">
        <f t="shared" si="8"/>
        <v>1.5043063552758689</v>
      </c>
    </row>
    <row r="15" spans="1:64" s="15" customFormat="1" ht="12.95" customHeight="1" x14ac:dyDescent="0.2">
      <c r="A15" s="192" t="s">
        <v>86</v>
      </c>
      <c r="C15" s="193">
        <f ca="1">(C7+C11)+(C8+C12)*INT(MAX(F21:F3454))</f>
        <v>60331.17162931418</v>
      </c>
      <c r="D15" s="156">
        <f>+C7+INT(MAX(F21:F1509))*C8+D11+D12*INT(MAX(F21:F3944))+D13*INT(MAX(F21:F3971)^2)</f>
        <v>60331.152168660723</v>
      </c>
      <c r="E15" s="251" t="s">
        <v>270</v>
      </c>
      <c r="F15" s="252">
        <v>1</v>
      </c>
      <c r="G15" s="15" t="s">
        <v>1442</v>
      </c>
      <c r="H15" s="15" t="str">
        <f>$H$11&amp;H14</f>
        <v>AG20</v>
      </c>
      <c r="I15" s="15" t="str">
        <f>$H$11&amp;I14</f>
        <v>AG124</v>
      </c>
      <c r="J15" s="15" t="str">
        <f>$H$11&amp;J14</f>
        <v>AG186</v>
      </c>
      <c r="K15" s="15" t="str">
        <f>$H$11&amp;K14</f>
        <v>AG391</v>
      </c>
      <c r="R15" s="15" t="s">
        <v>295</v>
      </c>
      <c r="S15" s="13">
        <v>0.157</v>
      </c>
      <c r="AA15" s="188" t="s">
        <v>48</v>
      </c>
      <c r="AB15" s="194">
        <f>(AB10-AB2)/AD2</f>
        <v>-27526.664556970962</v>
      </c>
      <c r="AC15" s="15" t="s">
        <v>36</v>
      </c>
      <c r="AE15" s="161"/>
      <c r="AW15" s="15">
        <v>-41000</v>
      </c>
      <c r="AX15" s="15">
        <f t="shared" si="0"/>
        <v>-0.18042843368838585</v>
      </c>
      <c r="AY15" s="15">
        <f t="shared" si="1"/>
        <v>-0.14412470550804768</v>
      </c>
      <c r="AZ15" s="15">
        <f t="shared" si="2"/>
        <v>-3.6303728180338161E-2</v>
      </c>
      <c r="BA15" s="15">
        <f t="shared" si="3"/>
        <v>0.82910243563140051</v>
      </c>
      <c r="BB15" s="15">
        <f t="shared" si="4"/>
        <v>-0.95436330101994504</v>
      </c>
      <c r="BC15" s="15">
        <f t="shared" si="5"/>
        <v>2.1489336708182405</v>
      </c>
      <c r="BD15" s="15">
        <f t="shared" si="6"/>
        <v>1.846565042422019</v>
      </c>
      <c r="BE15" s="15">
        <f t="shared" si="7"/>
        <v>1.856580324158148</v>
      </c>
      <c r="BF15" s="15">
        <f t="shared" si="7"/>
        <v>1.8565802493846757</v>
      </c>
      <c r="BG15" s="15">
        <f t="shared" si="7"/>
        <v>1.85658109751656</v>
      </c>
      <c r="BH15" s="15">
        <f t="shared" si="7"/>
        <v>1.8565714772808122</v>
      </c>
      <c r="BI15" s="15">
        <f t="shared" si="7"/>
        <v>1.8566805797362462</v>
      </c>
      <c r="BJ15" s="15">
        <f t="shared" si="7"/>
        <v>1.8554408710388195</v>
      </c>
      <c r="BK15" s="15">
        <f t="shared" si="7"/>
        <v>1.8692326552416136</v>
      </c>
      <c r="BL15" s="15">
        <f t="shared" si="8"/>
        <v>1.5565315773586037</v>
      </c>
    </row>
    <row r="16" spans="1:64" s="15" customFormat="1" ht="12.95" customHeight="1" thickBot="1" x14ac:dyDescent="0.25">
      <c r="A16" s="192" t="s">
        <v>60</v>
      </c>
      <c r="C16" s="193">
        <f ca="1">+C8+C12</f>
        <v>0.31885722961177948</v>
      </c>
      <c r="D16" s="156">
        <f>+C8+D12+2*D13*F89</f>
        <v>0.31886264801735326</v>
      </c>
      <c r="E16" s="253" t="s">
        <v>271</v>
      </c>
      <c r="F16" s="254">
        <f ca="1">NOW()+15018.5+$C$5/24</f>
        <v>60574.686700694445</v>
      </c>
      <c r="R16" s="15" t="s">
        <v>294</v>
      </c>
      <c r="S16" s="13">
        <v>1</v>
      </c>
      <c r="AA16" s="185" t="s">
        <v>49</v>
      </c>
      <c r="AB16" s="194">
        <f>365.24*AB8</f>
        <v>38361.720981003848</v>
      </c>
      <c r="AC16" s="15" t="s">
        <v>6</v>
      </c>
      <c r="AD16" s="156"/>
      <c r="AE16" s="161"/>
      <c r="AW16" s="15">
        <v>-40000</v>
      </c>
      <c r="AX16" s="15">
        <f t="shared" si="0"/>
        <v>-0.17601700463985637</v>
      </c>
      <c r="AY16" s="15">
        <f t="shared" si="1"/>
        <v>-0.13851723838745561</v>
      </c>
      <c r="AZ16" s="15">
        <f t="shared" si="2"/>
        <v>-3.7499766252400771E-2</v>
      </c>
      <c r="BA16" s="15">
        <f t="shared" si="3"/>
        <v>0.81842144041654885</v>
      </c>
      <c r="BB16" s="15">
        <f t="shared" si="4"/>
        <v>-0.96589336601803033</v>
      </c>
      <c r="BC16" s="15">
        <f t="shared" si="5"/>
        <v>2.1902846920004455</v>
      </c>
      <c r="BD16" s="15">
        <f t="shared" si="6"/>
        <v>1.9413731162507266</v>
      </c>
      <c r="BE16" s="15">
        <f t="shared" si="7"/>
        <v>1.9042623619508401</v>
      </c>
      <c r="BF16" s="15">
        <f t="shared" si="7"/>
        <v>1.9042621466477581</v>
      </c>
      <c r="BG16" s="15">
        <f t="shared" si="7"/>
        <v>1.904264249956219</v>
      </c>
      <c r="BH16" s="15">
        <f t="shared" si="7"/>
        <v>1.9042437020652141</v>
      </c>
      <c r="BI16" s="15">
        <f t="shared" si="7"/>
        <v>1.9044443887826055</v>
      </c>
      <c r="BJ16" s="15">
        <f t="shared" si="7"/>
        <v>1.9024793216615468</v>
      </c>
      <c r="BK16" s="15">
        <f t="shared" si="7"/>
        <v>1.9212643981093582</v>
      </c>
      <c r="BL16" s="15">
        <f t="shared" si="8"/>
        <v>1.6087567994413385</v>
      </c>
    </row>
    <row r="17" spans="1:64" s="15" customFormat="1" ht="12.95" customHeight="1" thickBot="1" x14ac:dyDescent="0.25">
      <c r="A17" s="177" t="s">
        <v>155</v>
      </c>
      <c r="C17" s="195">
        <f>COUNT(C21:C4660)</f>
        <v>442</v>
      </c>
      <c r="E17" s="253" t="s">
        <v>272</v>
      </c>
      <c r="F17" s="254">
        <f ca="1">ROUND(2*(F16-$C$7)/$C$8,0)/2+F15</f>
        <v>59408</v>
      </c>
      <c r="G17" s="250" t="s">
        <v>1440</v>
      </c>
      <c r="H17" s="196" t="e">
        <f ca="1">SQRT(H18/(H19-1))</f>
        <v>#NUM!</v>
      </c>
      <c r="I17" s="196">
        <f ca="1">SQRT(I18/(I19-1))</f>
        <v>1.7447266373851758E-2</v>
      </c>
      <c r="J17" s="196">
        <f ca="1">SQRT(J18/(J19-1))</f>
        <v>2.1521215508330326E-2</v>
      </c>
      <c r="K17" s="196">
        <f ca="1">SQRT(K18/(K19-1))</f>
        <v>9.0666053065956709E-3</v>
      </c>
      <c r="P17" s="15">
        <f>MAX($P21:$P992)-MIN($P21:$P413)</f>
        <v>32556.040199999996</v>
      </c>
      <c r="Q17" s="15" t="s">
        <v>6</v>
      </c>
      <c r="R17" s="15">
        <f>MAX($P125:$P992)-MIN($P125:$P413)</f>
        <v>12244.851199999997</v>
      </c>
      <c r="S17" s="13"/>
      <c r="T17" s="15">
        <v>0.31886084774064399</v>
      </c>
      <c r="AA17" s="185" t="s">
        <v>50</v>
      </c>
      <c r="AB17" s="197">
        <f>AB13^3/AB8^2</f>
        <v>4.4529325321523663E-2</v>
      </c>
      <c r="AE17" s="161"/>
      <c r="AW17" s="15">
        <v>-39000</v>
      </c>
      <c r="AX17" s="15">
        <f t="shared" si="0"/>
        <v>-0.17158846731083541</v>
      </c>
      <c r="AY17" s="15">
        <f t="shared" si="1"/>
        <v>-0.13299138211308997</v>
      </c>
      <c r="AZ17" s="15">
        <f t="shared" si="2"/>
        <v>-3.8597085197745434E-2</v>
      </c>
      <c r="BA17" s="15">
        <f t="shared" si="3"/>
        <v>0.80830706379681727</v>
      </c>
      <c r="BB17" s="15">
        <f t="shared" si="4"/>
        <v>-0.97554462779132534</v>
      </c>
      <c r="BC17" s="15">
        <f t="shared" si="5"/>
        <v>2.2305985247101785</v>
      </c>
      <c r="BD17" s="15">
        <f t="shared" si="6"/>
        <v>2.0414289776608121</v>
      </c>
      <c r="BE17" s="15">
        <f t="shared" si="7"/>
        <v>1.9513426452046096</v>
      </c>
      <c r="BF17" s="15">
        <f t="shared" si="7"/>
        <v>1.9513421354944263</v>
      </c>
      <c r="BG17" s="15">
        <f t="shared" si="7"/>
        <v>1.95134652356452</v>
      </c>
      <c r="BH17" s="15">
        <f t="shared" si="7"/>
        <v>1.9513087453066262</v>
      </c>
      <c r="BI17" s="15">
        <f t="shared" si="7"/>
        <v>1.9516338732900744</v>
      </c>
      <c r="BJ17" s="15">
        <f t="shared" si="7"/>
        <v>1.9488270445215341</v>
      </c>
      <c r="BK17" s="15">
        <f t="shared" si="7"/>
        <v>1.9724439783966985</v>
      </c>
      <c r="BL17" s="15">
        <f t="shared" si="8"/>
        <v>1.6609820215240734</v>
      </c>
    </row>
    <row r="18" spans="1:64" s="15" customFormat="1" ht="12.95" customHeight="1" thickTop="1" thickBot="1" x14ac:dyDescent="0.25">
      <c r="A18" s="192" t="s">
        <v>275</v>
      </c>
      <c r="C18" s="198">
        <f ca="1">+C15</f>
        <v>60331.17162931418</v>
      </c>
      <c r="D18" s="248">
        <f ca="1">C16</f>
        <v>0.31885722961177948</v>
      </c>
      <c r="E18" s="253" t="s">
        <v>273</v>
      </c>
      <c r="F18" s="254">
        <f ca="1">ROUND(2*(F16-$C$15)/$C$16,0)/2+F15</f>
        <v>764.5</v>
      </c>
      <c r="G18" s="141" t="s">
        <v>1444</v>
      </c>
      <c r="H18" s="199">
        <f ca="1">SUM(INDIRECT(H13):INDIRECT(H15))</f>
        <v>8.8663907902803742E-4</v>
      </c>
      <c r="I18" s="199">
        <f ca="1">SUM(INDIRECT(I13):INDIRECT(I15))</f>
        <v>3.1353931703774249E-2</v>
      </c>
      <c r="J18" s="199">
        <f ca="1">SUM(INDIRECT(J13):INDIRECT(J15))</f>
        <v>2.8252925734315856E-2</v>
      </c>
      <c r="K18" s="199">
        <f ca="1">SUM(INDIRECT(K13):INDIRECT(K15))</f>
        <v>1.6769479684260111E-2</v>
      </c>
      <c r="P18" s="15">
        <f>P17/365.24</f>
        <v>89.136020698718639</v>
      </c>
      <c r="Q18" s="15" t="s">
        <v>7</v>
      </c>
      <c r="R18" s="15">
        <f>R17/365.24</f>
        <v>33.525493374219685</v>
      </c>
      <c r="S18" s="13"/>
      <c r="AA18" s="200" t="s">
        <v>4</v>
      </c>
      <c r="AB18" s="201">
        <f>2*PI()/(AB8*365.2422)*AD2</f>
        <v>5.2225222082734854E-5</v>
      </c>
      <c r="AC18" s="174" t="s">
        <v>28</v>
      </c>
      <c r="AD18" s="174"/>
      <c r="AE18" s="202"/>
      <c r="AW18" s="15">
        <v>-38000</v>
      </c>
      <c r="AX18" s="15">
        <f t="shared" si="0"/>
        <v>-0.16714428311275717</v>
      </c>
      <c r="AY18" s="15">
        <f t="shared" si="1"/>
        <v>-0.12754713668495077</v>
      </c>
      <c r="AZ18" s="15">
        <f t="shared" si="2"/>
        <v>-3.9597146427806401E-2</v>
      </c>
      <c r="BA18" s="15">
        <f t="shared" si="3"/>
        <v>0.79873619238801863</v>
      </c>
      <c r="BB18" s="15">
        <f t="shared" si="4"/>
        <v>-0.98343534607261873</v>
      </c>
      <c r="BC18" s="15">
        <f t="shared" si="5"/>
        <v>2.2699426941056946</v>
      </c>
      <c r="BD18" s="15">
        <f t="shared" si="6"/>
        <v>2.1473505277493157</v>
      </c>
      <c r="BE18" s="15">
        <f t="shared" ref="BE18:BK32" si="12">$BL18+$AB$7*SIN(BF18)</f>
        <v>1.9978533166654171</v>
      </c>
      <c r="BF18" s="15">
        <f t="shared" si="12"/>
        <v>1.997852265591523</v>
      </c>
      <c r="BG18" s="15">
        <f t="shared" si="12"/>
        <v>1.997860379929832</v>
      </c>
      <c r="BH18" s="15">
        <f t="shared" si="12"/>
        <v>1.9977977331150725</v>
      </c>
      <c r="BI18" s="15">
        <f t="shared" si="12"/>
        <v>1.9982811748398057</v>
      </c>
      <c r="BJ18" s="15">
        <f t="shared" si="12"/>
        <v>1.9945370696583771</v>
      </c>
      <c r="BK18" s="15">
        <f t="shared" si="12"/>
        <v>2.0227742474160961</v>
      </c>
      <c r="BL18" s="15">
        <f t="shared" si="8"/>
        <v>1.7132072436068082</v>
      </c>
    </row>
    <row r="19" spans="1:64" s="15" customFormat="1" ht="12.95" customHeight="1" thickBot="1" x14ac:dyDescent="0.25">
      <c r="A19" s="192" t="s">
        <v>276</v>
      </c>
      <c r="C19" s="164">
        <f>+D15</f>
        <v>60331.152168660723</v>
      </c>
      <c r="D19" s="249">
        <f>+D16</f>
        <v>0.31886264801735326</v>
      </c>
      <c r="E19" s="255" t="s">
        <v>274</v>
      </c>
      <c r="F19" s="256">
        <f ca="1">+$C$15+$C$16*F18-15018.5-$C$5/24</f>
        <v>45556.83381468572</v>
      </c>
      <c r="G19" s="203" t="s">
        <v>1445</v>
      </c>
      <c r="H19" s="204">
        <f>COUNT(H21:H405)</f>
        <v>0</v>
      </c>
      <c r="I19" s="204">
        <f>COUNT(I21:I405)</f>
        <v>104</v>
      </c>
      <c r="J19" s="204">
        <f>COUNT(J21:J405)</f>
        <v>62</v>
      </c>
      <c r="K19" s="204">
        <f>COUNT(K21:K405)</f>
        <v>205</v>
      </c>
      <c r="P19" s="15">
        <f>P18/$AB8</f>
        <v>0.8486595326659423</v>
      </c>
      <c r="Q19" s="15" t="s">
        <v>1455</v>
      </c>
      <c r="R19" s="15">
        <f>R18/$AB8</f>
        <v>0.31919452221821504</v>
      </c>
      <c r="S19" s="13"/>
      <c r="AA19" s="205"/>
      <c r="AC19" s="205"/>
      <c r="AW19" s="15">
        <v>-37000</v>
      </c>
      <c r="AX19" s="15">
        <f t="shared" si="0"/>
        <v>-0.16268597234915019</v>
      </c>
      <c r="AY19" s="15">
        <f t="shared" si="1"/>
        <v>-0.12218450210303802</v>
      </c>
      <c r="AZ19" s="15">
        <f t="shared" si="2"/>
        <v>-4.050147024611217E-2</v>
      </c>
      <c r="BA19" s="15">
        <f t="shared" si="3"/>
        <v>0.78968651566001924</v>
      </c>
      <c r="BB19" s="15">
        <f t="shared" si="4"/>
        <v>-0.98967443741888939</v>
      </c>
      <c r="BC19" s="15">
        <f t="shared" si="5"/>
        <v>2.3083805327285667</v>
      </c>
      <c r="BD19" s="15">
        <f t="shared" si="6"/>
        <v>2.2598466178842758</v>
      </c>
      <c r="BE19" s="15">
        <f t="shared" si="12"/>
        <v>2.0438252096584368</v>
      </c>
      <c r="BF19" s="15">
        <f t="shared" si="12"/>
        <v>2.0438232566231282</v>
      </c>
      <c r="BG19" s="15">
        <f t="shared" si="12"/>
        <v>2.0438369642816929</v>
      </c>
      <c r="BH19" s="15">
        <f t="shared" si="12"/>
        <v>2.0437407473570244</v>
      </c>
      <c r="BI19" s="15">
        <f t="shared" si="12"/>
        <v>2.0444157324312848</v>
      </c>
      <c r="BJ19" s="15">
        <f t="shared" si="12"/>
        <v>2.039661599564806</v>
      </c>
      <c r="BK19" s="15">
        <f t="shared" si="12"/>
        <v>2.072260372427801</v>
      </c>
      <c r="BL19" s="15">
        <f t="shared" si="8"/>
        <v>1.7654324656895433</v>
      </c>
    </row>
    <row r="20" spans="1:64" s="15" customFormat="1" ht="12.95" customHeight="1" thickBot="1" x14ac:dyDescent="0.25">
      <c r="A20" s="174" t="s">
        <v>65</v>
      </c>
      <c r="B20" s="157" t="s">
        <v>66</v>
      </c>
      <c r="C20" s="157" t="s">
        <v>67</v>
      </c>
      <c r="D20" s="157" t="s">
        <v>68</v>
      </c>
      <c r="E20" s="157" t="s">
        <v>69</v>
      </c>
      <c r="F20" s="157" t="s">
        <v>70</v>
      </c>
      <c r="G20" s="206" t="s">
        <v>71</v>
      </c>
      <c r="H20" s="157" t="s">
        <v>297</v>
      </c>
      <c r="I20" s="157" t="s">
        <v>298</v>
      </c>
      <c r="J20" s="157" t="s">
        <v>295</v>
      </c>
      <c r="K20" s="157" t="s">
        <v>294</v>
      </c>
      <c r="L20" s="157" t="s">
        <v>1425</v>
      </c>
      <c r="M20" s="157" t="s">
        <v>93</v>
      </c>
      <c r="N20" s="157" t="s">
        <v>91</v>
      </c>
      <c r="O20" s="157" t="s">
        <v>92</v>
      </c>
      <c r="P20" s="157" t="s">
        <v>74</v>
      </c>
      <c r="Q20" s="207" t="s">
        <v>175</v>
      </c>
      <c r="R20" s="157" t="s">
        <v>174</v>
      </c>
      <c r="S20" s="157" t="s">
        <v>187</v>
      </c>
      <c r="T20" s="157" t="s">
        <v>186</v>
      </c>
      <c r="U20" s="13" t="s">
        <v>287</v>
      </c>
      <c r="Z20" s="157" t="s">
        <v>70</v>
      </c>
      <c r="AA20" s="208" t="s">
        <v>37</v>
      </c>
      <c r="AB20" s="208" t="s">
        <v>1427</v>
      </c>
      <c r="AC20" s="208" t="s">
        <v>40</v>
      </c>
      <c r="AD20" s="208" t="s">
        <v>31</v>
      </c>
      <c r="AE20" s="208" t="s">
        <v>5</v>
      </c>
      <c r="AF20" s="208" t="s">
        <v>51</v>
      </c>
      <c r="AG20" s="208" t="s">
        <v>1446</v>
      </c>
      <c r="AH20" s="208" t="s">
        <v>13</v>
      </c>
      <c r="AI20" s="208" t="s">
        <v>14</v>
      </c>
      <c r="AJ20" s="208" t="s">
        <v>15</v>
      </c>
      <c r="AK20" s="208" t="s">
        <v>32</v>
      </c>
      <c r="AL20" s="208" t="s">
        <v>16</v>
      </c>
      <c r="AM20" s="208" t="s">
        <v>17</v>
      </c>
      <c r="AN20" s="157" t="s">
        <v>18</v>
      </c>
      <c r="AO20" s="157" t="s">
        <v>19</v>
      </c>
      <c r="AP20" s="157" t="s">
        <v>20</v>
      </c>
      <c r="AQ20" s="157" t="s">
        <v>21</v>
      </c>
      <c r="AR20" s="157" t="s">
        <v>22</v>
      </c>
      <c r="AS20" s="157" t="s">
        <v>23</v>
      </c>
      <c r="AT20" s="157" t="s">
        <v>24</v>
      </c>
      <c r="AU20" s="157" t="s">
        <v>228</v>
      </c>
      <c r="AV20" s="209"/>
      <c r="AW20" s="15">
        <v>-36000</v>
      </c>
      <c r="AX20" s="15">
        <f t="shared" si="0"/>
        <v>-0.15821509750682969</v>
      </c>
      <c r="AY20" s="15">
        <f t="shared" si="1"/>
        <v>-0.11690347836735172</v>
      </c>
      <c r="AZ20" s="15">
        <f t="shared" si="2"/>
        <v>-4.1311619139477965E-2</v>
      </c>
      <c r="BA20" s="15">
        <f t="shared" si="3"/>
        <v>0.78113663772323372</v>
      </c>
      <c r="BB20" s="15">
        <f t="shared" si="4"/>
        <v>-0.9943620499318705</v>
      </c>
      <c r="BC20" s="15">
        <f t="shared" si="5"/>
        <v>2.3459714722855205</v>
      </c>
      <c r="BD20" s="15">
        <f t="shared" si="6"/>
        <v>2.3797351685435517</v>
      </c>
      <c r="BE20" s="15">
        <f t="shared" si="12"/>
        <v>2.0892878975754567</v>
      </c>
      <c r="BF20" s="15">
        <f t="shared" si="12"/>
        <v>2.0892845548806975</v>
      </c>
      <c r="BG20" s="15">
        <f t="shared" si="12"/>
        <v>2.0893061229871859</v>
      </c>
      <c r="BH20" s="15">
        <f t="shared" si="12"/>
        <v>2.0891669445097296</v>
      </c>
      <c r="BI20" s="15">
        <f t="shared" si="12"/>
        <v>2.0900644634797412</v>
      </c>
      <c r="BJ20" s="15">
        <f t="shared" si="12"/>
        <v>2.0842515959417081</v>
      </c>
      <c r="BK20" s="15">
        <f t="shared" si="12"/>
        <v>2.1209098225494851</v>
      </c>
      <c r="BL20" s="15">
        <f t="shared" si="8"/>
        <v>1.8176576877722781</v>
      </c>
    </row>
    <row r="21" spans="1:64" s="15" customFormat="1" ht="12.95" customHeight="1" x14ac:dyDescent="0.2">
      <c r="A21" s="92" t="s">
        <v>145</v>
      </c>
      <c r="B21" s="13"/>
      <c r="C21" s="150">
        <v>27775.29</v>
      </c>
      <c r="D21" s="150"/>
      <c r="E21" s="15">
        <f t="shared" ref="E21:E84" si="13">(C21-C$7)/C$8</f>
        <v>-43457.506207394756</v>
      </c>
      <c r="F21" s="210">
        <f t="shared" ref="F21:F30" si="14">ROUND(2*E21,0)/2+0.5</f>
        <v>-43457</v>
      </c>
      <c r="G21" s="150">
        <f t="shared" ref="G21:G59" si="15">C21-(C$7+C$8*F21)</f>
        <v>-0.16140969258412952</v>
      </c>
      <c r="I21" s="15">
        <f t="shared" ref="I21:I29" si="16">G21</f>
        <v>-0.16140969258412952</v>
      </c>
      <c r="O21" s="15">
        <f t="shared" ref="O21:O84" si="17">+D$11+D$12*F21+D$13*F21^2</f>
        <v>-0.15824884732564723</v>
      </c>
      <c r="P21" s="211">
        <f t="shared" ref="P21:P84" si="18">C21-15018.5</f>
        <v>12756.79</v>
      </c>
      <c r="Q21" s="212"/>
      <c r="R21" s="15">
        <f t="shared" ref="R21:R59" si="19">+(O21-G21)^2</f>
        <v>9.9909427480699539E-6</v>
      </c>
      <c r="S21" s="13"/>
      <c r="T21" s="15">
        <f t="shared" ref="T21:T84" si="20">+S21*R21</f>
        <v>0</v>
      </c>
      <c r="Z21" s="15">
        <f t="shared" ref="Z21:Z84" si="21">F21</f>
        <v>-43457</v>
      </c>
      <c r="AA21" s="15">
        <f t="shared" ref="AA21:AA84" si="22">AB$3+AB$4*Z21+AB$5*Z21^2+AH21</f>
        <v>-0.19118617792118764</v>
      </c>
      <c r="AB21" s="15">
        <f t="shared" ref="AB21:AB84" si="23">IF(S21&lt;&gt;0,G21-AH21, -9999)</f>
        <v>-9999</v>
      </c>
      <c r="AC21" s="15">
        <f t="shared" ref="AC21:AC84" si="24">+G21-O21</f>
        <v>-3.1608452584822866E-3</v>
      </c>
      <c r="AD21" s="15">
        <f t="shared" ref="AD21:AD84" si="25">IF(S21&lt;&gt;0,G21-AA21, -9999)</f>
        <v>-9999</v>
      </c>
      <c r="AE21" s="15">
        <f t="shared" ref="AE21:AE84" si="26">+(G21-AA21)^2*S21</f>
        <v>0</v>
      </c>
      <c r="AF21" s="15">
        <f t="shared" ref="AF21:AF84" si="27">IF(S21&lt;&gt;0,G21-P21, -9999)</f>
        <v>-9999</v>
      </c>
      <c r="AG21" s="13">
        <f t="shared" ref="AG21:AG84" si="28">+(G21-AA21)^2</f>
        <v>8.8663907902803742E-4</v>
      </c>
      <c r="AH21" s="15">
        <f t="shared" ref="AH21:AH84" si="29">$AB$6*($AB$11/AI21*AJ21+$AB$12)</f>
        <v>-3.2937330595540402E-2</v>
      </c>
      <c r="AI21" s="15">
        <f t="shared" ref="AI21:AI84" si="30">1+$AB$7*COS(AL21)</f>
        <v>0.85790280481359837</v>
      </c>
      <c r="AJ21" s="15">
        <f t="shared" ref="AJ21:AJ84" si="31">SIN(AL21+RADIANS($AB$9))</f>
        <v>-0.91722220630171802</v>
      </c>
      <c r="AK21" s="15">
        <f t="shared" ref="AK21:AK84" si="32">$AB$7*SIN(AL21)</f>
        <v>0.27858616423591148</v>
      </c>
      <c r="AL21" s="15">
        <f t="shared" ref="AL21:AL84" si="33">2*ATAN(AM21)</f>
        <v>2.0424638847668111</v>
      </c>
      <c r="AM21" s="15">
        <f t="shared" ref="AM21:AM84" si="34">SQRT((1+$AB$7)/(1-$AB$7))*TAN(AN21/2)</f>
        <v>1.6326370396145964</v>
      </c>
      <c r="AN21" s="15">
        <f t="shared" ref="AN21:AT30" si="35">$AU21+$AB$7*SIN(AO21)</f>
        <v>1.7366554313854095</v>
      </c>
      <c r="AO21" s="15">
        <f t="shared" si="35"/>
        <v>1.7366554309525473</v>
      </c>
      <c r="AP21" s="15">
        <f t="shared" si="35"/>
        <v>1.7366554393361331</v>
      </c>
      <c r="AQ21" s="15">
        <f t="shared" si="35"/>
        <v>1.7366552769645065</v>
      </c>
      <c r="AR21" s="15">
        <f t="shared" si="35"/>
        <v>1.7366584217179053</v>
      </c>
      <c r="AS21" s="15">
        <f t="shared" si="35"/>
        <v>1.7365975047894899</v>
      </c>
      <c r="AT21" s="15">
        <f t="shared" si="35"/>
        <v>1.7377736069123277</v>
      </c>
      <c r="AU21" s="15">
        <f t="shared" ref="AU21:AU84" si="36">RADIANS($AB$9)+$AB$18*(F21-AB$15)</f>
        <v>1.4282142067013242</v>
      </c>
      <c r="AW21" s="15">
        <v>-35000</v>
      </c>
      <c r="AX21" s="15">
        <f t="shared" si="0"/>
        <v>-0.15373324944290653</v>
      </c>
      <c r="AY21" s="15">
        <f t="shared" si="1"/>
        <v>-0.11170406547789187</v>
      </c>
      <c r="AZ21" s="15">
        <f t="shared" si="2"/>
        <v>-4.2029183965014663E-2</v>
      </c>
      <c r="BA21" s="15">
        <f t="shared" si="3"/>
        <v>0.77306615051115601</v>
      </c>
      <c r="BB21" s="15">
        <f t="shared" si="4"/>
        <v>-0.9975901406912665</v>
      </c>
      <c r="BC21" s="15">
        <f t="shared" si="5"/>
        <v>2.3827713245603288</v>
      </c>
      <c r="BD21" s="15">
        <f t="shared" si="6"/>
        <v>2.5079657399246509</v>
      </c>
      <c r="BE21" s="15">
        <f t="shared" si="12"/>
        <v>2.1342697476821315</v>
      </c>
      <c r="BF21" s="15">
        <f t="shared" si="12"/>
        <v>2.1342643973771285</v>
      </c>
      <c r="BG21" s="15">
        <f t="shared" si="12"/>
        <v>2.1342964271632017</v>
      </c>
      <c r="BH21" s="15">
        <f t="shared" si="12"/>
        <v>2.134104655496551</v>
      </c>
      <c r="BI21" s="15">
        <f t="shared" si="12"/>
        <v>2.1352519808033481</v>
      </c>
      <c r="BJ21" s="15">
        <f t="shared" si="12"/>
        <v>2.1283564182451684</v>
      </c>
      <c r="BK21" s="15">
        <f t="shared" si="12"/>
        <v>2.1687323483890513</v>
      </c>
      <c r="BL21" s="15">
        <f t="shared" si="8"/>
        <v>1.8698829098550129</v>
      </c>
    </row>
    <row r="22" spans="1:64" s="15" customFormat="1" ht="12.95" customHeight="1" x14ac:dyDescent="0.2">
      <c r="A22" s="92" t="s">
        <v>145</v>
      </c>
      <c r="B22" s="13"/>
      <c r="C22" s="150">
        <v>28043.48</v>
      </c>
      <c r="D22" s="150"/>
      <c r="E22" s="15">
        <f t="shared" si="13"/>
        <v>-42616.418172177546</v>
      </c>
      <c r="F22" s="210">
        <f t="shared" si="14"/>
        <v>-42616</v>
      </c>
      <c r="G22" s="150">
        <f t="shared" si="15"/>
        <v>-0.1333387131926429</v>
      </c>
      <c r="I22" s="15">
        <f t="shared" si="16"/>
        <v>-0.1333387131926429</v>
      </c>
      <c r="O22" s="15">
        <f t="shared" si="17"/>
        <v>-0.15335887550569699</v>
      </c>
      <c r="P22" s="211">
        <f t="shared" si="18"/>
        <v>13024.98</v>
      </c>
      <c r="Q22" s="212"/>
      <c r="R22" s="15">
        <f t="shared" si="19"/>
        <v>4.0080689904103132E-4</v>
      </c>
      <c r="S22" s="13"/>
      <c r="T22" s="15">
        <f t="shared" si="20"/>
        <v>0</v>
      </c>
      <c r="Z22" s="15">
        <f t="shared" si="21"/>
        <v>-42616</v>
      </c>
      <c r="AA22" s="15">
        <f t="shared" si="22"/>
        <v>-0.1875176583855909</v>
      </c>
      <c r="AB22" s="15">
        <f t="shared" si="23"/>
        <v>-9999</v>
      </c>
      <c r="AC22" s="15">
        <f t="shared" si="24"/>
        <v>2.0020162313054091E-2</v>
      </c>
      <c r="AD22" s="15">
        <f t="shared" si="25"/>
        <v>-9999</v>
      </c>
      <c r="AE22" s="15">
        <f t="shared" si="26"/>
        <v>0</v>
      </c>
      <c r="AF22" s="15">
        <f t="shared" si="27"/>
        <v>-9999</v>
      </c>
      <c r="AG22" s="13">
        <f t="shared" si="28"/>
        <v>2.9353581022204629E-3</v>
      </c>
      <c r="AH22" s="15">
        <f t="shared" si="29"/>
        <v>-3.4158782879893906E-2</v>
      </c>
      <c r="AI22" s="15">
        <f t="shared" si="30"/>
        <v>0.84762129496107363</v>
      </c>
      <c r="AJ22" s="15">
        <f t="shared" si="31"/>
        <v>-0.9314288622402328</v>
      </c>
      <c r="AK22" s="15">
        <f t="shared" si="32"/>
        <v>0.2730981399317477</v>
      </c>
      <c r="AL22" s="15">
        <f t="shared" si="33"/>
        <v>2.0797327346893915</v>
      </c>
      <c r="AM22" s="15">
        <f t="shared" si="34"/>
        <v>1.7030932558693703</v>
      </c>
      <c r="AN22" s="15">
        <f t="shared" si="35"/>
        <v>1.7781683273416837</v>
      </c>
      <c r="AO22" s="15">
        <f t="shared" si="35"/>
        <v>1.7781683211701611</v>
      </c>
      <c r="AP22" s="15">
        <f t="shared" si="35"/>
        <v>1.7781684170187462</v>
      </c>
      <c r="AQ22" s="15">
        <f t="shared" si="35"/>
        <v>1.7781669284101547</v>
      </c>
      <c r="AR22" s="15">
        <f t="shared" si="35"/>
        <v>1.7781900465566891</v>
      </c>
      <c r="AS22" s="15">
        <f t="shared" si="35"/>
        <v>1.7778307338181829</v>
      </c>
      <c r="AT22" s="15">
        <f t="shared" si="35"/>
        <v>1.783347687083765</v>
      </c>
      <c r="AU22" s="15">
        <f t="shared" si="36"/>
        <v>1.4721356184729042</v>
      </c>
      <c r="AW22" s="15">
        <v>-34000</v>
      </c>
      <c r="AX22" s="15">
        <f t="shared" si="0"/>
        <v>-0.14924203603752964</v>
      </c>
      <c r="AY22" s="15">
        <f t="shared" si="1"/>
        <v>-0.10658626343465846</v>
      </c>
      <c r="AZ22" s="15">
        <f t="shared" si="2"/>
        <v>-4.2655772602871171E-2</v>
      </c>
      <c r="BA22" s="15">
        <f t="shared" si="3"/>
        <v>0.76545567715264973</v>
      </c>
      <c r="BB22" s="15">
        <f t="shared" si="4"/>
        <v>-0.9994430423754046</v>
      </c>
      <c r="BC22" s="15">
        <f t="shared" si="5"/>
        <v>2.4188325491693461</v>
      </c>
      <c r="BD22" s="15">
        <f t="shared" si="6"/>
        <v>2.6456478881740457</v>
      </c>
      <c r="BE22" s="15">
        <f t="shared" si="12"/>
        <v>2.1787979773045625</v>
      </c>
      <c r="BF22" s="15">
        <f t="shared" si="12"/>
        <v>2.1787898806364789</v>
      </c>
      <c r="BG22" s="15">
        <f t="shared" si="12"/>
        <v>2.1788352031419733</v>
      </c>
      <c r="BH22" s="15">
        <f t="shared" si="12"/>
        <v>2.1785814645532433</v>
      </c>
      <c r="BI22" s="15">
        <f t="shared" si="12"/>
        <v>2.1800008345658859</v>
      </c>
      <c r="BJ22" s="15">
        <f t="shared" si="12"/>
        <v>2.1720235138964363</v>
      </c>
      <c r="BK22" s="15">
        <f t="shared" si="12"/>
        <v>2.2157399554561494</v>
      </c>
      <c r="BL22" s="15">
        <f t="shared" si="8"/>
        <v>1.9221081319377478</v>
      </c>
    </row>
    <row r="23" spans="1:64" s="15" customFormat="1" ht="12.95" customHeight="1" x14ac:dyDescent="0.2">
      <c r="A23" s="92" t="s">
        <v>145</v>
      </c>
      <c r="B23" s="13"/>
      <c r="C23" s="150">
        <v>28593.21</v>
      </c>
      <c r="D23" s="150"/>
      <c r="E23" s="15">
        <f t="shared" si="13"/>
        <v>-40892.374301787313</v>
      </c>
      <c r="F23" s="210">
        <f t="shared" si="14"/>
        <v>-40892</v>
      </c>
      <c r="G23" s="150">
        <f t="shared" si="15"/>
        <v>-0.11935016565985279</v>
      </c>
      <c r="I23" s="15">
        <f t="shared" si="16"/>
        <v>-0.11935016565985279</v>
      </c>
      <c r="O23" s="15">
        <f t="shared" si="17"/>
        <v>-0.14351516802778269</v>
      </c>
      <c r="P23" s="211">
        <f t="shared" si="18"/>
        <v>13574.71</v>
      </c>
      <c r="Q23" s="212"/>
      <c r="R23" s="15">
        <f t="shared" si="19"/>
        <v>5.8394733944205771E-4</v>
      </c>
      <c r="S23" s="13"/>
      <c r="T23" s="15">
        <f t="shared" si="20"/>
        <v>0</v>
      </c>
      <c r="Z23" s="15">
        <f t="shared" si="21"/>
        <v>-40892</v>
      </c>
      <c r="AA23" s="15">
        <f t="shared" si="22"/>
        <v>-0.17995286619217851</v>
      </c>
      <c r="AB23" s="15">
        <f t="shared" si="23"/>
        <v>-9999</v>
      </c>
      <c r="AC23" s="15">
        <f t="shared" si="24"/>
        <v>2.41650023679299E-2</v>
      </c>
      <c r="AD23" s="15">
        <f t="shared" si="25"/>
        <v>-9999</v>
      </c>
      <c r="AE23" s="15">
        <f t="shared" si="26"/>
        <v>0</v>
      </c>
      <c r="AF23" s="15">
        <f t="shared" si="27"/>
        <v>-9999</v>
      </c>
      <c r="AG23" s="13">
        <f t="shared" si="28"/>
        <v>3.6726873118107521E-3</v>
      </c>
      <c r="AH23" s="15">
        <f t="shared" si="29"/>
        <v>-3.6437698164395814E-2</v>
      </c>
      <c r="AI23" s="15">
        <f t="shared" si="30"/>
        <v>0.82792087806713555</v>
      </c>
      <c r="AJ23" s="15">
        <f t="shared" si="31"/>
        <v>-0.95570285350085038</v>
      </c>
      <c r="AK23" s="15">
        <f t="shared" si="32"/>
        <v>0.26113337507552525</v>
      </c>
      <c r="AL23" s="15">
        <f t="shared" si="33"/>
        <v>2.1534516888589423</v>
      </c>
      <c r="AM23" s="15">
        <f t="shared" si="34"/>
        <v>1.8565685717574372</v>
      </c>
      <c r="AN23" s="15">
        <f t="shared" si="35"/>
        <v>1.8617599754983205</v>
      </c>
      <c r="AO23" s="15">
        <f t="shared" si="35"/>
        <v>1.8617598906537038</v>
      </c>
      <c r="AP23" s="15">
        <f t="shared" si="35"/>
        <v>1.8617608363609131</v>
      </c>
      <c r="AQ23" s="15">
        <f t="shared" si="35"/>
        <v>1.8617502950149798</v>
      </c>
      <c r="AR23" s="15">
        <f t="shared" si="35"/>
        <v>1.8618677733805487</v>
      </c>
      <c r="AS23" s="15">
        <f t="shared" si="35"/>
        <v>1.8605559160214433</v>
      </c>
      <c r="AT23" s="15">
        <f t="shared" si="35"/>
        <v>1.8748931660368549</v>
      </c>
      <c r="AU23" s="15">
        <f t="shared" si="36"/>
        <v>1.5621719013435391</v>
      </c>
      <c r="AW23" s="15">
        <v>-33000</v>
      </c>
      <c r="AX23" s="15">
        <f t="shared" si="0"/>
        <v>-0.1447430729485909</v>
      </c>
      <c r="AY23" s="15">
        <f t="shared" si="1"/>
        <v>-0.10155007223765149</v>
      </c>
      <c r="AZ23" s="15">
        <f t="shared" si="2"/>
        <v>-4.3193000710939428E-2</v>
      </c>
      <c r="BA23" s="15">
        <f t="shared" si="3"/>
        <v>0.75828689253795445</v>
      </c>
      <c r="BB23" s="15">
        <f t="shared" si="4"/>
        <v>-0.99999800990909593</v>
      </c>
      <c r="BC23" s="15">
        <f t="shared" si="5"/>
        <v>2.4542045069494489</v>
      </c>
      <c r="BD23" s="15">
        <f t="shared" si="6"/>
        <v>2.7940871190485383</v>
      </c>
      <c r="BE23" s="15">
        <f t="shared" si="12"/>
        <v>2.2228987110495972</v>
      </c>
      <c r="BF23" s="15">
        <f t="shared" si="12"/>
        <v>2.2228870316327138</v>
      </c>
      <c r="BG23" s="15">
        <f t="shared" si="12"/>
        <v>2.2229485704471088</v>
      </c>
      <c r="BH23" s="15">
        <f t="shared" si="12"/>
        <v>2.2226242668029355</v>
      </c>
      <c r="BI23" s="15">
        <f t="shared" si="12"/>
        <v>2.2243317694747713</v>
      </c>
      <c r="BJ23" s="15">
        <f t="shared" si="12"/>
        <v>2.2152981592146404</v>
      </c>
      <c r="BK23" s="15">
        <f t="shared" si="12"/>
        <v>2.2619468714249038</v>
      </c>
      <c r="BL23" s="15">
        <f t="shared" si="8"/>
        <v>1.9743333540204826</v>
      </c>
    </row>
    <row r="24" spans="1:64" s="15" customFormat="1" ht="12.95" customHeight="1" x14ac:dyDescent="0.2">
      <c r="A24" s="92" t="s">
        <v>145</v>
      </c>
      <c r="B24" s="13"/>
      <c r="C24" s="150">
        <v>28597.24</v>
      </c>
      <c r="D24" s="150"/>
      <c r="E24" s="15">
        <f t="shared" si="13"/>
        <v>-40879.735557680789</v>
      </c>
      <c r="F24" s="210">
        <f t="shared" si="14"/>
        <v>-40879</v>
      </c>
      <c r="G24" s="150">
        <f t="shared" si="15"/>
        <v>-0.23454050723739783</v>
      </c>
      <c r="I24" s="15">
        <f t="shared" si="16"/>
        <v>-0.23454050723739783</v>
      </c>
      <c r="O24" s="15">
        <f t="shared" si="17"/>
        <v>-0.14344186196245912</v>
      </c>
      <c r="P24" s="211">
        <f t="shared" si="18"/>
        <v>13578.740000000002</v>
      </c>
      <c r="Q24" s="212"/>
      <c r="R24" s="15">
        <f t="shared" si="19"/>
        <v>8.2989631709291141E-3</v>
      </c>
      <c r="S24" s="13"/>
      <c r="T24" s="15">
        <f t="shared" si="20"/>
        <v>0</v>
      </c>
      <c r="Z24" s="15">
        <f t="shared" si="21"/>
        <v>-40879</v>
      </c>
      <c r="AA24" s="15">
        <f t="shared" si="22"/>
        <v>-0.17989560748743649</v>
      </c>
      <c r="AB24" s="15">
        <f t="shared" si="23"/>
        <v>-9999</v>
      </c>
      <c r="AC24" s="15">
        <f t="shared" si="24"/>
        <v>-9.1098645274938717E-2</v>
      </c>
      <c r="AD24" s="15">
        <f t="shared" si="25"/>
        <v>-9999</v>
      </c>
      <c r="AE24" s="15">
        <f t="shared" si="26"/>
        <v>0</v>
      </c>
      <c r="AF24" s="15">
        <f t="shared" si="27"/>
        <v>-9999</v>
      </c>
      <c r="AG24" s="13">
        <f t="shared" si="28"/>
        <v>2.9860650686833251E-3</v>
      </c>
      <c r="AH24" s="15">
        <f t="shared" si="29"/>
        <v>-3.6453745524977384E-2</v>
      </c>
      <c r="AI24" s="15">
        <f t="shared" si="30"/>
        <v>0.8277791164047773</v>
      </c>
      <c r="AJ24" s="15">
        <f t="shared" si="31"/>
        <v>-0.95586252611059219</v>
      </c>
      <c r="AK24" s="15">
        <f t="shared" si="32"/>
        <v>0.26103990315122577</v>
      </c>
      <c r="AL24" s="15">
        <f t="shared" si="33"/>
        <v>2.1539946567387118</v>
      </c>
      <c r="AM24" s="15">
        <f t="shared" si="34"/>
        <v>1.8577764280872475</v>
      </c>
      <c r="AN24" s="15">
        <f t="shared" si="35"/>
        <v>1.8623829545643282</v>
      </c>
      <c r="AO24" s="15">
        <f t="shared" si="35"/>
        <v>1.8623828684388921</v>
      </c>
      <c r="AP24" s="15">
        <f t="shared" si="35"/>
        <v>1.8623838264297938</v>
      </c>
      <c r="AQ24" s="15">
        <f t="shared" si="35"/>
        <v>1.8623731703281952</v>
      </c>
      <c r="AR24" s="15">
        <f t="shared" si="35"/>
        <v>1.8624916809553389</v>
      </c>
      <c r="AS24" s="15">
        <f t="shared" si="35"/>
        <v>1.8611710338291938</v>
      </c>
      <c r="AT24" s="15">
        <f t="shared" si="35"/>
        <v>1.8755738529923491</v>
      </c>
      <c r="AU24" s="15">
        <f t="shared" si="36"/>
        <v>1.5628508292306147</v>
      </c>
      <c r="AW24" s="15">
        <v>-32000</v>
      </c>
      <c r="AX24" s="15">
        <f t="shared" si="0"/>
        <v>-0.14023797615954248</v>
      </c>
      <c r="AY24" s="15">
        <f t="shared" si="1"/>
        <v>-9.6595491886870971E-2</v>
      </c>
      <c r="AZ24" s="15">
        <f t="shared" si="2"/>
        <v>-4.364248427267152E-2</v>
      </c>
      <c r="BA24" s="15">
        <f t="shared" si="3"/>
        <v>0.75154252663517807</v>
      </c>
      <c r="BB24" s="15">
        <f t="shared" si="4"/>
        <v>-0.99932574120445261</v>
      </c>
      <c r="BC24" s="15">
        <f t="shared" si="5"/>
        <v>2.4889336985562656</v>
      </c>
      <c r="BD24" s="15">
        <f t="shared" si="6"/>
        <v>2.954830930212577</v>
      </c>
      <c r="BE24" s="15">
        <f t="shared" si="12"/>
        <v>2.2665970381909268</v>
      </c>
      <c r="BF24" s="15">
        <f t="shared" si="12"/>
        <v>2.2665808786946644</v>
      </c>
      <c r="BG24" s="15">
        <f t="shared" si="12"/>
        <v>2.2666614876914628</v>
      </c>
      <c r="BH24" s="15">
        <f t="shared" si="12"/>
        <v>2.2662593054963724</v>
      </c>
      <c r="BI24" s="15">
        <f t="shared" si="12"/>
        <v>2.2682639888482221</v>
      </c>
      <c r="BJ24" s="15">
        <f t="shared" si="12"/>
        <v>2.2582232494421635</v>
      </c>
      <c r="BK24" s="15">
        <f t="shared" si="12"/>
        <v>2.3073695073371248</v>
      </c>
      <c r="BL24" s="15">
        <f t="shared" si="8"/>
        <v>2.0265585761032177</v>
      </c>
    </row>
    <row r="25" spans="1:64" s="15" customFormat="1" ht="12.95" customHeight="1" x14ac:dyDescent="0.2">
      <c r="A25" s="92" t="s">
        <v>147</v>
      </c>
      <c r="B25" s="13"/>
      <c r="C25" s="150">
        <v>28800.3</v>
      </c>
      <c r="D25" s="150"/>
      <c r="E25" s="15">
        <f t="shared" si="13"/>
        <v>-40242.905935281728</v>
      </c>
      <c r="F25" s="210">
        <f t="shared" si="14"/>
        <v>-40242.5</v>
      </c>
      <c r="G25" s="150">
        <f t="shared" si="15"/>
        <v>-0.12943684685524204</v>
      </c>
      <c r="I25" s="15">
        <f t="shared" si="16"/>
        <v>-0.12943684685524204</v>
      </c>
      <c r="O25" s="15">
        <f t="shared" si="17"/>
        <v>-0.13986955346300717</v>
      </c>
      <c r="P25" s="211">
        <f t="shared" si="18"/>
        <v>13781.8</v>
      </c>
      <c r="Q25" s="212"/>
      <c r="R25" s="15">
        <f t="shared" si="19"/>
        <v>1.088413671637062E-4</v>
      </c>
      <c r="S25" s="13"/>
      <c r="T25" s="15">
        <f t="shared" si="20"/>
        <v>0</v>
      </c>
      <c r="Z25" s="15">
        <f t="shared" si="21"/>
        <v>-40242.5</v>
      </c>
      <c r="AA25" s="15">
        <f t="shared" si="22"/>
        <v>-0.17708840159926492</v>
      </c>
      <c r="AB25" s="15">
        <f t="shared" si="23"/>
        <v>-9999</v>
      </c>
      <c r="AC25" s="15">
        <f t="shared" si="24"/>
        <v>1.043270660776513E-2</v>
      </c>
      <c r="AD25" s="15">
        <f t="shared" si="25"/>
        <v>-9999</v>
      </c>
      <c r="AE25" s="15">
        <f t="shared" si="26"/>
        <v>0</v>
      </c>
      <c r="AF25" s="15">
        <f t="shared" si="27"/>
        <v>-9999</v>
      </c>
      <c r="AG25" s="13">
        <f t="shared" si="28"/>
        <v>2.2706706695226099E-3</v>
      </c>
      <c r="AH25" s="15">
        <f t="shared" si="29"/>
        <v>-3.7218848136257761E-2</v>
      </c>
      <c r="AI25" s="15">
        <f t="shared" si="30"/>
        <v>0.82095864525589923</v>
      </c>
      <c r="AJ25" s="15">
        <f t="shared" si="31"/>
        <v>-0.96327459309617447</v>
      </c>
      <c r="AK25" s="15">
        <f t="shared" si="32"/>
        <v>0.25640993950102181</v>
      </c>
      <c r="AL25" s="15">
        <f t="shared" si="33"/>
        <v>2.1803549940644253</v>
      </c>
      <c r="AM25" s="15">
        <f t="shared" si="34"/>
        <v>1.9179219455002581</v>
      </c>
      <c r="AN25" s="15">
        <f t="shared" si="35"/>
        <v>1.892755988316202</v>
      </c>
      <c r="AO25" s="15">
        <f t="shared" si="35"/>
        <v>1.8927558181849171</v>
      </c>
      <c r="AP25" s="15">
        <f t="shared" si="35"/>
        <v>1.8927575374283387</v>
      </c>
      <c r="AQ25" s="15">
        <f t="shared" si="35"/>
        <v>1.8927401633909433</v>
      </c>
      <c r="AR25" s="15">
        <f t="shared" si="35"/>
        <v>1.8929156973644987</v>
      </c>
      <c r="AS25" s="15">
        <f t="shared" si="35"/>
        <v>1.8911379672611213</v>
      </c>
      <c r="AT25" s="15">
        <f t="shared" si="35"/>
        <v>1.9087250278742376</v>
      </c>
      <c r="AU25" s="15">
        <f t="shared" si="36"/>
        <v>1.5960921830862755</v>
      </c>
      <c r="AW25" s="15">
        <v>-31000</v>
      </c>
      <c r="AX25" s="15">
        <f t="shared" si="0"/>
        <v>-0.13572835605622804</v>
      </c>
      <c r="AY25" s="15">
        <f t="shared" si="1"/>
        <v>-9.1722522382316873E-2</v>
      </c>
      <c r="AZ25" s="15">
        <f t="shared" si="2"/>
        <v>-4.4005833673911171E-2</v>
      </c>
      <c r="BA25" s="15">
        <f t="shared" si="3"/>
        <v>0.74520635495376042</v>
      </c>
      <c r="BB25" s="15">
        <f t="shared" si="4"/>
        <v>-0.99749086841341272</v>
      </c>
      <c r="BC25" s="15">
        <f t="shared" si="5"/>
        <v>2.5230639884088402</v>
      </c>
      <c r="BD25" s="15">
        <f t="shared" si="6"/>
        <v>3.1297284131566383</v>
      </c>
      <c r="BE25" s="15">
        <f t="shared" si="12"/>
        <v>2.3099170697187965</v>
      </c>
      <c r="BF25" s="15">
        <f t="shared" si="12"/>
        <v>2.3098955205634724</v>
      </c>
      <c r="BG25" s="15">
        <f t="shared" si="12"/>
        <v>2.3099978064666287</v>
      </c>
      <c r="BH25" s="15">
        <f t="shared" si="12"/>
        <v>2.3095121908369443</v>
      </c>
      <c r="BI25" s="15">
        <f t="shared" si="12"/>
        <v>2.3118154184198376</v>
      </c>
      <c r="BJ25" s="15">
        <f t="shared" si="12"/>
        <v>2.3008391356646074</v>
      </c>
      <c r="BK25" s="15">
        <f t="shared" si="12"/>
        <v>2.3520264128517931</v>
      </c>
      <c r="BL25" s="15">
        <f t="shared" si="8"/>
        <v>2.0787837981859525</v>
      </c>
    </row>
    <row r="26" spans="1:64" s="15" customFormat="1" ht="12.95" customHeight="1" x14ac:dyDescent="0.2">
      <c r="A26" s="92" t="s">
        <v>133</v>
      </c>
      <c r="B26" s="13" t="s">
        <v>132</v>
      </c>
      <c r="C26" s="150">
        <v>32467.061000000002</v>
      </c>
      <c r="D26" s="150"/>
      <c r="E26" s="15">
        <f t="shared" si="13"/>
        <v>-28743.339191178296</v>
      </c>
      <c r="F26" s="210">
        <f t="shared" si="14"/>
        <v>-28743</v>
      </c>
      <c r="G26" s="150">
        <f t="shared" si="15"/>
        <v>-0.10815476893913001</v>
      </c>
      <c r="I26" s="15">
        <f t="shared" si="16"/>
        <v>-0.10815476893913001</v>
      </c>
      <c r="O26" s="15">
        <f t="shared" si="17"/>
        <v>-8.1024192875309348E-2</v>
      </c>
      <c r="P26" s="211">
        <f t="shared" si="18"/>
        <v>17448.561000000002</v>
      </c>
      <c r="Q26" s="212"/>
      <c r="R26" s="15">
        <f t="shared" si="19"/>
        <v>7.3606815755475861E-4</v>
      </c>
      <c r="S26" s="13">
        <f>S$14</f>
        <v>1.2999999999999999E-2</v>
      </c>
      <c r="T26" s="15">
        <f t="shared" si="20"/>
        <v>9.5688860482118609E-6</v>
      </c>
      <c r="Z26" s="15">
        <f t="shared" si="21"/>
        <v>-28743</v>
      </c>
      <c r="AA26" s="15">
        <f t="shared" si="22"/>
        <v>-0.12554184096330567</v>
      </c>
      <c r="AB26" s="15">
        <f t="shared" si="23"/>
        <v>-6.3637120851133669E-2</v>
      </c>
      <c r="AC26" s="15">
        <f t="shared" si="24"/>
        <v>-2.7130576063820661E-2</v>
      </c>
      <c r="AD26" s="15">
        <f t="shared" si="25"/>
        <v>1.7387072024175665E-2</v>
      </c>
      <c r="AE26" s="15">
        <f t="shared" si="26"/>
        <v>3.9300335564603368E-6</v>
      </c>
      <c r="AF26" s="15">
        <f t="shared" si="27"/>
        <v>-17448.669154768941</v>
      </c>
      <c r="AG26" s="13">
        <f t="shared" si="28"/>
        <v>3.0231027357387208E-4</v>
      </c>
      <c r="AH26" s="15">
        <f t="shared" si="29"/>
        <v>-4.4517648087996339E-2</v>
      </c>
      <c r="AI26" s="15">
        <f t="shared" si="30"/>
        <v>0.73232831605109405</v>
      </c>
      <c r="AJ26" s="15">
        <f t="shared" si="31"/>
        <v>-0.98937578317611585</v>
      </c>
      <c r="AK26" s="15">
        <f t="shared" si="32"/>
        <v>0.16172115939318996</v>
      </c>
      <c r="AL26" s="15">
        <f t="shared" si="33"/>
        <v>2.5981072578076456</v>
      </c>
      <c r="AM26" s="15">
        <f t="shared" si="34"/>
        <v>3.5889217057063063</v>
      </c>
      <c r="AN26" s="15">
        <f t="shared" si="35"/>
        <v>2.4064194761701465</v>
      </c>
      <c r="AO26" s="15">
        <f t="shared" si="35"/>
        <v>2.4063827625338914</v>
      </c>
      <c r="AP26" s="15">
        <f t="shared" si="35"/>
        <v>2.4065410331677861</v>
      </c>
      <c r="AQ26" s="15">
        <f t="shared" si="35"/>
        <v>2.4058585746803138</v>
      </c>
      <c r="AR26" s="15">
        <f t="shared" si="35"/>
        <v>2.4087983175682246</v>
      </c>
      <c r="AS26" s="15">
        <f t="shared" si="35"/>
        <v>2.3960787734034072</v>
      </c>
      <c r="AT26" s="15">
        <f t="shared" si="35"/>
        <v>2.4501135499709012</v>
      </c>
      <c r="AU26" s="15">
        <f t="shared" si="36"/>
        <v>2.1966561244266849</v>
      </c>
      <c r="AW26" s="15">
        <v>-30000</v>
      </c>
      <c r="AX26" s="15">
        <f t="shared" si="0"/>
        <v>-0.13121581280483435</v>
      </c>
      <c r="AY26" s="15">
        <f t="shared" si="1"/>
        <v>-8.6931163723989249E-2</v>
      </c>
      <c r="AZ26" s="15">
        <f t="shared" si="2"/>
        <v>-4.4284649080845111E-2</v>
      </c>
      <c r="BA26" s="15">
        <f t="shared" si="3"/>
        <v>0.73926317962749533</v>
      </c>
      <c r="BB26" s="15">
        <f t="shared" si="4"/>
        <v>-0.9945524178042201</v>
      </c>
      <c r="BC26" s="15">
        <f t="shared" si="5"/>
        <v>2.5566368144909597</v>
      </c>
      <c r="BD26" s="15">
        <f t="shared" si="6"/>
        <v>3.3210083211129904</v>
      </c>
      <c r="BE26" s="15">
        <f t="shared" si="12"/>
        <v>2.3528819948131439</v>
      </c>
      <c r="BF26" s="15">
        <f t="shared" si="12"/>
        <v>2.3528541921772503</v>
      </c>
      <c r="BG26" s="15">
        <f t="shared" si="12"/>
        <v>2.3529803329134245</v>
      </c>
      <c r="BH26" s="15">
        <f t="shared" si="12"/>
        <v>2.3524079029934724</v>
      </c>
      <c r="BI26" s="15">
        <f t="shared" si="12"/>
        <v>2.355002963918587</v>
      </c>
      <c r="BJ26" s="15">
        <f t="shared" si="12"/>
        <v>2.3431835059786819</v>
      </c>
      <c r="BK26" s="15">
        <f t="shared" si="12"/>
        <v>2.3959382256628525</v>
      </c>
      <c r="BL26" s="15">
        <f t="shared" si="8"/>
        <v>2.1310090202686873</v>
      </c>
    </row>
    <row r="27" spans="1:64" s="15" customFormat="1" ht="12.95" customHeight="1" x14ac:dyDescent="0.2">
      <c r="A27" s="92" t="s">
        <v>133</v>
      </c>
      <c r="B27" s="13" t="s">
        <v>131</v>
      </c>
      <c r="C27" s="150">
        <v>33567.945</v>
      </c>
      <c r="D27" s="150"/>
      <c r="E27" s="15">
        <f t="shared" si="13"/>
        <v>-25290.785551735873</v>
      </c>
      <c r="F27" s="210">
        <f t="shared" si="14"/>
        <v>-25290.5</v>
      </c>
      <c r="G27" s="150">
        <f t="shared" si="15"/>
        <v>-9.1051253657497E-2</v>
      </c>
      <c r="I27" s="15">
        <f t="shared" si="16"/>
        <v>-9.1051253657497E-2</v>
      </c>
      <c r="O27" s="15">
        <f t="shared" si="17"/>
        <v>-6.5463472666291489E-2</v>
      </c>
      <c r="P27" s="211">
        <f t="shared" si="18"/>
        <v>18549.445</v>
      </c>
      <c r="Q27" s="212"/>
      <c r="R27" s="15">
        <f t="shared" si="19"/>
        <v>6.5473453605389813E-4</v>
      </c>
      <c r="S27" s="13">
        <f>S$14</f>
        <v>1.2999999999999999E-2</v>
      </c>
      <c r="T27" s="15">
        <f t="shared" si="20"/>
        <v>8.5115489687006745E-6</v>
      </c>
      <c r="Z27" s="15">
        <f t="shared" si="21"/>
        <v>-25290.5</v>
      </c>
      <c r="AA27" s="15">
        <f t="shared" si="22"/>
        <v>-0.10997191166958847</v>
      </c>
      <c r="AB27" s="15">
        <f t="shared" si="23"/>
        <v>-4.6542814654200015E-2</v>
      </c>
      <c r="AC27" s="15">
        <f t="shared" si="24"/>
        <v>-2.5587780991205511E-2</v>
      </c>
      <c r="AD27" s="15">
        <f t="shared" si="25"/>
        <v>1.8920658012091474E-2</v>
      </c>
      <c r="AE27" s="15">
        <f t="shared" si="26"/>
        <v>4.6538868949367766E-6</v>
      </c>
      <c r="AF27" s="15">
        <f t="shared" si="27"/>
        <v>-18549.536051253657</v>
      </c>
      <c r="AG27" s="13">
        <f t="shared" si="28"/>
        <v>3.5799129961052128E-4</v>
      </c>
      <c r="AH27" s="15">
        <f t="shared" si="29"/>
        <v>-4.4508439003296985E-2</v>
      </c>
      <c r="AI27" s="15">
        <f t="shared" si="30"/>
        <v>0.71615711253515446</v>
      </c>
      <c r="AJ27" s="15">
        <f t="shared" si="31"/>
        <v>-0.9673679614848858</v>
      </c>
      <c r="AK27" s="15">
        <f t="shared" si="32"/>
        <v>0.13128243987350197</v>
      </c>
      <c r="AL27" s="15">
        <f t="shared" si="33"/>
        <v>2.7083776708849965</v>
      </c>
      <c r="AM27" s="15">
        <f t="shared" si="34"/>
        <v>4.5442161442839009</v>
      </c>
      <c r="AN27" s="15">
        <f t="shared" si="35"/>
        <v>2.5511005400113129</v>
      </c>
      <c r="AO27" s="15">
        <f t="shared" si="35"/>
        <v>2.5510367067405002</v>
      </c>
      <c r="AP27" s="15">
        <f t="shared" si="35"/>
        <v>2.5512824205176132</v>
      </c>
      <c r="AQ27" s="15">
        <f t="shared" si="35"/>
        <v>2.5503363709531164</v>
      </c>
      <c r="AR27" s="15">
        <f t="shared" si="35"/>
        <v>2.5539755786173148</v>
      </c>
      <c r="AS27" s="15">
        <f t="shared" si="35"/>
        <v>2.5399272969913271</v>
      </c>
      <c r="AT27" s="15">
        <f t="shared" si="35"/>
        <v>2.5934590805070048</v>
      </c>
      <c r="AU27" s="15">
        <f t="shared" si="36"/>
        <v>2.376963703667327</v>
      </c>
      <c r="AW27" s="15">
        <v>-29000</v>
      </c>
      <c r="AX27" s="15">
        <f t="shared" si="0"/>
        <v>-0.1267019328324967</v>
      </c>
      <c r="AY27" s="15">
        <f t="shared" si="1"/>
        <v>-8.2221415911888057E-2</v>
      </c>
      <c r="AZ27" s="15">
        <f t="shared" si="2"/>
        <v>-4.4480516920608629E-2</v>
      </c>
      <c r="BA27" s="15">
        <f t="shared" si="3"/>
        <v>0.73369880385772424</v>
      </c>
      <c r="BB27" s="15">
        <f t="shared" si="4"/>
        <v>-0.99056423757665446</v>
      </c>
      <c r="BC27" s="15">
        <f t="shared" si="5"/>
        <v>2.589691384749087</v>
      </c>
      <c r="BD27" s="15">
        <f t="shared" si="6"/>
        <v>3.5313826486163173</v>
      </c>
      <c r="BE27" s="15">
        <f t="shared" si="12"/>
        <v>2.3955141366695116</v>
      </c>
      <c r="BF27" s="15">
        <f t="shared" si="12"/>
        <v>2.3954793261542444</v>
      </c>
      <c r="BG27" s="15">
        <f t="shared" si="12"/>
        <v>2.3956308962872113</v>
      </c>
      <c r="BH27" s="15">
        <f t="shared" si="12"/>
        <v>2.3949707823446702</v>
      </c>
      <c r="BI27" s="15">
        <f t="shared" si="12"/>
        <v>2.3978427575327919</v>
      </c>
      <c r="BJ27" s="15">
        <f t="shared" si="12"/>
        <v>2.3852913079266269</v>
      </c>
      <c r="BK27" s="15">
        <f t="shared" si="12"/>
        <v>2.439127615223228</v>
      </c>
      <c r="BL27" s="15">
        <f t="shared" si="8"/>
        <v>2.1832342423514222</v>
      </c>
    </row>
    <row r="28" spans="1:64" s="15" customFormat="1" ht="12.95" customHeight="1" x14ac:dyDescent="0.2">
      <c r="A28" s="92" t="s">
        <v>133</v>
      </c>
      <c r="B28" s="13" t="s">
        <v>132</v>
      </c>
      <c r="C28" s="150">
        <v>33929.989000000001</v>
      </c>
      <c r="D28" s="150"/>
      <c r="E28" s="15">
        <f t="shared" si="13"/>
        <v>-24155.355906252516</v>
      </c>
      <c r="F28" s="210">
        <f t="shared" si="14"/>
        <v>-24155</v>
      </c>
      <c r="G28" s="150">
        <f t="shared" si="15"/>
        <v>-0.11348455080587883</v>
      </c>
      <c r="I28" s="15">
        <f t="shared" si="16"/>
        <v>-0.11348455080587883</v>
      </c>
      <c r="O28" s="15">
        <f t="shared" si="17"/>
        <v>-6.0558257559536692E-2</v>
      </c>
      <c r="P28" s="211">
        <f t="shared" si="18"/>
        <v>18911.489000000001</v>
      </c>
      <c r="Q28" s="212"/>
      <c r="R28" s="15">
        <f t="shared" si="19"/>
        <v>2.8011925167978008E-3</v>
      </c>
      <c r="S28" s="13">
        <f>S$14</f>
        <v>1.2999999999999999E-2</v>
      </c>
      <c r="T28" s="15">
        <f t="shared" si="20"/>
        <v>3.641550271837141E-5</v>
      </c>
      <c r="Z28" s="15">
        <f t="shared" si="21"/>
        <v>-24155</v>
      </c>
      <c r="AA28" s="15">
        <f t="shared" si="22"/>
        <v>-0.10486340116643551</v>
      </c>
      <c r="AB28" s="15">
        <f t="shared" si="23"/>
        <v>-6.9179407198979997E-2</v>
      </c>
      <c r="AC28" s="15">
        <f t="shared" si="24"/>
        <v>-5.2926293246342133E-2</v>
      </c>
      <c r="AD28" s="15">
        <f t="shared" si="25"/>
        <v>-8.6211496394433124E-3</v>
      </c>
      <c r="AE28" s="15">
        <f t="shared" si="26"/>
        <v>9.6621487437375617E-7</v>
      </c>
      <c r="AF28" s="15">
        <f t="shared" si="27"/>
        <v>-18911.602484550807</v>
      </c>
      <c r="AG28" s="13">
        <f t="shared" si="28"/>
        <v>7.4324221105673553E-5</v>
      </c>
      <c r="AH28" s="15">
        <f t="shared" si="29"/>
        <v>-4.4305143606898821E-2</v>
      </c>
      <c r="AI28" s="15">
        <f t="shared" si="30"/>
        <v>0.71170426229554007</v>
      </c>
      <c r="AJ28" s="15">
        <f t="shared" si="31"/>
        <v>-0.95783161133456896</v>
      </c>
      <c r="AK28" s="15">
        <f t="shared" si="32"/>
        <v>0.12119171343355892</v>
      </c>
      <c r="AL28" s="15">
        <f t="shared" si="33"/>
        <v>2.7436477258050789</v>
      </c>
      <c r="AM28" s="15">
        <f t="shared" si="34"/>
        <v>4.9593211940457067</v>
      </c>
      <c r="AN28" s="15">
        <f t="shared" si="35"/>
        <v>2.5980272923767904</v>
      </c>
      <c r="AO28" s="15">
        <f t="shared" si="35"/>
        <v>2.5979552375805355</v>
      </c>
      <c r="AP28" s="15">
        <f t="shared" si="35"/>
        <v>2.5982244313702316</v>
      </c>
      <c r="AQ28" s="15">
        <f t="shared" si="35"/>
        <v>2.5972185103238319</v>
      </c>
      <c r="AR28" s="15">
        <f t="shared" si="35"/>
        <v>2.6009743103809551</v>
      </c>
      <c r="AS28" s="15">
        <f t="shared" si="35"/>
        <v>2.5869072935183568</v>
      </c>
      <c r="AT28" s="15">
        <f t="shared" si="35"/>
        <v>2.6390048634941432</v>
      </c>
      <c r="AU28" s="15">
        <f t="shared" si="36"/>
        <v>2.4362654433422724</v>
      </c>
      <c r="AW28" s="15">
        <v>-28000</v>
      </c>
      <c r="AX28" s="15">
        <f t="shared" si="0"/>
        <v>-0.12218828623650005</v>
      </c>
      <c r="AY28" s="15">
        <f t="shared" si="1"/>
        <v>-7.7593278946013311E-2</v>
      </c>
      <c r="AZ28" s="15">
        <f t="shared" si="2"/>
        <v>-4.4595007290486745E-2</v>
      </c>
      <c r="BA28" s="15">
        <f t="shared" si="3"/>
        <v>0.72850000187904496</v>
      </c>
      <c r="BB28" s="15">
        <f t="shared" si="4"/>
        <v>-0.98557539377340697</v>
      </c>
      <c r="BC28" s="15">
        <f t="shared" si="5"/>
        <v>2.6222648609463541</v>
      </c>
      <c r="BD28" s="15">
        <f t="shared" si="6"/>
        <v>3.7641860171841941</v>
      </c>
      <c r="BE28" s="15">
        <f t="shared" si="12"/>
        <v>2.4378350076979092</v>
      </c>
      <c r="BF28" s="15">
        <f t="shared" si="12"/>
        <v>2.4377926093363835</v>
      </c>
      <c r="BG28" s="15">
        <f t="shared" si="12"/>
        <v>2.4379704234934931</v>
      </c>
      <c r="BH28" s="15">
        <f t="shared" si="12"/>
        <v>2.4372245102336705</v>
      </c>
      <c r="BI28" s="15">
        <f t="shared" si="12"/>
        <v>2.440350389332167</v>
      </c>
      <c r="BJ28" s="15">
        <f t="shared" si="12"/>
        <v>2.4271947089872814</v>
      </c>
      <c r="BK28" s="15">
        <f t="shared" si="12"/>
        <v>2.4816192209285406</v>
      </c>
      <c r="BL28" s="15">
        <f t="shared" si="8"/>
        <v>2.235459464434157</v>
      </c>
    </row>
    <row r="29" spans="1:64" s="15" customFormat="1" ht="12.95" customHeight="1" x14ac:dyDescent="0.2">
      <c r="A29" s="92" t="s">
        <v>133</v>
      </c>
      <c r="B29" s="13" t="s">
        <v>131</v>
      </c>
      <c r="C29" s="150">
        <v>33946.108</v>
      </c>
      <c r="D29" s="150"/>
      <c r="E29" s="15">
        <f t="shared" si="13"/>
        <v>-24104.804065991266</v>
      </c>
      <c r="F29" s="210">
        <f t="shared" si="14"/>
        <v>-24104.5</v>
      </c>
      <c r="G29" s="150">
        <f t="shared" si="15"/>
        <v>-9.695472386374604E-2</v>
      </c>
      <c r="I29" s="15">
        <f t="shared" si="16"/>
        <v>-9.695472386374604E-2</v>
      </c>
      <c r="O29" s="15">
        <f t="shared" si="17"/>
        <v>-6.0342547962696433E-2</v>
      </c>
      <c r="P29" s="211">
        <f t="shared" si="18"/>
        <v>18927.608</v>
      </c>
      <c r="Q29" s="212"/>
      <c r="R29" s="15">
        <f t="shared" si="19"/>
        <v>1.3404514242093975E-3</v>
      </c>
      <c r="S29" s="13">
        <f>S$14</f>
        <v>1.2999999999999999E-2</v>
      </c>
      <c r="T29" s="15">
        <f t="shared" si="20"/>
        <v>1.7425868514722167E-5</v>
      </c>
      <c r="Z29" s="15">
        <f t="shared" si="21"/>
        <v>-24104.5</v>
      </c>
      <c r="AA29" s="15">
        <f t="shared" si="22"/>
        <v>-0.1046364170596619</v>
      </c>
      <c r="AB29" s="15">
        <f t="shared" si="23"/>
        <v>-5.2660854766780577E-2</v>
      </c>
      <c r="AC29" s="15">
        <f t="shared" si="24"/>
        <v>-3.6612175901049607E-2</v>
      </c>
      <c r="AD29" s="15">
        <f t="shared" si="25"/>
        <v>7.6816931959158563E-3</v>
      </c>
      <c r="AE29" s="15">
        <f t="shared" si="26"/>
        <v>7.6710933463033948E-7</v>
      </c>
      <c r="AF29" s="15">
        <f t="shared" si="27"/>
        <v>-18927.704954723864</v>
      </c>
      <c r="AG29" s="13">
        <f t="shared" si="28"/>
        <v>5.900841035617996E-5</v>
      </c>
      <c r="AH29" s="15">
        <f t="shared" si="29"/>
        <v>-4.4293869096965463E-2</v>
      </c>
      <c r="AI29" s="15">
        <f t="shared" si="30"/>
        <v>0.71151572870009883</v>
      </c>
      <c r="AJ29" s="15">
        <f t="shared" si="31"/>
        <v>-0.95738262868397561</v>
      </c>
      <c r="AK29" s="15">
        <f t="shared" si="32"/>
        <v>0.12074224197059449</v>
      </c>
      <c r="AL29" s="15">
        <f t="shared" si="33"/>
        <v>2.7452062797249916</v>
      </c>
      <c r="AM29" s="15">
        <f t="shared" si="34"/>
        <v>4.979344070119418</v>
      </c>
      <c r="AN29" s="15">
        <f t="shared" si="35"/>
        <v>2.6001076154840681</v>
      </c>
      <c r="AO29" s="15">
        <f t="shared" si="35"/>
        <v>2.6000352193950595</v>
      </c>
      <c r="AP29" s="15">
        <f t="shared" si="35"/>
        <v>2.600305349269481</v>
      </c>
      <c r="AQ29" s="15">
        <f t="shared" si="35"/>
        <v>2.5992971960068116</v>
      </c>
      <c r="AR29" s="15">
        <f t="shared" si="35"/>
        <v>2.603056623606864</v>
      </c>
      <c r="AS29" s="15">
        <f t="shared" si="35"/>
        <v>2.5889938670060579</v>
      </c>
      <c r="AT29" s="15">
        <f t="shared" si="35"/>
        <v>2.6410135354909579</v>
      </c>
      <c r="AU29" s="15">
        <f t="shared" si="36"/>
        <v>2.4389028170574507</v>
      </c>
      <c r="AW29" s="15">
        <v>-27000</v>
      </c>
      <c r="AX29" s="15">
        <f t="shared" si="0"/>
        <v>-0.1176764249689721</v>
      </c>
      <c r="AY29" s="15">
        <f t="shared" si="1"/>
        <v>-7.3046752826365011E-2</v>
      </c>
      <c r="AZ29" s="15">
        <f t="shared" si="2"/>
        <v>-4.4629672142607088E-2</v>
      </c>
      <c r="BA29" s="15">
        <f t="shared" si="3"/>
        <v>0.7236544861531844</v>
      </c>
      <c r="BB29" s="15">
        <f t="shared" si="4"/>
        <v>-0.97963053502755093</v>
      </c>
      <c r="BC29" s="15">
        <f t="shared" si="5"/>
        <v>2.6543925308703753</v>
      </c>
      <c r="BD29" s="15">
        <f t="shared" si="6"/>
        <v>4.0235661985832092</v>
      </c>
      <c r="BE29" s="15">
        <f t="shared" si="12"/>
        <v>2.479865364142301</v>
      </c>
      <c r="BF29" s="15">
        <f t="shared" si="12"/>
        <v>2.4798150341251457</v>
      </c>
      <c r="BG29" s="15">
        <f t="shared" si="12"/>
        <v>2.4800190182898993</v>
      </c>
      <c r="BH29" s="15">
        <f t="shared" si="12"/>
        <v>2.4791920835731434</v>
      </c>
      <c r="BI29" s="15">
        <f t="shared" si="12"/>
        <v>2.4825411205827685</v>
      </c>
      <c r="BJ29" s="15">
        <f t="shared" si="12"/>
        <v>2.4689230917821456</v>
      </c>
      <c r="BK29" s="15">
        <f t="shared" si="12"/>
        <v>2.5234395849290761</v>
      </c>
      <c r="BL29" s="15">
        <f t="shared" si="8"/>
        <v>2.2876846865168918</v>
      </c>
    </row>
    <row r="30" spans="1:64" s="15" customFormat="1" ht="12.95" customHeight="1" x14ac:dyDescent="0.2">
      <c r="A30" s="156" t="s">
        <v>340</v>
      </c>
      <c r="B30" s="193" t="s">
        <v>131</v>
      </c>
      <c r="C30" s="213">
        <v>35745.456700000002</v>
      </c>
      <c r="D30" s="213" t="s">
        <v>298</v>
      </c>
      <c r="E30" s="15">
        <f t="shared" si="13"/>
        <v>-18461.75002686361</v>
      </c>
      <c r="F30" s="214">
        <f t="shared" si="14"/>
        <v>-18461.5</v>
      </c>
      <c r="G30" s="29">
        <f t="shared" si="15"/>
        <v>-7.9723764625668991E-2</v>
      </c>
      <c r="J30" s="15">
        <f>G30</f>
        <v>-7.9723764625668991E-2</v>
      </c>
      <c r="O30" s="15">
        <f t="shared" si="17"/>
        <v>-3.7549616112196524E-2</v>
      </c>
      <c r="P30" s="211">
        <f t="shared" si="18"/>
        <v>20726.956700000002</v>
      </c>
      <c r="Q30" s="212"/>
      <c r="R30" s="15">
        <f t="shared" si="19"/>
        <v>1.7786588028364319E-3</v>
      </c>
      <c r="S30" s="13">
        <f>S$15</f>
        <v>0.157</v>
      </c>
      <c r="T30" s="15">
        <f t="shared" si="20"/>
        <v>2.7924943204531979E-4</v>
      </c>
      <c r="U30" s="15">
        <f>+(G30-O30)</f>
        <v>-4.2174148513472468E-2</v>
      </c>
      <c r="Z30" s="15">
        <f t="shared" si="21"/>
        <v>-18461.5</v>
      </c>
      <c r="AA30" s="15">
        <f t="shared" si="22"/>
        <v>-7.9438479730423686E-2</v>
      </c>
      <c r="AB30" s="15">
        <f t="shared" si="23"/>
        <v>-3.7834901007441829E-2</v>
      </c>
      <c r="AC30" s="15">
        <f t="shared" si="24"/>
        <v>-4.2174148513472468E-2</v>
      </c>
      <c r="AD30" s="15">
        <f t="shared" si="25"/>
        <v>-2.852848952453052E-4</v>
      </c>
      <c r="AE30" s="15">
        <f t="shared" si="26"/>
        <v>1.2777833018454588E-8</v>
      </c>
      <c r="AF30" s="15">
        <f t="shared" si="27"/>
        <v>-20727.036423764628</v>
      </c>
      <c r="AG30" s="13">
        <f t="shared" si="28"/>
        <v>8.1387471455124766E-8</v>
      </c>
      <c r="AH30" s="15">
        <f t="shared" si="29"/>
        <v>-4.1888863618227162E-2</v>
      </c>
      <c r="AI30" s="15">
        <f t="shared" si="30"/>
        <v>0.69526202708422646</v>
      </c>
      <c r="AJ30" s="15">
        <f t="shared" si="31"/>
        <v>-0.89481460752753927</v>
      </c>
      <c r="AK30" s="15">
        <f t="shared" si="32"/>
        <v>7.0261167416332301E-2</v>
      </c>
      <c r="AL30" s="15">
        <f t="shared" si="33"/>
        <v>2.9149900347584889</v>
      </c>
      <c r="AM30" s="15">
        <f t="shared" si="34"/>
        <v>8.7882238637774837</v>
      </c>
      <c r="AN30" s="15">
        <f t="shared" si="35"/>
        <v>2.8296233586351933</v>
      </c>
      <c r="AO30" s="15">
        <f t="shared" si="35"/>
        <v>2.8295379488062822</v>
      </c>
      <c r="AP30" s="15">
        <f t="shared" si="35"/>
        <v>2.8298249025879394</v>
      </c>
      <c r="AQ30" s="15">
        <f t="shared" si="35"/>
        <v>2.8288607106106327</v>
      </c>
      <c r="AR30" s="15">
        <f t="shared" si="35"/>
        <v>2.8320993017871521</v>
      </c>
      <c r="AS30" s="15">
        <f t="shared" si="35"/>
        <v>2.8212077797440758</v>
      </c>
      <c r="AT30" s="15">
        <f t="shared" si="35"/>
        <v>2.857689211457529</v>
      </c>
      <c r="AU30" s="15">
        <f t="shared" si="36"/>
        <v>2.7336097452703232</v>
      </c>
      <c r="AW30" s="15">
        <v>-26000</v>
      </c>
      <c r="AX30" s="15">
        <f t="shared" si="0"/>
        <v>-0.1131678816627614</v>
      </c>
      <c r="AY30" s="15">
        <f t="shared" si="1"/>
        <v>-6.8581837552943142E-2</v>
      </c>
      <c r="AZ30" s="15">
        <f t="shared" si="2"/>
        <v>-4.4586044109818257E-2</v>
      </c>
      <c r="BA30" s="15">
        <f t="shared" si="3"/>
        <v>0.71915087313510573</v>
      </c>
      <c r="BB30" s="15">
        <f t="shared" si="4"/>
        <v>-0.97277022728330031</v>
      </c>
      <c r="BC30" s="15">
        <f t="shared" si="5"/>
        <v>2.6861079697744095</v>
      </c>
      <c r="BD30" s="15">
        <f t="shared" si="6"/>
        <v>4.3147490971980913</v>
      </c>
      <c r="BE30" s="15">
        <f t="shared" si="12"/>
        <v>2.521625260148801</v>
      </c>
      <c r="BF30" s="15">
        <f t="shared" si="12"/>
        <v>2.5215669446776405</v>
      </c>
      <c r="BG30" s="15">
        <f t="shared" si="12"/>
        <v>2.5217960436437306</v>
      </c>
      <c r="BH30" s="15">
        <f t="shared" si="12"/>
        <v>2.5208957865629298</v>
      </c>
      <c r="BI30" s="15">
        <f t="shared" si="12"/>
        <v>2.5244300766502983</v>
      </c>
      <c r="BJ30" s="15">
        <f t="shared" si="12"/>
        <v>2.5105030806092157</v>
      </c>
      <c r="BK30" s="15">
        <f t="shared" si="12"/>
        <v>2.5646170797532131</v>
      </c>
      <c r="BL30" s="15">
        <f t="shared" si="8"/>
        <v>2.3399099085996267</v>
      </c>
    </row>
    <row r="31" spans="1:64" s="15" customFormat="1" ht="12.95" customHeight="1" x14ac:dyDescent="0.2">
      <c r="A31" s="15" t="s">
        <v>1458</v>
      </c>
      <c r="B31" s="42" t="s">
        <v>131</v>
      </c>
      <c r="C31" s="29">
        <v>35745.457000000002</v>
      </c>
      <c r="D31" s="150"/>
      <c r="E31" s="15">
        <f t="shared" si="13"/>
        <v>-18461.749086014173</v>
      </c>
      <c r="F31" s="92">
        <f>ROUND(2*E31,0)/2</f>
        <v>-18461.5</v>
      </c>
      <c r="G31" s="29">
        <f t="shared" si="15"/>
        <v>-7.9423764625971671E-2</v>
      </c>
      <c r="K31" s="15">
        <f>G31</f>
        <v>-7.9423764625971671E-2</v>
      </c>
      <c r="N31" s="15">
        <f ca="1">+C$11+C$12*F31</f>
        <v>0.30794494809202072</v>
      </c>
      <c r="O31" s="15">
        <f t="shared" si="17"/>
        <v>-3.7549616112196524E-2</v>
      </c>
      <c r="P31" s="211">
        <f t="shared" si="18"/>
        <v>20726.957000000002</v>
      </c>
      <c r="Q31" s="212"/>
      <c r="R31" s="15">
        <f t="shared" si="19"/>
        <v>1.7534443137536973E-3</v>
      </c>
      <c r="S31" s="13">
        <v>1</v>
      </c>
      <c r="T31" s="15">
        <f t="shared" si="20"/>
        <v>1.7534443137536973E-3</v>
      </c>
      <c r="U31" s="15">
        <f>+(G31-O31)</f>
        <v>-4.1874148513775147E-2</v>
      </c>
      <c r="Z31" s="15">
        <f t="shared" si="21"/>
        <v>-18461.5</v>
      </c>
      <c r="AA31" s="15">
        <f t="shared" si="22"/>
        <v>-7.9438479730423686E-2</v>
      </c>
      <c r="AB31" s="15">
        <f t="shared" si="23"/>
        <v>-3.7534901007744509E-2</v>
      </c>
      <c r="AC31" s="15">
        <f t="shared" si="24"/>
        <v>-4.1874148513775147E-2</v>
      </c>
      <c r="AD31" s="15">
        <f t="shared" si="25"/>
        <v>1.471510445201496E-5</v>
      </c>
      <c r="AE31" s="15">
        <f t="shared" si="26"/>
        <v>2.1653429903371049E-10</v>
      </c>
      <c r="AF31" s="15">
        <f t="shared" si="27"/>
        <v>-20727.036423764628</v>
      </c>
      <c r="AG31" s="13">
        <f t="shared" si="28"/>
        <v>2.1653429903371049E-10</v>
      </c>
      <c r="AH31" s="15">
        <f t="shared" si="29"/>
        <v>-4.1888863618227162E-2</v>
      </c>
      <c r="AI31" s="15">
        <f t="shared" si="30"/>
        <v>0.69526202708422646</v>
      </c>
      <c r="AJ31" s="15">
        <f t="shared" si="31"/>
        <v>-0.89481460752753927</v>
      </c>
      <c r="AK31" s="15">
        <f t="shared" si="32"/>
        <v>7.0261167416332301E-2</v>
      </c>
      <c r="AL31" s="15">
        <f t="shared" si="33"/>
        <v>2.9149900347584889</v>
      </c>
      <c r="AM31" s="15">
        <f t="shared" si="34"/>
        <v>8.7882238637774837</v>
      </c>
      <c r="AN31" s="15">
        <f t="shared" ref="AN31:AT40" si="37">$AU31+$AB$7*SIN(AO31)</f>
        <v>2.8296233586351933</v>
      </c>
      <c r="AO31" s="15">
        <f t="shared" si="37"/>
        <v>2.8295379488062822</v>
      </c>
      <c r="AP31" s="15">
        <f t="shared" si="37"/>
        <v>2.8298249025879394</v>
      </c>
      <c r="AQ31" s="15">
        <f t="shared" si="37"/>
        <v>2.8288607106106327</v>
      </c>
      <c r="AR31" s="15">
        <f t="shared" si="37"/>
        <v>2.8320993017871521</v>
      </c>
      <c r="AS31" s="15">
        <f t="shared" si="37"/>
        <v>2.8212077797440758</v>
      </c>
      <c r="AT31" s="15">
        <f t="shared" si="37"/>
        <v>2.857689211457529</v>
      </c>
      <c r="AU31" s="15">
        <f t="shared" si="36"/>
        <v>2.7336097452703232</v>
      </c>
      <c r="AW31" s="15">
        <v>-24000</v>
      </c>
      <c r="AX31" s="15">
        <f t="shared" si="0"/>
        <v>-0.10416677939620755</v>
      </c>
      <c r="AY31" s="15">
        <f t="shared" si="1"/>
        <v>-5.9896839544778764E-2</v>
      </c>
      <c r="AZ31" s="15">
        <f t="shared" si="2"/>
        <v>-4.4269939851428783E-2</v>
      </c>
      <c r="BA31" s="15">
        <f t="shared" si="3"/>
        <v>0.71112813382959927</v>
      </c>
      <c r="BB31" s="15">
        <f t="shared" si="4"/>
        <v>-0.95644692467355696</v>
      </c>
      <c r="BC31" s="15">
        <f t="shared" si="5"/>
        <v>2.7484287926722204</v>
      </c>
      <c r="BD31" s="15">
        <f t="shared" si="6"/>
        <v>5.0212407794678571</v>
      </c>
      <c r="BE31" s="15">
        <f t="shared" si="12"/>
        <v>2.6044106972453775</v>
      </c>
      <c r="BF31" s="15">
        <f t="shared" si="12"/>
        <v>2.6043376027825804</v>
      </c>
      <c r="BG31" s="15">
        <f t="shared" si="12"/>
        <v>2.6046096370138478</v>
      </c>
      <c r="BH31" s="15">
        <f t="shared" si="12"/>
        <v>2.6035969891168333</v>
      </c>
      <c r="BI31" s="15">
        <f t="shared" si="12"/>
        <v>2.6073634872251881</v>
      </c>
      <c r="BJ31" s="15">
        <f t="shared" si="12"/>
        <v>2.5933109336607894</v>
      </c>
      <c r="BK31" s="15">
        <f t="shared" si="12"/>
        <v>2.6451656348896373</v>
      </c>
      <c r="BL31" s="15">
        <f t="shared" si="8"/>
        <v>2.4443603527650963</v>
      </c>
    </row>
    <row r="32" spans="1:64" s="15" customFormat="1" ht="12.95" customHeight="1" x14ac:dyDescent="0.2">
      <c r="A32" s="156" t="s">
        <v>340</v>
      </c>
      <c r="B32" s="193" t="s">
        <v>132</v>
      </c>
      <c r="C32" s="213">
        <v>35745.615599999997</v>
      </c>
      <c r="D32" s="213" t="s">
        <v>298</v>
      </c>
      <c r="E32" s="15">
        <f t="shared" si="13"/>
        <v>-18461.251690278383</v>
      </c>
      <c r="F32" s="214">
        <f>ROUND(2*E32,0)/2+0.5</f>
        <v>-18461</v>
      </c>
      <c r="G32" s="29">
        <f t="shared" si="15"/>
        <v>-8.0254162385244854E-2</v>
      </c>
      <c r="J32" s="15">
        <f t="shared" ref="J32:J40" si="38">G32</f>
        <v>-8.0254162385244854E-2</v>
      </c>
      <c r="O32" s="15">
        <f t="shared" si="17"/>
        <v>-3.7547711679154862E-2</v>
      </c>
      <c r="P32" s="211">
        <f t="shared" si="18"/>
        <v>20727.115599999997</v>
      </c>
      <c r="Q32" s="212"/>
      <c r="R32" s="15">
        <f t="shared" si="19"/>
        <v>1.8238409319116945E-3</v>
      </c>
      <c r="S32" s="13">
        <f t="shared" ref="S32:S40" si="39">S$15</f>
        <v>0.157</v>
      </c>
      <c r="T32" s="15">
        <f t="shared" si="20"/>
        <v>2.8634302631013603E-4</v>
      </c>
      <c r="U32" s="15">
        <f>+(G32-O32)</f>
        <v>-4.2706450706089992E-2</v>
      </c>
      <c r="Z32" s="15">
        <f t="shared" si="21"/>
        <v>-18461</v>
      </c>
      <c r="AA32" s="15">
        <f t="shared" si="22"/>
        <v>-7.9436265406846202E-2</v>
      </c>
      <c r="AB32" s="15">
        <f t="shared" si="23"/>
        <v>-3.8365608657553507E-2</v>
      </c>
      <c r="AC32" s="15">
        <f t="shared" si="24"/>
        <v>-4.2706450706089992E-2</v>
      </c>
      <c r="AD32" s="15">
        <f t="shared" si="25"/>
        <v>-8.1789697839865227E-4</v>
      </c>
      <c r="AE32" s="15">
        <f t="shared" si="26"/>
        <v>1.0502600836196233E-7</v>
      </c>
      <c r="AF32" s="15">
        <f t="shared" si="27"/>
        <v>-20727.195854162383</v>
      </c>
      <c r="AG32" s="13">
        <f t="shared" si="28"/>
        <v>6.6895546727364543E-7</v>
      </c>
      <c r="AH32" s="15">
        <f t="shared" si="29"/>
        <v>-4.1888553727691347E-2</v>
      </c>
      <c r="AI32" s="15">
        <f t="shared" si="30"/>
        <v>0.69526099220537718</v>
      </c>
      <c r="AJ32" s="15">
        <f t="shared" si="31"/>
        <v>-0.89480803162283529</v>
      </c>
      <c r="AK32" s="15">
        <f t="shared" si="32"/>
        <v>7.0256678770558093E-2</v>
      </c>
      <c r="AL32" s="15">
        <f t="shared" si="33"/>
        <v>2.9150047642590811</v>
      </c>
      <c r="AM32" s="15">
        <f t="shared" si="34"/>
        <v>8.7888000666875339</v>
      </c>
      <c r="AN32" s="15">
        <f t="shared" si="37"/>
        <v>2.8296434815458009</v>
      </c>
      <c r="AO32" s="15">
        <f t="shared" si="37"/>
        <v>2.8295580734355248</v>
      </c>
      <c r="AP32" s="15">
        <f t="shared" si="37"/>
        <v>2.8298450195814802</v>
      </c>
      <c r="AQ32" s="15">
        <f t="shared" si="37"/>
        <v>2.8288808595268553</v>
      </c>
      <c r="AR32" s="15">
        <f t="shared" si="37"/>
        <v>2.8321193225647017</v>
      </c>
      <c r="AS32" s="15">
        <f t="shared" si="37"/>
        <v>2.8212283033880632</v>
      </c>
      <c r="AT32" s="15">
        <f t="shared" si="37"/>
        <v>2.8577078280170558</v>
      </c>
      <c r="AU32" s="15">
        <f t="shared" si="36"/>
        <v>2.7336358578813647</v>
      </c>
      <c r="AW32" s="15">
        <v>-23000</v>
      </c>
      <c r="AX32" s="15">
        <f t="shared" si="0"/>
        <v>-9.9677185299273094E-2</v>
      </c>
      <c r="AY32" s="15">
        <f t="shared" si="1"/>
        <v>-5.567675681003624E-2</v>
      </c>
      <c r="AZ32" s="15">
        <f t="shared" si="2"/>
        <v>-4.4000428489236854E-2</v>
      </c>
      <c r="BA32" s="15">
        <f t="shared" si="3"/>
        <v>0.70759045187663272</v>
      </c>
      <c r="BB32" s="15">
        <f t="shared" si="4"/>
        <v>-0.94704726959471386</v>
      </c>
      <c r="BC32" s="15">
        <f t="shared" si="5"/>
        <v>2.7790940827201736</v>
      </c>
      <c r="BD32" s="15">
        <f t="shared" si="6"/>
        <v>5.4567139696749605</v>
      </c>
      <c r="BE32" s="15">
        <f t="shared" si="12"/>
        <v>2.6454733141100979</v>
      </c>
      <c r="BF32" s="15">
        <f t="shared" si="12"/>
        <v>2.6453941500004632</v>
      </c>
      <c r="BG32" s="15">
        <f t="shared" si="12"/>
        <v>2.6456819793605839</v>
      </c>
      <c r="BH32" s="15">
        <f t="shared" si="12"/>
        <v>2.644635257980462</v>
      </c>
      <c r="BI32" s="15">
        <f t="shared" si="12"/>
        <v>2.6484389346050219</v>
      </c>
      <c r="BJ32" s="15">
        <f t="shared" si="12"/>
        <v>2.6345788657978231</v>
      </c>
      <c r="BK32" s="15">
        <f t="shared" si="12"/>
        <v>2.6846018721624794</v>
      </c>
      <c r="BL32" s="15">
        <f t="shared" si="8"/>
        <v>2.4965855748478312</v>
      </c>
    </row>
    <row r="33" spans="1:64" s="15" customFormat="1" ht="12.95" customHeight="1" x14ac:dyDescent="0.2">
      <c r="A33" s="92" t="s">
        <v>133</v>
      </c>
      <c r="B33" s="13"/>
      <c r="C33" s="150">
        <v>35747.371099999997</v>
      </c>
      <c r="D33" s="150"/>
      <c r="E33" s="15">
        <f t="shared" si="13"/>
        <v>-18455.746152988318</v>
      </c>
      <c r="F33" s="92">
        <f>ROUND(2*E33,0)/2</f>
        <v>-18455.5</v>
      </c>
      <c r="G33" s="150">
        <f t="shared" si="15"/>
        <v>-7.8488537670637015E-2</v>
      </c>
      <c r="J33" s="15">
        <f t="shared" si="38"/>
        <v>-7.8488537670637015E-2</v>
      </c>
      <c r="O33" s="15">
        <f t="shared" si="17"/>
        <v>-3.7526764262275573E-2</v>
      </c>
      <c r="P33" s="211">
        <f t="shared" si="18"/>
        <v>20728.871099999997</v>
      </c>
      <c r="Q33" s="212"/>
      <c r="R33" s="15">
        <f t="shared" si="19"/>
        <v>1.6778668807579465E-3</v>
      </c>
      <c r="S33" s="13">
        <f t="shared" si="39"/>
        <v>0.157</v>
      </c>
      <c r="T33" s="15">
        <f t="shared" si="20"/>
        <v>2.6342510027899758E-4</v>
      </c>
      <c r="Z33" s="15">
        <f t="shared" si="21"/>
        <v>-18455.5</v>
      </c>
      <c r="AA33" s="15">
        <f t="shared" si="22"/>
        <v>-7.9411908105212065E-2</v>
      </c>
      <c r="AB33" s="15">
        <f t="shared" si="23"/>
        <v>-3.6603393827700524E-2</v>
      </c>
      <c r="AC33" s="15">
        <f t="shared" si="24"/>
        <v>-4.0961773408361442E-2</v>
      </c>
      <c r="AD33" s="15">
        <f t="shared" si="25"/>
        <v>9.233704345750493E-4</v>
      </c>
      <c r="AE33" s="15">
        <f t="shared" si="26"/>
        <v>1.3386023463322853E-7</v>
      </c>
      <c r="AF33" s="15">
        <f t="shared" si="27"/>
        <v>-20728.949588537667</v>
      </c>
      <c r="AG33" s="13">
        <f t="shared" si="28"/>
        <v>8.5261295944731545E-7</v>
      </c>
      <c r="AH33" s="15">
        <f t="shared" si="29"/>
        <v>-4.1885143842936491E-2</v>
      </c>
      <c r="AI33" s="15">
        <f t="shared" si="30"/>
        <v>0.69524961310533939</v>
      </c>
      <c r="AJ33" s="15">
        <f t="shared" si="31"/>
        <v>-0.89473568515370761</v>
      </c>
      <c r="AK33" s="15">
        <f t="shared" si="32"/>
        <v>7.0207303545109984E-2</v>
      </c>
      <c r="AL33" s="15">
        <f t="shared" si="33"/>
        <v>2.9151667858652659</v>
      </c>
      <c r="AM33" s="15">
        <f t="shared" si="34"/>
        <v>8.7951431116737577</v>
      </c>
      <c r="AN33" s="15">
        <f t="shared" si="37"/>
        <v>2.8298648315764927</v>
      </c>
      <c r="AO33" s="15">
        <f t="shared" si="37"/>
        <v>2.8297794424094027</v>
      </c>
      <c r="AP33" s="15">
        <f t="shared" si="37"/>
        <v>2.8300663044486924</v>
      </c>
      <c r="AQ33" s="15">
        <f t="shared" si="37"/>
        <v>2.8291024958726521</v>
      </c>
      <c r="AR33" s="15">
        <f t="shared" si="37"/>
        <v>2.8323395484775178</v>
      </c>
      <c r="AS33" s="15">
        <f t="shared" si="37"/>
        <v>2.8214540631448219</v>
      </c>
      <c r="AT33" s="15">
        <f t="shared" si="37"/>
        <v>2.8579126045893228</v>
      </c>
      <c r="AU33" s="15">
        <f t="shared" si="36"/>
        <v>2.7339230966028198</v>
      </c>
      <c r="AW33" s="15">
        <v>-22000</v>
      </c>
      <c r="AX33" s="15">
        <f t="shared" si="0"/>
        <v>-9.5196839399496316E-2</v>
      </c>
      <c r="AY33" s="15">
        <f t="shared" si="1"/>
        <v>-5.1538284921520156E-2</v>
      </c>
      <c r="AZ33" s="15">
        <f t="shared" si="2"/>
        <v>-4.3658554477976161E-2</v>
      </c>
      <c r="BA33" s="15">
        <f t="shared" si="3"/>
        <v>0.70435749675826054</v>
      </c>
      <c r="BB33" s="15">
        <f t="shared" si="4"/>
        <v>-0.93685932887369083</v>
      </c>
      <c r="BC33" s="15">
        <f t="shared" si="5"/>
        <v>2.8094672135162058</v>
      </c>
      <c r="BD33" s="15">
        <f t="shared" si="6"/>
        <v>5.9663648772276288</v>
      </c>
      <c r="BE33" s="15">
        <f t="shared" ref="BE33:BK69" si="40">$BL33+$AB$7*SIN(BF33)</f>
        <v>2.6863397250586813</v>
      </c>
      <c r="BF33" s="15">
        <f t="shared" si="40"/>
        <v>2.6862558474143077</v>
      </c>
      <c r="BG33" s="15">
        <f t="shared" si="40"/>
        <v>2.6865544612674142</v>
      </c>
      <c r="BH33" s="15">
        <f t="shared" si="40"/>
        <v>2.6854911632315739</v>
      </c>
      <c r="BI33" s="15">
        <f t="shared" si="40"/>
        <v>2.6892748170160141</v>
      </c>
      <c r="BJ33" s="15">
        <f t="shared" si="40"/>
        <v>2.6757787600226366</v>
      </c>
      <c r="BK33" s="15">
        <f t="shared" si="40"/>
        <v>2.7235254164519813</v>
      </c>
      <c r="BL33" s="15">
        <f t="shared" si="8"/>
        <v>2.548810796930566</v>
      </c>
    </row>
    <row r="34" spans="1:64" s="15" customFormat="1" ht="12.95" customHeight="1" x14ac:dyDescent="0.2">
      <c r="A34" s="156" t="s">
        <v>340</v>
      </c>
      <c r="B34" s="193" t="s">
        <v>132</v>
      </c>
      <c r="C34" s="213">
        <v>35747.527999999998</v>
      </c>
      <c r="D34" s="213" t="s">
        <v>298</v>
      </c>
      <c r="E34" s="15">
        <f t="shared" si="13"/>
        <v>-18455.25408873265</v>
      </c>
      <c r="F34" s="214">
        <f>ROUND(2*E34,0)/2+0.5</f>
        <v>-18455</v>
      </c>
      <c r="G34" s="29">
        <f t="shared" si="15"/>
        <v>-8.1018935423344374E-2</v>
      </c>
      <c r="J34" s="15">
        <f t="shared" si="38"/>
        <v>-8.1018935423344374E-2</v>
      </c>
      <c r="O34" s="15">
        <f t="shared" si="17"/>
        <v>-3.7524860074066448E-2</v>
      </c>
      <c r="P34" s="211">
        <f t="shared" si="18"/>
        <v>20729.027999999998</v>
      </c>
      <c r="Q34" s="212"/>
      <c r="R34" s="15">
        <f t="shared" si="19"/>
        <v>1.8917345904886657E-3</v>
      </c>
      <c r="S34" s="13">
        <f t="shared" si="39"/>
        <v>0.157</v>
      </c>
      <c r="T34" s="15">
        <f t="shared" si="20"/>
        <v>2.9700233070672051E-4</v>
      </c>
      <c r="U34" s="15">
        <f>+(G34-O34)</f>
        <v>-4.3494075349277926E-2</v>
      </c>
      <c r="Z34" s="15">
        <f t="shared" si="21"/>
        <v>-18455</v>
      </c>
      <c r="AA34" s="15">
        <f t="shared" si="22"/>
        <v>-7.9409693828496858E-2</v>
      </c>
      <c r="AB34" s="15">
        <f t="shared" si="23"/>
        <v>-3.9134101668913956E-2</v>
      </c>
      <c r="AC34" s="15">
        <f t="shared" si="24"/>
        <v>-4.3494075349277926E-2</v>
      </c>
      <c r="AD34" s="15">
        <f t="shared" si="25"/>
        <v>-1.6092415948475158E-3</v>
      </c>
      <c r="AE34" s="15">
        <f t="shared" si="26"/>
        <v>4.0657638616221808E-7</v>
      </c>
      <c r="AF34" s="15">
        <f t="shared" si="27"/>
        <v>-20729.109018935422</v>
      </c>
      <c r="AG34" s="13">
        <f t="shared" si="28"/>
        <v>2.5896585105873763E-6</v>
      </c>
      <c r="AH34" s="15">
        <f t="shared" si="29"/>
        <v>-4.1884833754430417E-2</v>
      </c>
      <c r="AI34" s="15">
        <f t="shared" si="30"/>
        <v>0.69524857905689408</v>
      </c>
      <c r="AJ34" s="15">
        <f t="shared" si="31"/>
        <v>-0.89472910715498133</v>
      </c>
      <c r="AK34" s="15">
        <f t="shared" si="32"/>
        <v>7.0202814877171518E-2</v>
      </c>
      <c r="AL34" s="15">
        <f t="shared" si="33"/>
        <v>2.9151815148386033</v>
      </c>
      <c r="AM34" s="15">
        <f t="shared" si="34"/>
        <v>8.7957201900347339</v>
      </c>
      <c r="AN34" s="15">
        <f t="shared" si="37"/>
        <v>2.8298849541260629</v>
      </c>
      <c r="AO34" s="15">
        <f t="shared" si="37"/>
        <v>2.8297995666845535</v>
      </c>
      <c r="AP34" s="15">
        <f t="shared" si="37"/>
        <v>2.8300864210674246</v>
      </c>
      <c r="AQ34" s="15">
        <f t="shared" si="37"/>
        <v>2.8291226444738968</v>
      </c>
      <c r="AR34" s="15">
        <f t="shared" si="37"/>
        <v>2.8323595687750869</v>
      </c>
      <c r="AS34" s="15">
        <f t="shared" si="37"/>
        <v>2.8214745867293569</v>
      </c>
      <c r="AT34" s="15">
        <f t="shared" si="37"/>
        <v>2.8579312201339775</v>
      </c>
      <c r="AU34" s="15">
        <f t="shared" si="36"/>
        <v>2.7339492092138609</v>
      </c>
      <c r="AW34" s="15">
        <v>-21000</v>
      </c>
      <c r="AX34" s="15">
        <f t="shared" si="0"/>
        <v>-9.0727175337180319E-2</v>
      </c>
      <c r="AY34" s="15">
        <f t="shared" si="1"/>
        <v>-4.7481423879230517E-2</v>
      </c>
      <c r="AZ34" s="15">
        <f t="shared" si="2"/>
        <v>-4.3245751457949802E-2</v>
      </c>
      <c r="BA34" s="15">
        <f t="shared" si="3"/>
        <v>0.70142190357172463</v>
      </c>
      <c r="BB34" s="15">
        <f t="shared" si="4"/>
        <v>-0.92590733122627666</v>
      </c>
      <c r="BC34" s="15">
        <f t="shared" si="5"/>
        <v>2.8395752959654907</v>
      </c>
      <c r="BD34" s="15">
        <f t="shared" si="6"/>
        <v>6.5717230291488926</v>
      </c>
      <c r="BE34" s="15">
        <f t="shared" si="40"/>
        <v>2.7270272601503152</v>
      </c>
      <c r="BF34" s="15">
        <f t="shared" si="40"/>
        <v>2.7269403476656486</v>
      </c>
      <c r="BG34" s="15">
        <f t="shared" si="40"/>
        <v>2.7272439721481789</v>
      </c>
      <c r="BH34" s="15">
        <f t="shared" si="40"/>
        <v>2.7261830981248449</v>
      </c>
      <c r="BI34" s="15">
        <f t="shared" si="40"/>
        <v>2.7298876755569577</v>
      </c>
      <c r="BJ34" s="15">
        <f t="shared" si="40"/>
        <v>2.7169247149846254</v>
      </c>
      <c r="BK34" s="15">
        <f t="shared" si="40"/>
        <v>2.7619725394907988</v>
      </c>
      <c r="BL34" s="15">
        <f t="shared" si="8"/>
        <v>2.6010360190133008</v>
      </c>
    </row>
    <row r="35" spans="1:64" s="15" customFormat="1" ht="12.95" customHeight="1" x14ac:dyDescent="0.2">
      <c r="A35" s="92" t="s">
        <v>133</v>
      </c>
      <c r="B35" s="13"/>
      <c r="C35" s="150">
        <v>35755.499499999998</v>
      </c>
      <c r="D35" s="150"/>
      <c r="E35" s="15">
        <f t="shared" si="13"/>
        <v>-18430.254151103607</v>
      </c>
      <c r="F35" s="214">
        <f>ROUND(2*E35,0)/2+0.5</f>
        <v>-18430</v>
      </c>
      <c r="G35" s="150">
        <f t="shared" si="15"/>
        <v>-8.1038823074777611E-2</v>
      </c>
      <c r="J35" s="15">
        <f t="shared" si="38"/>
        <v>-8.1038823074777611E-2</v>
      </c>
      <c r="O35" s="15">
        <f t="shared" si="17"/>
        <v>-3.742967667706764E-2</v>
      </c>
      <c r="P35" s="211">
        <f t="shared" si="18"/>
        <v>20736.999499999998</v>
      </c>
      <c r="Q35" s="212"/>
      <c r="R35" s="15">
        <f t="shared" si="19"/>
        <v>1.9017576495369004E-3</v>
      </c>
      <c r="S35" s="13">
        <f t="shared" si="39"/>
        <v>0.157</v>
      </c>
      <c r="T35" s="15">
        <f t="shared" si="20"/>
        <v>2.9857595097729337E-4</v>
      </c>
      <c r="Z35" s="15">
        <f t="shared" si="21"/>
        <v>-18430</v>
      </c>
      <c r="AA35" s="15">
        <f t="shared" si="22"/>
        <v>-7.9298984976825249E-2</v>
      </c>
      <c r="AB35" s="15">
        <f t="shared" si="23"/>
        <v>-3.9169514775020009E-2</v>
      </c>
      <c r="AC35" s="15">
        <f t="shared" si="24"/>
        <v>-4.3609146397709971E-2</v>
      </c>
      <c r="AD35" s="15">
        <f t="shared" si="25"/>
        <v>-1.739838097952362E-3</v>
      </c>
      <c r="AE35" s="15">
        <f t="shared" si="26"/>
        <v>4.7524474731257938E-7</v>
      </c>
      <c r="AF35" s="15">
        <f t="shared" si="27"/>
        <v>-20737.080538823073</v>
      </c>
      <c r="AG35" s="13">
        <f t="shared" si="28"/>
        <v>3.027036607086493E-6</v>
      </c>
      <c r="AH35" s="15">
        <f t="shared" si="29"/>
        <v>-4.1869308299757602E-2</v>
      </c>
      <c r="AI35" s="15">
        <f t="shared" si="30"/>
        <v>0.69519696484825344</v>
      </c>
      <c r="AJ35" s="15">
        <f t="shared" si="31"/>
        <v>-0.89439998478193627</v>
      </c>
      <c r="AK35" s="15">
        <f t="shared" si="32"/>
        <v>6.9978379131012777E-2</v>
      </c>
      <c r="AL35" s="15">
        <f t="shared" si="33"/>
        <v>2.9159179075719268</v>
      </c>
      <c r="AM35" s="15">
        <f t="shared" si="34"/>
        <v>8.8246675343094818</v>
      </c>
      <c r="AN35" s="15">
        <f t="shared" si="37"/>
        <v>2.83089104330262</v>
      </c>
      <c r="AO35" s="15">
        <f t="shared" si="37"/>
        <v>2.8308057428782232</v>
      </c>
      <c r="AP35" s="15">
        <f t="shared" si="37"/>
        <v>2.8310922122393221</v>
      </c>
      <c r="AQ35" s="15">
        <f t="shared" si="37"/>
        <v>2.830130041125551</v>
      </c>
      <c r="AR35" s="15">
        <f t="shared" si="37"/>
        <v>2.8333605327241953</v>
      </c>
      <c r="AS35" s="15">
        <f t="shared" si="37"/>
        <v>2.8225007596630101</v>
      </c>
      <c r="AT35" s="15">
        <f t="shared" si="37"/>
        <v>2.858861889685429</v>
      </c>
      <c r="AU35" s="15">
        <f t="shared" si="36"/>
        <v>2.7352548397659295</v>
      </c>
      <c r="AW35" s="15">
        <v>-20000</v>
      </c>
      <c r="AX35" s="15">
        <f t="shared" si="0"/>
        <v>-8.626960848970705E-2</v>
      </c>
      <c r="AY35" s="15">
        <f t="shared" si="1"/>
        <v>-4.3506173683167323E-2</v>
      </c>
      <c r="AZ35" s="15">
        <f t="shared" si="2"/>
        <v>-4.276343480653972E-2</v>
      </c>
      <c r="BA35" s="15">
        <f t="shared" si="3"/>
        <v>0.69877702120589735</v>
      </c>
      <c r="BB35" s="15">
        <f t="shared" si="4"/>
        <v>-0.91421288806153245</v>
      </c>
      <c r="BC35" s="15">
        <f t="shared" si="5"/>
        <v>2.8694445119445122</v>
      </c>
      <c r="BD35" s="15">
        <f t="shared" si="6"/>
        <v>7.3035245493300396</v>
      </c>
      <c r="BE35" s="15">
        <f t="shared" si="40"/>
        <v>2.7675528543558063</v>
      </c>
      <c r="BF35" s="15">
        <f t="shared" si="40"/>
        <v>2.7674648576536001</v>
      </c>
      <c r="BG35" s="15">
        <f t="shared" si="40"/>
        <v>2.7677671298631723</v>
      </c>
      <c r="BH35" s="15">
        <f t="shared" si="40"/>
        <v>2.7667286625437888</v>
      </c>
      <c r="BI35" s="15">
        <f t="shared" si="40"/>
        <v>2.7702945894640614</v>
      </c>
      <c r="BJ35" s="15">
        <f t="shared" si="40"/>
        <v>2.7580287091251563</v>
      </c>
      <c r="BK35" s="15">
        <f t="shared" si="40"/>
        <v>2.7999808121427585</v>
      </c>
      <c r="BL35" s="15">
        <f t="shared" si="8"/>
        <v>2.6532612410960357</v>
      </c>
    </row>
    <row r="36" spans="1:64" s="15" customFormat="1" ht="12.95" customHeight="1" x14ac:dyDescent="0.2">
      <c r="A36" s="156" t="s">
        <v>340</v>
      </c>
      <c r="B36" s="193" t="s">
        <v>132</v>
      </c>
      <c r="C36" s="213">
        <v>35757.414599999996</v>
      </c>
      <c r="D36" s="213" t="s">
        <v>298</v>
      </c>
      <c r="E36" s="15">
        <f t="shared" si="13"/>
        <v>-18424.248081912945</v>
      </c>
      <c r="F36" s="92">
        <f t="shared" ref="F36:F67" si="41">ROUND(2*E36,0)/2</f>
        <v>-18424</v>
      </c>
      <c r="G36" s="29">
        <f t="shared" si="15"/>
        <v>-7.9103596115601249E-2</v>
      </c>
      <c r="J36" s="15">
        <f t="shared" si="38"/>
        <v>-7.9103596115601249E-2</v>
      </c>
      <c r="O36" s="15">
        <f t="shared" si="17"/>
        <v>-3.7406840251596629E-2</v>
      </c>
      <c r="P36" s="211">
        <f t="shared" si="18"/>
        <v>20738.914599999996</v>
      </c>
      <c r="Q36" s="212"/>
      <c r="R36" s="15">
        <f t="shared" si="19"/>
        <v>1.7386194495824037E-3</v>
      </c>
      <c r="S36" s="13">
        <f t="shared" si="39"/>
        <v>0.157</v>
      </c>
      <c r="T36" s="15">
        <f t="shared" si="20"/>
        <v>2.7296325358443739E-4</v>
      </c>
      <c r="U36" s="15">
        <f>+(G36-O36)</f>
        <v>-4.169675586400462E-2</v>
      </c>
      <c r="Z36" s="15">
        <f t="shared" si="21"/>
        <v>-18424</v>
      </c>
      <c r="AA36" s="15">
        <f t="shared" si="22"/>
        <v>-7.9272416307939103E-2</v>
      </c>
      <c r="AB36" s="15">
        <f t="shared" si="23"/>
        <v>-3.7238020059258782E-2</v>
      </c>
      <c r="AC36" s="15">
        <f t="shared" si="24"/>
        <v>-4.169675586400462E-2</v>
      </c>
      <c r="AD36" s="15">
        <f t="shared" si="25"/>
        <v>1.6882019233785406E-4</v>
      </c>
      <c r="AE36" s="15">
        <f t="shared" si="26"/>
        <v>4.4745404025354354E-9</v>
      </c>
      <c r="AF36" s="15">
        <f t="shared" si="27"/>
        <v>-20738.993703596112</v>
      </c>
      <c r="AG36" s="13">
        <f t="shared" si="28"/>
        <v>2.8500257340990037E-8</v>
      </c>
      <c r="AH36" s="15">
        <f t="shared" si="29"/>
        <v>-4.1865576056342467E-2</v>
      </c>
      <c r="AI36" s="15">
        <f t="shared" si="30"/>
        <v>0.69518460317130026</v>
      </c>
      <c r="AJ36" s="15">
        <f t="shared" si="31"/>
        <v>-0.89432093052745043</v>
      </c>
      <c r="AK36" s="15">
        <f t="shared" si="32"/>
        <v>6.9924513868048474E-2</v>
      </c>
      <c r="AL36" s="15">
        <f t="shared" si="33"/>
        <v>2.916094625531878</v>
      </c>
      <c r="AM36" s="15">
        <f t="shared" si="34"/>
        <v>8.8316422658776137</v>
      </c>
      <c r="AN36" s="15">
        <f t="shared" si="37"/>
        <v>2.8311324935454558</v>
      </c>
      <c r="AO36" s="15">
        <f t="shared" si="37"/>
        <v>2.8310472142205381</v>
      </c>
      <c r="AP36" s="15">
        <f t="shared" si="37"/>
        <v>2.8313335905343857</v>
      </c>
      <c r="AQ36" s="15">
        <f t="shared" si="37"/>
        <v>2.8303718065888903</v>
      </c>
      <c r="AR36" s="15">
        <f t="shared" si="37"/>
        <v>2.833600749230992</v>
      </c>
      <c r="AS36" s="15">
        <f t="shared" si="37"/>
        <v>2.8227470393373282</v>
      </c>
      <c r="AT36" s="15">
        <f t="shared" si="37"/>
        <v>2.859085219000125</v>
      </c>
      <c r="AU36" s="15">
        <f t="shared" si="36"/>
        <v>2.7355681910984257</v>
      </c>
      <c r="AW36" s="15">
        <v>-19000</v>
      </c>
      <c r="AX36" s="15">
        <f t="shared" si="0"/>
        <v>-8.1825536943474733E-2</v>
      </c>
      <c r="AY36" s="15">
        <f t="shared" si="1"/>
        <v>-3.9612534333330569E-2</v>
      </c>
      <c r="AZ36" s="15">
        <f t="shared" si="2"/>
        <v>-4.2213002610144164E-2</v>
      </c>
      <c r="BA36" s="15">
        <f t="shared" si="3"/>
        <v>0.69641688734326401</v>
      </c>
      <c r="BB36" s="15">
        <f t="shared" si="4"/>
        <v>-0.90179516335924115</v>
      </c>
      <c r="BC36" s="15">
        <f t="shared" si="5"/>
        <v>2.8991002193958</v>
      </c>
      <c r="BD36" s="15">
        <f t="shared" si="6"/>
        <v>8.2072249313591765</v>
      </c>
      <c r="BE36" s="15">
        <f t="shared" si="40"/>
        <v>2.8079330937312288</v>
      </c>
      <c r="BF36" s="15">
        <f t="shared" si="40"/>
        <v>2.8078461678264688</v>
      </c>
      <c r="BG36" s="15">
        <f t="shared" si="40"/>
        <v>2.8081403414032295</v>
      </c>
      <c r="BH36" s="15">
        <f t="shared" si="40"/>
        <v>2.8071446816845067</v>
      </c>
      <c r="BI36" s="15">
        <f t="shared" si="40"/>
        <v>2.8105132082462925</v>
      </c>
      <c r="BJ36" s="15">
        <f t="shared" si="40"/>
        <v>2.7991007606890488</v>
      </c>
      <c r="BK36" s="15">
        <f t="shared" si="40"/>
        <v>2.8375890019525993</v>
      </c>
      <c r="BL36" s="15">
        <f t="shared" si="8"/>
        <v>2.7054864631787705</v>
      </c>
    </row>
    <row r="37" spans="1:64" s="15" customFormat="1" ht="12.95" customHeight="1" x14ac:dyDescent="0.2">
      <c r="A37" s="92" t="s">
        <v>133</v>
      </c>
      <c r="B37" s="13"/>
      <c r="C37" s="150">
        <v>35757.573600000003</v>
      </c>
      <c r="D37" s="150"/>
      <c r="E37" s="15">
        <f t="shared" si="13"/>
        <v>-18423.749431711203</v>
      </c>
      <c r="F37" s="15">
        <f t="shared" si="41"/>
        <v>-18423.5</v>
      </c>
      <c r="G37" s="150">
        <f t="shared" si="15"/>
        <v>-7.9533993855875451E-2</v>
      </c>
      <c r="J37" s="15">
        <f t="shared" si="38"/>
        <v>-7.9533993855875451E-2</v>
      </c>
      <c r="O37" s="15">
        <f t="shared" si="17"/>
        <v>-3.7404937348758341E-2</v>
      </c>
      <c r="P37" s="211">
        <f t="shared" si="18"/>
        <v>20739.073600000003</v>
      </c>
      <c r="Q37" s="212"/>
      <c r="R37" s="15">
        <f t="shared" si="19"/>
        <v>1.7748574021798666E-3</v>
      </c>
      <c r="S37" s="13">
        <f t="shared" si="39"/>
        <v>0.157</v>
      </c>
      <c r="T37" s="15">
        <f t="shared" si="20"/>
        <v>2.7865261214223908E-4</v>
      </c>
      <c r="Z37" s="15">
        <f t="shared" si="21"/>
        <v>-18423.5</v>
      </c>
      <c r="AA37" s="15">
        <f t="shared" si="22"/>
        <v>-7.9270202277654273E-2</v>
      </c>
      <c r="AB37" s="15">
        <f t="shared" si="23"/>
        <v>-3.7668728926979513E-2</v>
      </c>
      <c r="AC37" s="15">
        <f t="shared" si="24"/>
        <v>-4.212905650711711E-2</v>
      </c>
      <c r="AD37" s="15">
        <f t="shared" si="25"/>
        <v>-2.637915782211786E-4</v>
      </c>
      <c r="AE37" s="15">
        <f t="shared" si="26"/>
        <v>1.0925001488245969E-8</v>
      </c>
      <c r="AF37" s="15">
        <f t="shared" si="27"/>
        <v>-20739.153133993859</v>
      </c>
      <c r="AG37" s="13">
        <f t="shared" si="28"/>
        <v>6.958599674042019E-8</v>
      </c>
      <c r="AH37" s="15">
        <f t="shared" si="29"/>
        <v>-4.1865264928895939E-2</v>
      </c>
      <c r="AI37" s="15">
        <f t="shared" si="30"/>
        <v>0.69518357348111348</v>
      </c>
      <c r="AJ37" s="15">
        <f t="shared" si="31"/>
        <v>-0.8943143415394158</v>
      </c>
      <c r="AK37" s="15">
        <f t="shared" si="32"/>
        <v>6.9920025084211926E-2</v>
      </c>
      <c r="AL37" s="15">
        <f t="shared" si="33"/>
        <v>2.9161093517442067</v>
      </c>
      <c r="AM37" s="15">
        <f t="shared" si="34"/>
        <v>8.8322239736672135</v>
      </c>
      <c r="AN37" s="15">
        <f t="shared" si="37"/>
        <v>2.8311526142043069</v>
      </c>
      <c r="AO37" s="15">
        <f t="shared" si="37"/>
        <v>2.8310673366414423</v>
      </c>
      <c r="AP37" s="15">
        <f t="shared" si="37"/>
        <v>2.8313537051901356</v>
      </c>
      <c r="AQ37" s="15">
        <f t="shared" si="37"/>
        <v>2.8303919535410302</v>
      </c>
      <c r="AR37" s="15">
        <f t="shared" si="37"/>
        <v>2.8336207670142284</v>
      </c>
      <c r="AS37" s="15">
        <f t="shared" si="37"/>
        <v>2.8227675626116611</v>
      </c>
      <c r="AT37" s="15">
        <f t="shared" si="37"/>
        <v>2.8591038292287823</v>
      </c>
      <c r="AU37" s="15">
        <f t="shared" si="36"/>
        <v>2.7355943037094672</v>
      </c>
      <c r="AW37" s="15">
        <v>-18000</v>
      </c>
      <c r="AX37" s="15">
        <f t="shared" si="0"/>
        <v>-7.739634262235387E-2</v>
      </c>
      <c r="AY37" s="15">
        <f t="shared" si="1"/>
        <v>-3.5800505829720261E-2</v>
      </c>
      <c r="AZ37" s="15">
        <f t="shared" si="2"/>
        <v>-4.1595836792633616E-2</v>
      </c>
      <c r="BA37" s="15">
        <f t="shared" si="3"/>
        <v>0.69433620591655698</v>
      </c>
      <c r="BB37" s="15">
        <f t="shared" si="4"/>
        <v>-0.88867102692509137</v>
      </c>
      <c r="BC37" s="15">
        <f t="shared" si="5"/>
        <v>2.9285670513883706</v>
      </c>
      <c r="BD37" s="15">
        <f t="shared" si="6"/>
        <v>9.3530117271307756</v>
      </c>
      <c r="BE37" s="15">
        <f t="shared" si="40"/>
        <v>2.8481842594517857</v>
      </c>
      <c r="BF37" s="15">
        <f t="shared" si="40"/>
        <v>2.8481006824927713</v>
      </c>
      <c r="BG37" s="15">
        <f t="shared" si="40"/>
        <v>2.8483798559173423</v>
      </c>
      <c r="BH37" s="15">
        <f t="shared" si="40"/>
        <v>2.8474472364338959</v>
      </c>
      <c r="BI37" s="15">
        <f t="shared" si="40"/>
        <v>2.8505617630672346</v>
      </c>
      <c r="BJ37" s="15">
        <f t="shared" si="40"/>
        <v>2.8401490969533492</v>
      </c>
      <c r="BK37" s="15">
        <f t="shared" si="40"/>
        <v>2.8748369674325378</v>
      </c>
      <c r="BL37" s="15">
        <f t="shared" si="8"/>
        <v>2.7577116852615053</v>
      </c>
    </row>
    <row r="38" spans="1:64" s="15" customFormat="1" ht="12.95" customHeight="1" x14ac:dyDescent="0.2">
      <c r="A38" s="92" t="s">
        <v>133</v>
      </c>
      <c r="B38" s="13"/>
      <c r="C38" s="150">
        <v>35812.260999999999</v>
      </c>
      <c r="D38" s="150"/>
      <c r="E38" s="15">
        <f t="shared" si="13"/>
        <v>-18252.240733336417</v>
      </c>
      <c r="F38" s="15">
        <f t="shared" si="41"/>
        <v>-18252</v>
      </c>
      <c r="G38" s="150">
        <f t="shared" si="15"/>
        <v>-7.6760423151426949E-2</v>
      </c>
      <c r="J38" s="15">
        <f t="shared" si="38"/>
        <v>-7.6760423151426949E-2</v>
      </c>
      <c r="O38" s="15">
        <f t="shared" si="17"/>
        <v>-3.6753445353594913E-2</v>
      </c>
      <c r="P38" s="211">
        <f t="shared" si="18"/>
        <v>20793.760999999999</v>
      </c>
      <c r="Q38" s="212"/>
      <c r="R38" s="15">
        <f t="shared" si="19"/>
        <v>1.6005582725162255E-3</v>
      </c>
      <c r="S38" s="13">
        <f t="shared" si="39"/>
        <v>0.157</v>
      </c>
      <c r="T38" s="15">
        <f t="shared" si="20"/>
        <v>2.5128764878504738E-4</v>
      </c>
      <c r="Z38" s="15">
        <f t="shared" si="21"/>
        <v>-18252</v>
      </c>
      <c r="AA38" s="15">
        <f t="shared" si="22"/>
        <v>-7.8511022128355451E-2</v>
      </c>
      <c r="AB38" s="15">
        <f t="shared" si="23"/>
        <v>-3.5002846376666417E-2</v>
      </c>
      <c r="AC38" s="15">
        <f t="shared" si="24"/>
        <v>-4.0006977797832036E-2</v>
      </c>
      <c r="AD38" s="15">
        <f t="shared" si="25"/>
        <v>1.7505989769285024E-3</v>
      </c>
      <c r="AE38" s="15">
        <f t="shared" si="26"/>
        <v>4.8114169414962973E-7</v>
      </c>
      <c r="AF38" s="15">
        <f t="shared" si="27"/>
        <v>-20793.83776042315</v>
      </c>
      <c r="AG38" s="13">
        <f t="shared" si="28"/>
        <v>3.0645967780231191E-6</v>
      </c>
      <c r="AH38" s="15">
        <f t="shared" si="29"/>
        <v>-4.1757576774760531E-2</v>
      </c>
      <c r="AI38" s="15">
        <f t="shared" si="30"/>
        <v>0.69483446608362409</v>
      </c>
      <c r="AJ38" s="15">
        <f t="shared" si="31"/>
        <v>-0.89204404335069865</v>
      </c>
      <c r="AK38" s="15">
        <f t="shared" si="32"/>
        <v>6.8380265377181532E-2</v>
      </c>
      <c r="AL38" s="15">
        <f t="shared" si="33"/>
        <v>2.9211578828041205</v>
      </c>
      <c r="AM38" s="15">
        <f t="shared" si="34"/>
        <v>9.0362098739656425</v>
      </c>
      <c r="AN38" s="15">
        <f t="shared" si="37"/>
        <v>2.8380522468492524</v>
      </c>
      <c r="AO38" s="15">
        <f t="shared" si="37"/>
        <v>2.8379676078498393</v>
      </c>
      <c r="AP38" s="15">
        <f t="shared" si="37"/>
        <v>2.838251211247083</v>
      </c>
      <c r="AQ38" s="15">
        <f t="shared" si="37"/>
        <v>2.83730083030192</v>
      </c>
      <c r="AR38" s="15">
        <f t="shared" si="37"/>
        <v>2.8404845324467574</v>
      </c>
      <c r="AS38" s="15">
        <f t="shared" si="37"/>
        <v>2.829806762139937</v>
      </c>
      <c r="AT38" s="15">
        <f t="shared" si="37"/>
        <v>2.8654822036160414</v>
      </c>
      <c r="AU38" s="15">
        <f t="shared" si="36"/>
        <v>2.7445509292966563</v>
      </c>
      <c r="AW38" s="15">
        <v>-17000</v>
      </c>
      <c r="AX38" s="15">
        <f t="shared" si="0"/>
        <v>-7.2983392572335659E-2</v>
      </c>
      <c r="AY38" s="15">
        <f t="shared" si="1"/>
        <v>-3.2070088172336406E-2</v>
      </c>
      <c r="AZ38" s="15">
        <f t="shared" si="2"/>
        <v>-4.091330439999926E-2</v>
      </c>
      <c r="BA38" s="15">
        <f t="shared" si="3"/>
        <v>0.69253032705951156</v>
      </c>
      <c r="BB38" s="15">
        <f t="shared" si="4"/>
        <v>-0.87485519264809875</v>
      </c>
      <c r="BC38" s="15">
        <f t="shared" si="5"/>
        <v>2.9578690095786135</v>
      </c>
      <c r="BD38" s="15">
        <f t="shared" si="6"/>
        <v>10.855277303819342</v>
      </c>
      <c r="BE38" s="15">
        <f t="shared" si="40"/>
        <v>2.8883223695030615</v>
      </c>
      <c r="BF38" s="15">
        <f t="shared" si="40"/>
        <v>2.8882444517991304</v>
      </c>
      <c r="BG38" s="15">
        <f t="shared" si="40"/>
        <v>2.8885018096857631</v>
      </c>
      <c r="BH38" s="15">
        <f t="shared" si="40"/>
        <v>2.8876517054958031</v>
      </c>
      <c r="BI38" s="15">
        <f t="shared" si="40"/>
        <v>2.8904590587682537</v>
      </c>
      <c r="BJ38" s="15">
        <f t="shared" si="40"/>
        <v>2.8811803309344763</v>
      </c>
      <c r="BK38" s="15">
        <f t="shared" si="40"/>
        <v>2.911765549373929</v>
      </c>
      <c r="BL38" s="15">
        <f t="shared" si="8"/>
        <v>2.8099369073442402</v>
      </c>
    </row>
    <row r="39" spans="1:64" s="15" customFormat="1" ht="12.95" customHeight="1" x14ac:dyDescent="0.2">
      <c r="A39" s="92" t="s">
        <v>133</v>
      </c>
      <c r="B39" s="13"/>
      <c r="C39" s="150">
        <v>35814.491999999998</v>
      </c>
      <c r="D39" s="150"/>
      <c r="E39" s="15">
        <f t="shared" si="13"/>
        <v>-18245.243949688371</v>
      </c>
      <c r="F39" s="15">
        <f t="shared" si="41"/>
        <v>-18245</v>
      </c>
      <c r="G39" s="150">
        <f t="shared" si="15"/>
        <v>-7.7785991699784063E-2</v>
      </c>
      <c r="J39" s="15">
        <f t="shared" si="38"/>
        <v>-7.7785991699784063E-2</v>
      </c>
      <c r="O39" s="15">
        <f t="shared" si="17"/>
        <v>-3.6726904829964421E-2</v>
      </c>
      <c r="P39" s="211">
        <f t="shared" si="18"/>
        <v>20795.991999999998</v>
      </c>
      <c r="Q39" s="212"/>
      <c r="R39" s="15">
        <f t="shared" si="19"/>
        <v>1.6858486145833957E-3</v>
      </c>
      <c r="S39" s="13">
        <f t="shared" si="39"/>
        <v>0.157</v>
      </c>
      <c r="T39" s="15">
        <f t="shared" si="20"/>
        <v>2.6467823248959313E-4</v>
      </c>
      <c r="Z39" s="15">
        <f t="shared" si="21"/>
        <v>-18245</v>
      </c>
      <c r="AA39" s="15">
        <f t="shared" si="22"/>
        <v>-7.8480045071693066E-2</v>
      </c>
      <c r="AB39" s="15">
        <f t="shared" si="23"/>
        <v>-3.6032851458055411E-2</v>
      </c>
      <c r="AC39" s="15">
        <f t="shared" si="24"/>
        <v>-4.1059086869819642E-2</v>
      </c>
      <c r="AD39" s="15">
        <f t="shared" si="25"/>
        <v>6.9405337190900362E-4</v>
      </c>
      <c r="AE39" s="15">
        <f t="shared" si="26"/>
        <v>7.5628483040146462E-8</v>
      </c>
      <c r="AF39" s="15">
        <f t="shared" si="27"/>
        <v>-20796.069785991698</v>
      </c>
      <c r="AG39" s="13">
        <f t="shared" si="28"/>
        <v>4.8171008305825768E-7</v>
      </c>
      <c r="AH39" s="15">
        <f t="shared" si="29"/>
        <v>-4.1753140241728652E-2</v>
      </c>
      <c r="AI39" s="15">
        <f t="shared" si="30"/>
        <v>0.69482038930146661</v>
      </c>
      <c r="AJ39" s="15">
        <f t="shared" si="31"/>
        <v>-0.89195094340459558</v>
      </c>
      <c r="AK39" s="15">
        <f t="shared" si="32"/>
        <v>6.8317413573789093E-2</v>
      </c>
      <c r="AL39" s="15">
        <f t="shared" si="33"/>
        <v>2.9213638377583782</v>
      </c>
      <c r="AM39" s="15">
        <f t="shared" si="34"/>
        <v>9.0447292080288353</v>
      </c>
      <c r="AN39" s="15">
        <f t="shared" si="37"/>
        <v>2.8383337908342612</v>
      </c>
      <c r="AO39" s="15">
        <f t="shared" si="37"/>
        <v>2.8382491793470876</v>
      </c>
      <c r="AP39" s="15">
        <f t="shared" si="37"/>
        <v>2.8385326655776644</v>
      </c>
      <c r="AQ39" s="15">
        <f t="shared" si="37"/>
        <v>2.8375827611238988</v>
      </c>
      <c r="AR39" s="15">
        <f t="shared" si="37"/>
        <v>2.8407645879677652</v>
      </c>
      <c r="AS39" s="15">
        <f t="shared" si="37"/>
        <v>2.8300940646312522</v>
      </c>
      <c r="AT39" s="15">
        <f t="shared" si="37"/>
        <v>2.8657423379561759</v>
      </c>
      <c r="AU39" s="15">
        <f t="shared" si="36"/>
        <v>2.7449165058512355</v>
      </c>
      <c r="AW39" s="15">
        <v>-16000</v>
      </c>
      <c r="AX39" s="15">
        <f t="shared" si="0"/>
        <v>-6.8588040409481327E-2</v>
      </c>
      <c r="AY39" s="15">
        <f t="shared" si="1"/>
        <v>-2.8421281361178989E-2</v>
      </c>
      <c r="AZ39" s="15">
        <f t="shared" si="2"/>
        <v>-4.0166759048302331E-2</v>
      </c>
      <c r="BA39" s="15">
        <f t="shared" si="3"/>
        <v>0.69099522954677228</v>
      </c>
      <c r="BB39" s="15">
        <f t="shared" si="4"/>
        <v>-0.86036034329731703</v>
      </c>
      <c r="BC39" s="15">
        <f t="shared" si="5"/>
        <v>2.9870295525234645</v>
      </c>
      <c r="BD39" s="15">
        <f t="shared" si="6"/>
        <v>12.913928192593358</v>
      </c>
      <c r="BE39" s="15">
        <f t="shared" si="40"/>
        <v>2.9283632179013837</v>
      </c>
      <c r="BF39" s="15">
        <f t="shared" si="40"/>
        <v>2.9282932058607907</v>
      </c>
      <c r="BG39" s="15">
        <f t="shared" si="40"/>
        <v>2.9285222629352319</v>
      </c>
      <c r="BH39" s="15">
        <f t="shared" si="40"/>
        <v>2.9277728189655154</v>
      </c>
      <c r="BI39" s="15">
        <f t="shared" si="40"/>
        <v>2.9302244481223165</v>
      </c>
      <c r="BJ39" s="15">
        <f t="shared" si="40"/>
        <v>2.9221996440733546</v>
      </c>
      <c r="BK39" s="15">
        <f t="shared" si="40"/>
        <v>2.9484164594803923</v>
      </c>
      <c r="BL39" s="15">
        <f t="shared" si="8"/>
        <v>2.862162129426975</v>
      </c>
    </row>
    <row r="40" spans="1:64" s="15" customFormat="1" ht="12.95" customHeight="1" x14ac:dyDescent="0.2">
      <c r="A40" s="92" t="s">
        <v>133</v>
      </c>
      <c r="B40" s="13"/>
      <c r="C40" s="150">
        <v>35835.22</v>
      </c>
      <c r="D40" s="150"/>
      <c r="E40" s="15">
        <f t="shared" si="13"/>
        <v>-18180.237525906781</v>
      </c>
      <c r="F40" s="15">
        <f t="shared" si="41"/>
        <v>-18180</v>
      </c>
      <c r="G40" s="150">
        <f t="shared" si="15"/>
        <v>-7.5737699589808472E-2</v>
      </c>
      <c r="J40" s="15">
        <f t="shared" si="38"/>
        <v>-7.5737699589808472E-2</v>
      </c>
      <c r="O40" s="15">
        <f t="shared" si="17"/>
        <v>-3.6480648079918604E-2</v>
      </c>
      <c r="P40" s="211">
        <f t="shared" si="18"/>
        <v>20816.72</v>
      </c>
      <c r="Q40" s="212"/>
      <c r="R40" s="15">
        <f t="shared" si="19"/>
        <v>1.5411160932501462E-3</v>
      </c>
      <c r="S40" s="13">
        <f t="shared" si="39"/>
        <v>0.157</v>
      </c>
      <c r="T40" s="15">
        <f t="shared" si="20"/>
        <v>2.4195522664027295E-4</v>
      </c>
      <c r="Z40" s="15">
        <f t="shared" si="21"/>
        <v>-18180</v>
      </c>
      <c r="AA40" s="15">
        <f t="shared" si="22"/>
        <v>-7.8192438269384462E-2</v>
      </c>
      <c r="AB40" s="15">
        <f t="shared" si="23"/>
        <v>-3.4025909400342606E-2</v>
      </c>
      <c r="AC40" s="15">
        <f t="shared" si="24"/>
        <v>-3.9257051509889868E-2</v>
      </c>
      <c r="AD40" s="15">
        <f t="shared" si="25"/>
        <v>2.4547386795759907E-3</v>
      </c>
      <c r="AE40" s="15">
        <f t="shared" si="26"/>
        <v>9.4604149164601708E-7</v>
      </c>
      <c r="AF40" s="15">
        <f t="shared" si="27"/>
        <v>-20816.795737699591</v>
      </c>
      <c r="AG40" s="13">
        <f t="shared" si="28"/>
        <v>6.025741985006478E-6</v>
      </c>
      <c r="AH40" s="15">
        <f t="shared" si="29"/>
        <v>-4.1711790189465865E-2</v>
      </c>
      <c r="AI40" s="15">
        <f t="shared" si="30"/>
        <v>0.69469032156475508</v>
      </c>
      <c r="AJ40" s="15">
        <f t="shared" si="31"/>
        <v>-0.89108481838790365</v>
      </c>
      <c r="AK40" s="15">
        <f t="shared" si="32"/>
        <v>6.7733773239706113E-2</v>
      </c>
      <c r="AL40" s="15">
        <f t="shared" si="33"/>
        <v>2.9232758783679693</v>
      </c>
      <c r="AM40" s="15">
        <f t="shared" si="34"/>
        <v>9.12458503555278</v>
      </c>
      <c r="AN40" s="15">
        <f t="shared" si="37"/>
        <v>2.8409478549233831</v>
      </c>
      <c r="AO40" s="15">
        <f t="shared" si="37"/>
        <v>2.8408635043342341</v>
      </c>
      <c r="AP40" s="15">
        <f t="shared" si="37"/>
        <v>2.8411458864972494</v>
      </c>
      <c r="AQ40" s="15">
        <f t="shared" si="37"/>
        <v>2.8402004528103451</v>
      </c>
      <c r="AR40" s="15">
        <f t="shared" si="37"/>
        <v>2.8433647394202382</v>
      </c>
      <c r="AS40" s="15">
        <f t="shared" si="37"/>
        <v>2.8327618305628626</v>
      </c>
      <c r="AT40" s="15">
        <f t="shared" si="37"/>
        <v>2.8681571018286873</v>
      </c>
      <c r="AU40" s="15">
        <f t="shared" si="36"/>
        <v>2.7483111452866131</v>
      </c>
      <c r="AW40" s="15">
        <v>-15000</v>
      </c>
      <c r="AX40" s="15">
        <f t="shared" si="0"/>
        <v>-6.421162794321307E-2</v>
      </c>
      <c r="AY40" s="15">
        <f t="shared" si="1"/>
        <v>-2.4854085396248015E-2</v>
      </c>
      <c r="AZ40" s="15">
        <f t="shared" si="2"/>
        <v>-3.9357542546965059E-2</v>
      </c>
      <c r="BA40" s="15">
        <f t="shared" si="3"/>
        <v>0.68972750568533381</v>
      </c>
      <c r="BB40" s="15">
        <f t="shared" si="4"/>
        <v>-0.84519724329225021</v>
      </c>
      <c r="BC40" s="15">
        <f t="shared" si="5"/>
        <v>3.0160716793266347</v>
      </c>
      <c r="BD40" s="15">
        <f t="shared" si="6"/>
        <v>15.912666410995168</v>
      </c>
      <c r="BE40" s="15">
        <f t="shared" si="40"/>
        <v>2.9683224114056128</v>
      </c>
      <c r="BF40" s="15">
        <f t="shared" si="40"/>
        <v>2.9682623913526416</v>
      </c>
      <c r="BG40" s="15">
        <f t="shared" si="40"/>
        <v>2.9684572286835413</v>
      </c>
      <c r="BH40" s="15">
        <f t="shared" si="40"/>
        <v>2.9678247227319861</v>
      </c>
      <c r="BI40" s="15">
        <f t="shared" si="40"/>
        <v>2.9698777900762745</v>
      </c>
      <c r="BJ40" s="15">
        <f t="shared" si="40"/>
        <v>2.9632109736224166</v>
      </c>
      <c r="BK40" s="15">
        <f t="shared" si="40"/>
        <v>2.9848321666260875</v>
      </c>
      <c r="BL40" s="15">
        <f t="shared" si="8"/>
        <v>2.9143873515097098</v>
      </c>
    </row>
    <row r="41" spans="1:64" s="15" customFormat="1" ht="12.95" customHeight="1" x14ac:dyDescent="0.2">
      <c r="A41" s="156" t="s">
        <v>369</v>
      </c>
      <c r="B41" s="193" t="s">
        <v>131</v>
      </c>
      <c r="C41" s="213">
        <v>35835.381999999998</v>
      </c>
      <c r="D41" s="213" t="s">
        <v>298</v>
      </c>
      <c r="E41" s="15">
        <f t="shared" si="13"/>
        <v>-18179.729467210698</v>
      </c>
      <c r="F41" s="92">
        <f t="shared" si="41"/>
        <v>-18179.5</v>
      </c>
      <c r="G41" s="29">
        <f t="shared" si="15"/>
        <v>-7.3168097347661387E-2</v>
      </c>
      <c r="I41" s="15">
        <f>G41</f>
        <v>-7.3168097347661387E-2</v>
      </c>
      <c r="O41" s="15">
        <f t="shared" si="17"/>
        <v>-3.6478755133603546E-2</v>
      </c>
      <c r="P41" s="211">
        <f t="shared" si="18"/>
        <v>20816.881999999998</v>
      </c>
      <c r="Q41" s="212"/>
      <c r="R41" s="15">
        <f t="shared" si="19"/>
        <v>1.3461078321002466E-3</v>
      </c>
      <c r="S41" s="13">
        <f>S$14</f>
        <v>1.2999999999999999E-2</v>
      </c>
      <c r="T41" s="15">
        <f t="shared" si="20"/>
        <v>1.7499401817303205E-5</v>
      </c>
      <c r="U41" s="15">
        <f>+(G41-O41)</f>
        <v>-3.6689342214057841E-2</v>
      </c>
      <c r="Z41" s="15">
        <f t="shared" si="21"/>
        <v>-18179.5</v>
      </c>
      <c r="AA41" s="15">
        <f t="shared" si="22"/>
        <v>-7.8190226170893232E-2</v>
      </c>
      <c r="AB41" s="15">
        <f t="shared" si="23"/>
        <v>-3.1456626310371702E-2</v>
      </c>
      <c r="AC41" s="15">
        <f t="shared" si="24"/>
        <v>-3.6689342214057841E-2</v>
      </c>
      <c r="AD41" s="15">
        <f t="shared" si="25"/>
        <v>5.0221288232318445E-3</v>
      </c>
      <c r="AE41" s="15">
        <f t="shared" si="26"/>
        <v>3.2788311292276892E-7</v>
      </c>
      <c r="AF41" s="15">
        <f t="shared" si="27"/>
        <v>-20816.955168097345</v>
      </c>
      <c r="AG41" s="13">
        <f t="shared" si="28"/>
        <v>2.5221777917136071E-5</v>
      </c>
      <c r="AH41" s="15">
        <f t="shared" si="29"/>
        <v>-4.1711471037289685E-2</v>
      </c>
      <c r="AI41" s="15">
        <f t="shared" si="30"/>
        <v>0.6946893255572405</v>
      </c>
      <c r="AJ41" s="15">
        <f t="shared" si="31"/>
        <v>-0.89107814451821032</v>
      </c>
      <c r="AK41" s="15">
        <f t="shared" si="32"/>
        <v>6.7729283584192057E-2</v>
      </c>
      <c r="AL41" s="15">
        <f t="shared" si="33"/>
        <v>2.923290583595179</v>
      </c>
      <c r="AM41" s="15">
        <f t="shared" si="34"/>
        <v>9.1252045940186548</v>
      </c>
      <c r="AN41" s="15">
        <f t="shared" ref="AN41:AT50" si="42">$AU41+$AB$7*SIN(AO41)</f>
        <v>2.8409679612051755</v>
      </c>
      <c r="AO41" s="15">
        <f t="shared" si="42"/>
        <v>2.8408836126609156</v>
      </c>
      <c r="AP41" s="15">
        <f t="shared" si="42"/>
        <v>2.8411659862185603</v>
      </c>
      <c r="AQ41" s="15">
        <f t="shared" si="42"/>
        <v>2.840220587245132</v>
      </c>
      <c r="AR41" s="15">
        <f t="shared" si="42"/>
        <v>2.8433847380448434</v>
      </c>
      <c r="AS41" s="15">
        <f t="shared" si="42"/>
        <v>2.8327823515413755</v>
      </c>
      <c r="AT41" s="15">
        <f t="shared" si="42"/>
        <v>2.868175671568312</v>
      </c>
      <c r="AU41" s="15">
        <f t="shared" si="36"/>
        <v>2.7483372578976546</v>
      </c>
      <c r="AW41" s="15">
        <v>-14000</v>
      </c>
      <c r="AX41" s="15">
        <f t="shared" si="0"/>
        <v>-5.9855486989460825E-2</v>
      </c>
      <c r="AY41" s="15">
        <f t="shared" si="1"/>
        <v>-2.1368500277543487E-2</v>
      </c>
      <c r="AZ41" s="15">
        <f t="shared" si="2"/>
        <v>-3.8486986711917338E-2</v>
      </c>
      <c r="BA41" s="15">
        <f t="shared" si="3"/>
        <v>0.68872434859821952</v>
      </c>
      <c r="BB41" s="15">
        <f t="shared" si="4"/>
        <v>-0.8293748407668321</v>
      </c>
      <c r="BC41" s="15">
        <f t="shared" si="5"/>
        <v>3.0450180091358083</v>
      </c>
      <c r="BD41" s="15">
        <f t="shared" si="6"/>
        <v>20.693271261386396</v>
      </c>
      <c r="BE41" s="15">
        <f t="shared" si="40"/>
        <v>3.0082154037833737</v>
      </c>
      <c r="BF41" s="15">
        <f t="shared" si="40"/>
        <v>3.0081672106847686</v>
      </c>
      <c r="BG41" s="15">
        <f t="shared" si="40"/>
        <v>3.0083226940781591</v>
      </c>
      <c r="BH41" s="15">
        <f t="shared" si="40"/>
        <v>3.0078210528015434</v>
      </c>
      <c r="BI41" s="15">
        <f t="shared" si="40"/>
        <v>3.0094393938841422</v>
      </c>
      <c r="BJ41" s="15">
        <f t="shared" si="40"/>
        <v>3.0042172036640222</v>
      </c>
      <c r="BK41" s="15">
        <f t="shared" si="40"/>
        <v>3.0210557810492964</v>
      </c>
      <c r="BL41" s="15">
        <f t="shared" si="8"/>
        <v>2.9666125735924447</v>
      </c>
    </row>
    <row r="42" spans="1:64" s="15" customFormat="1" ht="12.95" customHeight="1" x14ac:dyDescent="0.2">
      <c r="A42" s="92" t="s">
        <v>133</v>
      </c>
      <c r="B42" s="42"/>
      <c r="C42" s="29">
        <v>36135.587</v>
      </c>
      <c r="D42" s="29"/>
      <c r="E42" s="15">
        <f t="shared" si="13"/>
        <v>-17238.237116219294</v>
      </c>
      <c r="F42" s="15">
        <f t="shared" si="41"/>
        <v>-17238</v>
      </c>
      <c r="G42" s="150">
        <f t="shared" si="15"/>
        <v>-7.5607066311931703E-2</v>
      </c>
      <c r="J42" s="15">
        <f t="shared" ref="J42:J50" si="43">G42</f>
        <v>-7.5607066311931703E-2</v>
      </c>
      <c r="O42" s="15">
        <f t="shared" si="17"/>
        <v>-3.2950527266479637E-2</v>
      </c>
      <c r="P42" s="211">
        <f t="shared" si="18"/>
        <v>21117.087</v>
      </c>
      <c r="Q42" s="212"/>
      <c r="R42" s="15">
        <f t="shared" si="19"/>
        <v>1.8195803233361767E-3</v>
      </c>
      <c r="S42" s="13">
        <f t="shared" ref="S42:S50" si="44">S$15</f>
        <v>0.157</v>
      </c>
      <c r="T42" s="15">
        <f t="shared" si="20"/>
        <v>2.8567411076377974E-4</v>
      </c>
      <c r="Z42" s="15">
        <f t="shared" si="21"/>
        <v>-17238</v>
      </c>
      <c r="AA42" s="15">
        <f t="shared" si="22"/>
        <v>-7.403212938784233E-2</v>
      </c>
      <c r="AB42" s="15">
        <f t="shared" si="23"/>
        <v>-3.4525464190569011E-2</v>
      </c>
      <c r="AC42" s="15">
        <f t="shared" si="24"/>
        <v>-4.2656539045452066E-2</v>
      </c>
      <c r="AD42" s="15">
        <f t="shared" si="25"/>
        <v>-1.5749369240893735E-3</v>
      </c>
      <c r="AE42" s="15">
        <f t="shared" si="26"/>
        <v>3.8942693143303527E-7</v>
      </c>
      <c r="AF42" s="15">
        <f t="shared" si="27"/>
        <v>-21117.162607066311</v>
      </c>
      <c r="AG42" s="13">
        <f t="shared" si="28"/>
        <v>2.4804263148600971E-6</v>
      </c>
      <c r="AH42" s="15">
        <f t="shared" si="29"/>
        <v>-4.1081602121362693E-2</v>
      </c>
      <c r="AI42" s="15">
        <f t="shared" si="30"/>
        <v>0.6929354320596991</v>
      </c>
      <c r="AJ42" s="15">
        <f t="shared" si="31"/>
        <v>-0.87820537510678864</v>
      </c>
      <c r="AK42" s="15">
        <f t="shared" si="32"/>
        <v>5.927237888896416E-2</v>
      </c>
      <c r="AL42" s="15">
        <f t="shared" si="33"/>
        <v>2.9509088364196208</v>
      </c>
      <c r="AM42" s="15">
        <f t="shared" si="34"/>
        <v>10.456767128761275</v>
      </c>
      <c r="AN42" s="15">
        <f t="shared" si="42"/>
        <v>2.8787789064627476</v>
      </c>
      <c r="AO42" s="15">
        <f t="shared" si="42"/>
        <v>2.8786994341634009</v>
      </c>
      <c r="AP42" s="15">
        <f t="shared" si="42"/>
        <v>2.8789625885586578</v>
      </c>
      <c r="AQ42" s="15">
        <f t="shared" si="42"/>
        <v>2.8780911414343096</v>
      </c>
      <c r="AR42" s="15">
        <f t="shared" si="42"/>
        <v>2.8809761962743705</v>
      </c>
      <c r="AS42" s="15">
        <f t="shared" si="42"/>
        <v>2.8714161501886371</v>
      </c>
      <c r="AT42" s="15">
        <f t="shared" si="42"/>
        <v>2.9030032997690776</v>
      </c>
      <c r="AU42" s="15">
        <f t="shared" si="36"/>
        <v>2.7975073044885495</v>
      </c>
      <c r="AW42" s="15">
        <v>-13000</v>
      </c>
      <c r="AX42" s="15">
        <f t="shared" si="0"/>
        <v>-5.5520941388381539E-2</v>
      </c>
      <c r="AY42" s="15">
        <f t="shared" si="1"/>
        <v>-1.7964526005065398E-2</v>
      </c>
      <c r="AZ42" s="15">
        <f t="shared" si="2"/>
        <v>-3.7556415383316145E-2</v>
      </c>
      <c r="BA42" s="15">
        <f t="shared" si="3"/>
        <v>0.68798354182951282</v>
      </c>
      <c r="BB42" s="15">
        <f t="shared" si="4"/>
        <v>-0.81290036012418354</v>
      </c>
      <c r="BC42" s="15">
        <f t="shared" si="5"/>
        <v>3.0738908570503898</v>
      </c>
      <c r="BD42" s="15">
        <f t="shared" si="6"/>
        <v>29.530029063013501</v>
      </c>
      <c r="BE42" s="15">
        <f t="shared" si="40"/>
        <v>3.0480575277989974</v>
      </c>
      <c r="BF42" s="15">
        <f t="shared" si="40"/>
        <v>3.0480226637061998</v>
      </c>
      <c r="BG42" s="15">
        <f t="shared" si="40"/>
        <v>3.0481346349498346</v>
      </c>
      <c r="BH42" s="15">
        <f t="shared" si="40"/>
        <v>3.0477750183887014</v>
      </c>
      <c r="BI42" s="15">
        <f t="shared" si="40"/>
        <v>3.0489299511564751</v>
      </c>
      <c r="BJ42" s="15">
        <f t="shared" si="40"/>
        <v>3.045220358873479</v>
      </c>
      <c r="BK42" s="15">
        <f t="shared" si="40"/>
        <v>3.0571309367971011</v>
      </c>
      <c r="BL42" s="15">
        <f t="shared" si="8"/>
        <v>3.0188377956751795</v>
      </c>
    </row>
    <row r="43" spans="1:64" s="15" customFormat="1" ht="12.95" customHeight="1" x14ac:dyDescent="0.2">
      <c r="A43" s="92" t="s">
        <v>133</v>
      </c>
      <c r="B43" s="42"/>
      <c r="C43" s="29">
        <v>36136.544999999998</v>
      </c>
      <c r="D43" s="29"/>
      <c r="E43" s="15">
        <f t="shared" si="13"/>
        <v>-17235.232670349811</v>
      </c>
      <c r="F43" s="15">
        <f t="shared" si="41"/>
        <v>-17235</v>
      </c>
      <c r="G43" s="150">
        <f t="shared" si="15"/>
        <v>-7.4189452832797542E-2</v>
      </c>
      <c r="J43" s="15">
        <f t="shared" si="43"/>
        <v>-7.4189452832797542E-2</v>
      </c>
      <c r="O43" s="15">
        <f t="shared" si="17"/>
        <v>-3.2939400526881428E-2</v>
      </c>
      <c r="P43" s="211">
        <f t="shared" si="18"/>
        <v>21118.044999999998</v>
      </c>
      <c r="Q43" s="212"/>
      <c r="R43" s="15">
        <f t="shared" si="19"/>
        <v>1.7015668152408152E-3</v>
      </c>
      <c r="S43" s="13">
        <f t="shared" si="44"/>
        <v>0.157</v>
      </c>
      <c r="T43" s="15">
        <f t="shared" si="20"/>
        <v>2.6714598999280799E-4</v>
      </c>
      <c r="Z43" s="15">
        <f t="shared" si="21"/>
        <v>-17235</v>
      </c>
      <c r="AA43" s="15">
        <f t="shared" si="22"/>
        <v>-7.401890388755307E-2</v>
      </c>
      <c r="AB43" s="15">
        <f t="shared" si="23"/>
        <v>-3.3109949472125901E-2</v>
      </c>
      <c r="AC43" s="15">
        <f t="shared" si="24"/>
        <v>-4.1250052305916114E-2</v>
      </c>
      <c r="AD43" s="15">
        <f t="shared" si="25"/>
        <v>-1.7054894524447251E-4</v>
      </c>
      <c r="AE43" s="15">
        <f t="shared" si="26"/>
        <v>4.5666500076683271E-9</v>
      </c>
      <c r="AF43" s="15">
        <f t="shared" si="27"/>
        <v>-21118.119189452831</v>
      </c>
      <c r="AG43" s="13">
        <f t="shared" si="28"/>
        <v>2.9086942724002082E-8</v>
      </c>
      <c r="AH43" s="15">
        <f t="shared" si="29"/>
        <v>-4.1079503360671642E-2</v>
      </c>
      <c r="AI43" s="15">
        <f t="shared" si="30"/>
        <v>0.69293023005246601</v>
      </c>
      <c r="AJ43" s="15">
        <f t="shared" si="31"/>
        <v>-0.87816338587219678</v>
      </c>
      <c r="AK43" s="15">
        <f t="shared" si="32"/>
        <v>5.9245423180943828E-2</v>
      </c>
      <c r="AL43" s="15">
        <f t="shared" si="33"/>
        <v>2.9509966208222833</v>
      </c>
      <c r="AM43" s="15">
        <f t="shared" si="34"/>
        <v>10.461612592822107</v>
      </c>
      <c r="AN43" s="15">
        <f t="shared" si="42"/>
        <v>2.8788992373676257</v>
      </c>
      <c r="AO43" s="15">
        <f t="shared" si="42"/>
        <v>2.8788197838635368</v>
      </c>
      <c r="AP43" s="15">
        <f t="shared" si="42"/>
        <v>2.8790828675105109</v>
      </c>
      <c r="AQ43" s="15">
        <f t="shared" si="42"/>
        <v>2.8782116829160245</v>
      </c>
      <c r="AR43" s="15">
        <f t="shared" si="42"/>
        <v>2.8810957757542646</v>
      </c>
      <c r="AS43" s="15">
        <f t="shared" si="42"/>
        <v>2.8715392325196918</v>
      </c>
      <c r="AT43" s="15">
        <f t="shared" si="42"/>
        <v>2.9031138485321795</v>
      </c>
      <c r="AU43" s="15">
        <f t="shared" si="36"/>
        <v>2.7976639801547973</v>
      </c>
      <c r="AW43" s="15">
        <v>-12000</v>
      </c>
      <c r="AX43" s="15">
        <f t="shared" si="0"/>
        <v>-5.1209309239649899E-2</v>
      </c>
      <c r="AY43" s="15">
        <f t="shared" si="1"/>
        <v>-1.4642162578813759E-2</v>
      </c>
      <c r="AZ43" s="15">
        <f t="shared" si="2"/>
        <v>-3.6567146660836138E-2</v>
      </c>
      <c r="BA43" s="15">
        <f t="shared" si="3"/>
        <v>0.68750345119736234</v>
      </c>
      <c r="BB43" s="15">
        <f t="shared" si="4"/>
        <v>-0.79577938615319732</v>
      </c>
      <c r="BC43" s="15">
        <f t="shared" si="5"/>
        <v>3.1027123070417906</v>
      </c>
      <c r="BD43" s="15">
        <f t="shared" si="6"/>
        <v>51.43339049953736</v>
      </c>
      <c r="BE43" s="15">
        <f t="shared" si="40"/>
        <v>3.0878640251916796</v>
      </c>
      <c r="BF43" s="15">
        <f t="shared" si="40"/>
        <v>3.087843591712637</v>
      </c>
      <c r="BG43" s="15">
        <f t="shared" si="40"/>
        <v>3.0879090245298686</v>
      </c>
      <c r="BH43" s="15">
        <f t="shared" si="40"/>
        <v>3.0876994924102332</v>
      </c>
      <c r="BI43" s="15">
        <f t="shared" si="40"/>
        <v>3.0883704579527396</v>
      </c>
      <c r="BJ43" s="15">
        <f t="shared" si="40"/>
        <v>3.0862218002986137</v>
      </c>
      <c r="BK43" s="15">
        <f t="shared" si="40"/>
        <v>3.0931016727417102</v>
      </c>
      <c r="BL43" s="15">
        <f t="shared" si="8"/>
        <v>3.0710630177579148</v>
      </c>
    </row>
    <row r="44" spans="1:64" s="15" customFormat="1" ht="12.95" customHeight="1" x14ac:dyDescent="0.2">
      <c r="A44" s="92" t="s">
        <v>133</v>
      </c>
      <c r="B44" s="42"/>
      <c r="C44" s="29">
        <v>36137.341800000002</v>
      </c>
      <c r="D44" s="29"/>
      <c r="E44" s="15">
        <f t="shared" si="13"/>
        <v>-17232.733774244571</v>
      </c>
      <c r="F44" s="15">
        <f t="shared" si="41"/>
        <v>-17232.5</v>
      </c>
      <c r="G44" s="150">
        <f t="shared" si="15"/>
        <v>-7.4541441594192293E-2</v>
      </c>
      <c r="J44" s="15">
        <f t="shared" si="43"/>
        <v>-7.4541441594192293E-2</v>
      </c>
      <c r="O44" s="15">
        <f t="shared" si="17"/>
        <v>-3.2930128804957486E-2</v>
      </c>
      <c r="P44" s="211">
        <f t="shared" si="18"/>
        <v>21118.841800000002</v>
      </c>
      <c r="Q44" s="212"/>
      <c r="R44" s="15">
        <f t="shared" si="19"/>
        <v>1.7315013520435361E-3</v>
      </c>
      <c r="S44" s="13">
        <f t="shared" si="44"/>
        <v>0.157</v>
      </c>
      <c r="T44" s="15">
        <f t="shared" si="20"/>
        <v>2.7184571227083519E-4</v>
      </c>
      <c r="Z44" s="15">
        <f t="shared" si="21"/>
        <v>-17232.5</v>
      </c>
      <c r="AA44" s="15">
        <f t="shared" si="22"/>
        <v>-7.4007882756123744E-2</v>
      </c>
      <c r="AB44" s="15">
        <f t="shared" si="23"/>
        <v>-3.3463687643026027E-2</v>
      </c>
      <c r="AC44" s="15">
        <f t="shared" si="24"/>
        <v>-4.1611312789234807E-2</v>
      </c>
      <c r="AD44" s="15">
        <f t="shared" si="25"/>
        <v>-5.3355883806854854E-4</v>
      </c>
      <c r="AE44" s="15">
        <f t="shared" si="26"/>
        <v>4.4695550287926359E-8</v>
      </c>
      <c r="AF44" s="15">
        <f t="shared" si="27"/>
        <v>-21118.916341441596</v>
      </c>
      <c r="AG44" s="13">
        <f t="shared" si="28"/>
        <v>2.8468503368105962E-7</v>
      </c>
      <c r="AH44" s="15">
        <f t="shared" si="29"/>
        <v>-4.1077753951166265E-2</v>
      </c>
      <c r="AI44" s="15">
        <f t="shared" si="30"/>
        <v>0.69292589691382545</v>
      </c>
      <c r="AJ44" s="15">
        <f t="shared" si="31"/>
        <v>-0.87812839015696298</v>
      </c>
      <c r="AK44" s="15">
        <f t="shared" si="32"/>
        <v>5.9222960052178933E-2</v>
      </c>
      <c r="AL44" s="15">
        <f t="shared" si="33"/>
        <v>2.9510697734815907</v>
      </c>
      <c r="AM44" s="15">
        <f t="shared" si="34"/>
        <v>10.465653824283542</v>
      </c>
      <c r="AN44" s="15">
        <f t="shared" si="42"/>
        <v>2.8789995124277188</v>
      </c>
      <c r="AO44" s="15">
        <f t="shared" si="42"/>
        <v>2.8789200746020076</v>
      </c>
      <c r="AP44" s="15">
        <f t="shared" si="42"/>
        <v>2.8791830992466729</v>
      </c>
      <c r="AQ44" s="15">
        <f t="shared" si="42"/>
        <v>2.8783121335546262</v>
      </c>
      <c r="AR44" s="15">
        <f t="shared" si="42"/>
        <v>2.8811954243820752</v>
      </c>
      <c r="AS44" s="15">
        <f t="shared" si="42"/>
        <v>2.8716418010401283</v>
      </c>
      <c r="AT44" s="15">
        <f t="shared" si="42"/>
        <v>2.9032059705240525</v>
      </c>
      <c r="AU44" s="15">
        <f t="shared" si="36"/>
        <v>2.7977945432100046</v>
      </c>
      <c r="AW44" s="15">
        <v>-11000</v>
      </c>
      <c r="AX44" s="15">
        <f t="shared" si="0"/>
        <v>-4.6921905365143735E-2</v>
      </c>
      <c r="AY44" s="15">
        <f t="shared" si="1"/>
        <v>-1.1401409998788564E-2</v>
      </c>
      <c r="AZ44" s="15">
        <f t="shared" si="2"/>
        <v>-3.5520495366355175E-2</v>
      </c>
      <c r="BA44" s="15">
        <f t="shared" si="3"/>
        <v>0.68728301882700382</v>
      </c>
      <c r="BB44" s="15">
        <f t="shared" si="4"/>
        <v>-0.77801594065339863</v>
      </c>
      <c r="BC44" s="15">
        <f t="shared" si="5"/>
        <v>3.1315042825279624</v>
      </c>
      <c r="BD44" s="15">
        <f t="shared" si="6"/>
        <v>198.2463794377783</v>
      </c>
      <c r="BE44" s="15">
        <f t="shared" si="40"/>
        <v>3.1276500750042717</v>
      </c>
      <c r="BF44" s="15">
        <f t="shared" si="40"/>
        <v>3.1276447233863847</v>
      </c>
      <c r="BG44" s="15">
        <f t="shared" si="40"/>
        <v>3.1276618374729943</v>
      </c>
      <c r="BH44" s="15">
        <f t="shared" si="40"/>
        <v>3.1276071078485068</v>
      </c>
      <c r="BI44" s="15">
        <f t="shared" si="40"/>
        <v>3.1277821291253582</v>
      </c>
      <c r="BJ44" s="15">
        <f t="shared" si="40"/>
        <v>3.127222422559552</v>
      </c>
      <c r="BK44" s="15">
        <f t="shared" si="40"/>
        <v>3.1290123124928835</v>
      </c>
      <c r="BL44" s="15">
        <f t="shared" si="8"/>
        <v>3.1232882398406492</v>
      </c>
    </row>
    <row r="45" spans="1:64" s="15" customFormat="1" ht="12.95" customHeight="1" x14ac:dyDescent="0.2">
      <c r="A45" s="92" t="s">
        <v>133</v>
      </c>
      <c r="B45" s="42"/>
      <c r="C45" s="29">
        <v>36544.374000000003</v>
      </c>
      <c r="D45" s="29"/>
      <c r="E45" s="15">
        <f t="shared" si="13"/>
        <v>-15956.21371992435</v>
      </c>
      <c r="F45" s="15">
        <f t="shared" si="41"/>
        <v>-15956</v>
      </c>
      <c r="G45" s="150">
        <f t="shared" si="15"/>
        <v>-6.8146905090543441E-2</v>
      </c>
      <c r="J45" s="15">
        <f t="shared" si="43"/>
        <v>-6.8146905090543441E-2</v>
      </c>
      <c r="O45" s="15">
        <f t="shared" si="17"/>
        <v>-2.8262608299404191E-2</v>
      </c>
      <c r="P45" s="211">
        <f t="shared" si="18"/>
        <v>21525.874000000003</v>
      </c>
      <c r="Q45" s="212"/>
      <c r="R45" s="15">
        <f t="shared" si="19"/>
        <v>1.5907571305236808E-3</v>
      </c>
      <c r="S45" s="13">
        <f t="shared" si="44"/>
        <v>0.157</v>
      </c>
      <c r="T45" s="15">
        <f t="shared" si="20"/>
        <v>2.4974886949221786E-4</v>
      </c>
      <c r="Z45" s="15">
        <f t="shared" si="21"/>
        <v>-15956</v>
      </c>
      <c r="AA45" s="15">
        <f t="shared" si="22"/>
        <v>-6.8395070140557956E-2</v>
      </c>
      <c r="AB45" s="15">
        <f t="shared" si="23"/>
        <v>-2.8014443249389669E-2</v>
      </c>
      <c r="AC45" s="15">
        <f t="shared" si="24"/>
        <v>-3.9884296791139251E-2</v>
      </c>
      <c r="AD45" s="15">
        <f t="shared" si="25"/>
        <v>2.4816505001451494E-4</v>
      </c>
      <c r="AE45" s="15">
        <f t="shared" si="26"/>
        <v>9.6689850516469528E-9</v>
      </c>
      <c r="AF45" s="15">
        <f t="shared" si="27"/>
        <v>-21525.942146905094</v>
      </c>
      <c r="AG45" s="13">
        <f t="shared" si="28"/>
        <v>6.1585892048706709E-8</v>
      </c>
      <c r="AH45" s="15">
        <f t="shared" si="29"/>
        <v>-4.0132461841153773E-2</v>
      </c>
      <c r="AI45" s="15">
        <f t="shared" si="30"/>
        <v>0.69093384897164511</v>
      </c>
      <c r="AJ45" s="15">
        <f t="shared" si="31"/>
        <v>-0.8597071496935732</v>
      </c>
      <c r="AK45" s="15">
        <f t="shared" si="32"/>
        <v>4.7749115929394056E-2</v>
      </c>
      <c r="AL45" s="15">
        <f t="shared" si="33"/>
        <v>2.9883097298320602</v>
      </c>
      <c r="AM45" s="15">
        <f t="shared" si="34"/>
        <v>13.022210656572224</v>
      </c>
      <c r="AN45" s="15">
        <f t="shared" si="42"/>
        <v>2.9301230261738862</v>
      </c>
      <c r="AO45" s="15">
        <f t="shared" si="42"/>
        <v>2.9300534114250882</v>
      </c>
      <c r="AP45" s="15">
        <f t="shared" si="42"/>
        <v>2.9302810823225043</v>
      </c>
      <c r="AQ45" s="15">
        <f t="shared" si="42"/>
        <v>2.9295364568366846</v>
      </c>
      <c r="AR45" s="15">
        <f t="shared" si="42"/>
        <v>2.9319714046233307</v>
      </c>
      <c r="AS45" s="15">
        <f t="shared" si="42"/>
        <v>2.9240042858877979</v>
      </c>
      <c r="AT45" s="15">
        <f t="shared" si="42"/>
        <v>2.9500233839784196</v>
      </c>
      <c r="AU45" s="15">
        <f t="shared" si="36"/>
        <v>2.8644600391986152</v>
      </c>
      <c r="AW45" s="15">
        <v>-10000</v>
      </c>
      <c r="AX45" s="15">
        <f t="shared" si="0"/>
        <v>-4.2660044004776056E-2</v>
      </c>
      <c r="AY45" s="15">
        <f t="shared" si="1"/>
        <v>-8.2422682649898119E-3</v>
      </c>
      <c r="AZ45" s="15">
        <f t="shared" si="2"/>
        <v>-3.4417775739786244E-2</v>
      </c>
      <c r="BA45" s="15">
        <f t="shared" si="3"/>
        <v>0.68732175930782735</v>
      </c>
      <c r="BB45" s="15">
        <f t="shared" si="4"/>
        <v>-0.75961255239691661</v>
      </c>
      <c r="BC45" s="15">
        <f t="shared" si="5"/>
        <v>-3.122896691901845</v>
      </c>
      <c r="BD45" s="15">
        <f t="shared" si="6"/>
        <v>-106.97185716060804</v>
      </c>
      <c r="BE45" s="15">
        <f t="shared" si="40"/>
        <v>3.1674308207000132</v>
      </c>
      <c r="BF45" s="15">
        <f t="shared" si="40"/>
        <v>3.1674407221761895</v>
      </c>
      <c r="BG45" s="15">
        <f t="shared" si="40"/>
        <v>3.1674090504816093</v>
      </c>
      <c r="BH45" s="15">
        <f t="shared" si="40"/>
        <v>3.1675103583192619</v>
      </c>
      <c r="BI45" s="15">
        <f t="shared" si="40"/>
        <v>3.1671863071866508</v>
      </c>
      <c r="BJ45" s="15">
        <f t="shared" si="40"/>
        <v>3.1682228519753406</v>
      </c>
      <c r="BK45" s="15">
        <f t="shared" si="40"/>
        <v>3.1649073435339243</v>
      </c>
      <c r="BL45" s="15">
        <f t="shared" si="8"/>
        <v>3.1755134619233845</v>
      </c>
    </row>
    <row r="46" spans="1:64" s="15" customFormat="1" ht="12.95" customHeight="1" x14ac:dyDescent="0.2">
      <c r="A46" s="92" t="s">
        <v>133</v>
      </c>
      <c r="B46" s="42"/>
      <c r="C46" s="29">
        <v>36552.345000000001</v>
      </c>
      <c r="D46" s="29"/>
      <c r="E46" s="15">
        <f t="shared" si="13"/>
        <v>-15931.215350377706</v>
      </c>
      <c r="F46" s="15">
        <f t="shared" si="41"/>
        <v>-15931</v>
      </c>
      <c r="G46" s="150">
        <f t="shared" si="15"/>
        <v>-6.8666792751173489E-2</v>
      </c>
      <c r="J46" s="15">
        <f t="shared" si="43"/>
        <v>-6.8666792751173489E-2</v>
      </c>
      <c r="O46" s="15">
        <f t="shared" si="17"/>
        <v>-2.8172523540023378E-2</v>
      </c>
      <c r="P46" s="211">
        <f t="shared" si="18"/>
        <v>21533.845000000001</v>
      </c>
      <c r="Q46" s="212"/>
      <c r="R46" s="15">
        <f t="shared" si="19"/>
        <v>1.6397858389450997E-3</v>
      </c>
      <c r="S46" s="13">
        <f t="shared" si="44"/>
        <v>0.157</v>
      </c>
      <c r="T46" s="15">
        <f t="shared" si="20"/>
        <v>2.5744637671438065E-4</v>
      </c>
      <c r="Z46" s="15">
        <f t="shared" si="21"/>
        <v>-15931</v>
      </c>
      <c r="AA46" s="15">
        <f t="shared" si="22"/>
        <v>-6.8285444321921795E-2</v>
      </c>
      <c r="AB46" s="15">
        <f t="shared" si="23"/>
        <v>-2.8553871969275071E-2</v>
      </c>
      <c r="AC46" s="15">
        <f t="shared" si="24"/>
        <v>-4.0494269211150111E-2</v>
      </c>
      <c r="AD46" s="15">
        <f t="shared" si="25"/>
        <v>-3.8134842925169332E-4</v>
      </c>
      <c r="AE46" s="15">
        <f t="shared" si="26"/>
        <v>2.2831980045359196E-8</v>
      </c>
      <c r="AF46" s="15">
        <f t="shared" si="27"/>
        <v>-21533.913666792752</v>
      </c>
      <c r="AG46" s="13">
        <f t="shared" si="28"/>
        <v>1.4542662449273374E-7</v>
      </c>
      <c r="AH46" s="15">
        <f t="shared" si="29"/>
        <v>-4.0112920781898417E-2</v>
      </c>
      <c r="AI46" s="15">
        <f t="shared" si="30"/>
        <v>0.69089920411104688</v>
      </c>
      <c r="AJ46" s="15">
        <f t="shared" si="31"/>
        <v>-0.85933544104658799</v>
      </c>
      <c r="AK46" s="15">
        <f t="shared" si="32"/>
        <v>4.7524328131350858E-2</v>
      </c>
      <c r="AL46" s="15">
        <f t="shared" si="33"/>
        <v>2.9890370019363233</v>
      </c>
      <c r="AM46" s="15">
        <f t="shared" si="34"/>
        <v>13.084534081988302</v>
      </c>
      <c r="AN46" s="15">
        <f t="shared" si="42"/>
        <v>2.931122847325601</v>
      </c>
      <c r="AO46" s="15">
        <f t="shared" si="42"/>
        <v>2.9310534601100309</v>
      </c>
      <c r="AP46" s="15">
        <f t="shared" si="42"/>
        <v>2.9312803383082837</v>
      </c>
      <c r="AQ46" s="15">
        <f t="shared" si="42"/>
        <v>2.9305384646025869</v>
      </c>
      <c r="AR46" s="15">
        <f t="shared" si="42"/>
        <v>2.9329638975243024</v>
      </c>
      <c r="AS46" s="15">
        <f t="shared" si="42"/>
        <v>2.9250296438534771</v>
      </c>
      <c r="AT46" s="15">
        <f t="shared" si="42"/>
        <v>2.9509362077442427</v>
      </c>
      <c r="AU46" s="15">
        <f t="shared" si="36"/>
        <v>2.8657656697506839</v>
      </c>
      <c r="AW46" s="15">
        <v>-9000</v>
      </c>
      <c r="AX46" s="15">
        <f t="shared" si="0"/>
        <v>-3.8425041746865202E-2</v>
      </c>
      <c r="AY46" s="15">
        <f t="shared" si="1"/>
        <v>-5.1647373774175043E-3</v>
      </c>
      <c r="AZ46" s="15">
        <f t="shared" si="2"/>
        <v>-3.3260304369447699E-2</v>
      </c>
      <c r="BA46" s="15">
        <f t="shared" si="3"/>
        <v>0.68761975793553076</v>
      </c>
      <c r="BB46" s="15">
        <f t="shared" si="4"/>
        <v>-0.74057032115135968</v>
      </c>
      <c r="BC46" s="15">
        <f t="shared" si="5"/>
        <v>-3.0940981938335015</v>
      </c>
      <c r="BD46" s="15">
        <f t="shared" si="6"/>
        <v>-42.102258709215931</v>
      </c>
      <c r="BE46" s="15">
        <f t="shared" si="40"/>
        <v>3.2072213965617675</v>
      </c>
      <c r="BF46" s="15">
        <f t="shared" si="40"/>
        <v>3.2072462345365071</v>
      </c>
      <c r="BG46" s="15">
        <f t="shared" si="40"/>
        <v>3.2071666409375141</v>
      </c>
      <c r="BH46" s="15">
        <f t="shared" si="40"/>
        <v>3.2074217010874602</v>
      </c>
      <c r="BI46" s="15">
        <f t="shared" si="40"/>
        <v>3.2066043680134491</v>
      </c>
      <c r="BJ46" s="15">
        <f t="shared" si="40"/>
        <v>3.209223645197024</v>
      </c>
      <c r="BK46" s="15">
        <f t="shared" si="40"/>
        <v>3.2008312959108092</v>
      </c>
      <c r="BL46" s="15">
        <f t="shared" si="8"/>
        <v>3.2277386840061189</v>
      </c>
    </row>
    <row r="47" spans="1:64" s="15" customFormat="1" ht="12.95" customHeight="1" x14ac:dyDescent="0.2">
      <c r="A47" s="156" t="s">
        <v>340</v>
      </c>
      <c r="B47" s="193" t="s">
        <v>131</v>
      </c>
      <c r="C47" s="213">
        <v>36552.504699999998</v>
      </c>
      <c r="D47" s="213" t="s">
        <v>298</v>
      </c>
      <c r="E47" s="15">
        <f t="shared" si="13"/>
        <v>-15930.714504860642</v>
      </c>
      <c r="F47" s="92">
        <f t="shared" si="41"/>
        <v>-15930.5</v>
      </c>
      <c r="G47" s="29">
        <f t="shared" si="15"/>
        <v>-6.8397190501855221E-2</v>
      </c>
      <c r="J47" s="15">
        <f t="shared" si="43"/>
        <v>-6.8397190501855221E-2</v>
      </c>
      <c r="O47" s="15">
        <f t="shared" si="17"/>
        <v>-2.8170722365104907E-2</v>
      </c>
      <c r="P47" s="211">
        <f t="shared" si="18"/>
        <v>21534.004699999998</v>
      </c>
      <c r="Q47" s="212"/>
      <c r="R47" s="15">
        <f t="shared" si="19"/>
        <v>1.6181687387569882E-3</v>
      </c>
      <c r="S47" s="13">
        <f t="shared" si="44"/>
        <v>0.157</v>
      </c>
      <c r="T47" s="15">
        <f t="shared" si="20"/>
        <v>2.5405249198484718E-4</v>
      </c>
      <c r="U47" s="15">
        <f>+(G47-O47)</f>
        <v>-4.0226468136750314E-2</v>
      </c>
      <c r="Z47" s="15">
        <f t="shared" si="21"/>
        <v>-15930.5</v>
      </c>
      <c r="AA47" s="15">
        <f t="shared" si="22"/>
        <v>-6.8283251926813074E-2</v>
      </c>
      <c r="AB47" s="15">
        <f t="shared" si="23"/>
        <v>-2.8284660940147054E-2</v>
      </c>
      <c r="AC47" s="15">
        <f t="shared" si="24"/>
        <v>-4.0226468136750314E-2</v>
      </c>
      <c r="AD47" s="15">
        <f t="shared" si="25"/>
        <v>-1.1393857504214677E-4</v>
      </c>
      <c r="AE47" s="15">
        <f t="shared" si="26"/>
        <v>2.0381738245736812E-9</v>
      </c>
      <c r="AF47" s="15">
        <f t="shared" si="27"/>
        <v>-21534.0730971905</v>
      </c>
      <c r="AG47" s="13">
        <f t="shared" si="28"/>
        <v>1.2981998882634911E-8</v>
      </c>
      <c r="AH47" s="15">
        <f t="shared" si="29"/>
        <v>-4.0112529561708167E-2</v>
      </c>
      <c r="AI47" s="15">
        <f t="shared" si="30"/>
        <v>0.69089851291682614</v>
      </c>
      <c r="AJ47" s="15">
        <f t="shared" si="31"/>
        <v>-0.85932800261830566</v>
      </c>
      <c r="AK47" s="15">
        <f t="shared" si="32"/>
        <v>4.7519832349147341E-2</v>
      </c>
      <c r="AL47" s="15">
        <f t="shared" si="33"/>
        <v>2.9890515466325409</v>
      </c>
      <c r="AM47" s="15">
        <f t="shared" si="34"/>
        <v>13.085786536105775</v>
      </c>
      <c r="AN47" s="15">
        <f t="shared" si="42"/>
        <v>2.9311428432341842</v>
      </c>
      <c r="AO47" s="15">
        <f t="shared" si="42"/>
        <v>2.9310734605825464</v>
      </c>
      <c r="AP47" s="15">
        <f t="shared" si="42"/>
        <v>2.9313003228892329</v>
      </c>
      <c r="AQ47" s="15">
        <f t="shared" si="42"/>
        <v>2.9305585043223381</v>
      </c>
      <c r="AR47" s="15">
        <f t="shared" si="42"/>
        <v>2.9329837466755797</v>
      </c>
      <c r="AS47" s="15">
        <f t="shared" si="42"/>
        <v>2.9250501509637465</v>
      </c>
      <c r="AT47" s="15">
        <f t="shared" si="42"/>
        <v>2.9509544627364126</v>
      </c>
      <c r="AU47" s="15">
        <f t="shared" si="36"/>
        <v>2.8657917823617254</v>
      </c>
      <c r="AW47" s="15">
        <v>-8000</v>
      </c>
      <c r="AX47" s="15">
        <f t="shared" si="0"/>
        <v>-3.4218220690406226E-2</v>
      </c>
      <c r="AY47" s="15">
        <f t="shared" si="1"/>
        <v>-2.1688173360716414E-3</v>
      </c>
      <c r="AZ47" s="15">
        <f t="shared" si="2"/>
        <v>-3.2049403354334587E-2</v>
      </c>
      <c r="BA47" s="15">
        <f t="shared" si="3"/>
        <v>0.68817767102074856</v>
      </c>
      <c r="BB47" s="15">
        <f t="shared" si="4"/>
        <v>-0.72088897640041483</v>
      </c>
      <c r="BC47" s="15">
        <f t="shared" si="5"/>
        <v>-3.0652636784229226</v>
      </c>
      <c r="BD47" s="15">
        <f t="shared" si="6"/>
        <v>-26.18964662616288</v>
      </c>
      <c r="BE47" s="15">
        <f t="shared" si="40"/>
        <v>3.2470369539024997</v>
      </c>
      <c r="BF47" s="15">
        <f t="shared" si="40"/>
        <v>3.247075938393694</v>
      </c>
      <c r="BG47" s="15">
        <f t="shared" si="40"/>
        <v>3.2469505850117883</v>
      </c>
      <c r="BH47" s="15">
        <f t="shared" si="40"/>
        <v>3.2473536607223448</v>
      </c>
      <c r="BI47" s="15">
        <f t="shared" si="40"/>
        <v>3.2460576257291773</v>
      </c>
      <c r="BJ47" s="15">
        <f t="shared" si="40"/>
        <v>3.250225487969066</v>
      </c>
      <c r="BK47" s="15">
        <f t="shared" si="40"/>
        <v>3.2368286208052552</v>
      </c>
      <c r="BL47" s="15">
        <f t="shared" si="8"/>
        <v>3.2799639060888541</v>
      </c>
    </row>
    <row r="48" spans="1:64" s="15" customFormat="1" ht="12.95" customHeight="1" x14ac:dyDescent="0.2">
      <c r="A48" s="92" t="s">
        <v>133</v>
      </c>
      <c r="B48" s="42"/>
      <c r="C48" s="29">
        <v>36573.390099999997</v>
      </c>
      <c r="D48" s="29"/>
      <c r="E48" s="15">
        <f t="shared" si="13"/>
        <v>-15865.214448741008</v>
      </c>
      <c r="F48" s="15">
        <f t="shared" si="41"/>
        <v>-15865</v>
      </c>
      <c r="G48" s="150">
        <f t="shared" si="15"/>
        <v>-6.8379296149942093E-2</v>
      </c>
      <c r="J48" s="15">
        <f t="shared" si="43"/>
        <v>-6.8379296149942093E-2</v>
      </c>
      <c r="O48" s="15">
        <f t="shared" si="17"/>
        <v>-2.7934944852629255E-2</v>
      </c>
      <c r="P48" s="211">
        <f t="shared" si="18"/>
        <v>21554.890099999997</v>
      </c>
      <c r="Q48" s="212"/>
      <c r="R48" s="15">
        <f t="shared" si="19"/>
        <v>1.6357455518604506E-3</v>
      </c>
      <c r="S48" s="13">
        <f t="shared" si="44"/>
        <v>0.157</v>
      </c>
      <c r="T48" s="15">
        <f t="shared" si="20"/>
        <v>2.5681205164209076E-4</v>
      </c>
      <c r="Z48" s="15">
        <f t="shared" si="21"/>
        <v>-15865</v>
      </c>
      <c r="AA48" s="15">
        <f t="shared" si="22"/>
        <v>-6.7996089370773408E-2</v>
      </c>
      <c r="AB48" s="15">
        <f t="shared" si="23"/>
        <v>-2.831815163179794E-2</v>
      </c>
      <c r="AC48" s="15">
        <f t="shared" si="24"/>
        <v>-4.0444351297312837E-2</v>
      </c>
      <c r="AD48" s="15">
        <f t="shared" si="25"/>
        <v>-3.8320677916868495E-4</v>
      </c>
      <c r="AE48" s="15">
        <f t="shared" si="26"/>
        <v>2.305504738933145E-8</v>
      </c>
      <c r="AF48" s="15">
        <f t="shared" si="27"/>
        <v>-21554.958479296147</v>
      </c>
      <c r="AG48" s="13">
        <f t="shared" si="28"/>
        <v>1.4684743560083727E-7</v>
      </c>
      <c r="AH48" s="15">
        <f t="shared" si="29"/>
        <v>-4.0061144518144153E-2</v>
      </c>
      <c r="AI48" s="15">
        <f t="shared" si="30"/>
        <v>0.69080854368769362</v>
      </c>
      <c r="AJ48" s="15">
        <f t="shared" si="31"/>
        <v>-0.85835212633722568</v>
      </c>
      <c r="AK48" s="15">
        <f t="shared" si="32"/>
        <v>4.6930876051867493E-2</v>
      </c>
      <c r="AL48" s="15">
        <f t="shared" si="33"/>
        <v>2.9909566504362965</v>
      </c>
      <c r="AM48" s="15">
        <f t="shared" si="34"/>
        <v>13.251922910926821</v>
      </c>
      <c r="AN48" s="15">
        <f t="shared" si="42"/>
        <v>2.9337621338463546</v>
      </c>
      <c r="AO48" s="15">
        <f t="shared" si="42"/>
        <v>2.9336933535542191</v>
      </c>
      <c r="AP48" s="15">
        <f t="shared" si="42"/>
        <v>2.9339181213686474</v>
      </c>
      <c r="AQ48" s="15">
        <f t="shared" si="42"/>
        <v>2.9331835608337142</v>
      </c>
      <c r="AR48" s="15">
        <f t="shared" si="42"/>
        <v>2.9355837471860116</v>
      </c>
      <c r="AS48" s="15">
        <f t="shared" si="42"/>
        <v>2.9277365659952048</v>
      </c>
      <c r="AT48" s="15">
        <f t="shared" si="42"/>
        <v>2.9533453666475329</v>
      </c>
      <c r="AU48" s="15">
        <f t="shared" si="36"/>
        <v>2.8692125344081445</v>
      </c>
      <c r="AW48" s="15">
        <v>-7000</v>
      </c>
      <c r="AX48" s="15">
        <f t="shared" si="0"/>
        <v>-3.004091183349435E-2</v>
      </c>
      <c r="AY48" s="15">
        <f t="shared" si="1"/>
        <v>7.4549185904777739E-4</v>
      </c>
      <c r="AZ48" s="15">
        <f t="shared" si="2"/>
        <v>-3.0786403692542128E-2</v>
      </c>
      <c r="BA48" s="15">
        <f t="shared" si="3"/>
        <v>0.68899672826746194</v>
      </c>
      <c r="BB48" s="15">
        <f t="shared" si="4"/>
        <v>-0.70056693133535441</v>
      </c>
      <c r="BC48" s="15">
        <f t="shared" si="5"/>
        <v>-3.0363711815273078</v>
      </c>
      <c r="BD48" s="15">
        <f t="shared" si="6"/>
        <v>-18.989987124758283</v>
      </c>
      <c r="BE48" s="15">
        <f t="shared" si="40"/>
        <v>3.2868926876247211</v>
      </c>
      <c r="BF48" s="15">
        <f t="shared" si="40"/>
        <v>3.28694459119294</v>
      </c>
      <c r="BG48" s="15">
        <f t="shared" si="40"/>
        <v>3.2867768567402114</v>
      </c>
      <c r="BH48" s="15">
        <f t="shared" si="40"/>
        <v>3.2873189315692102</v>
      </c>
      <c r="BI48" s="15">
        <f t="shared" si="40"/>
        <v>3.2855672391096249</v>
      </c>
      <c r="BJ48" s="15">
        <f t="shared" si="40"/>
        <v>3.2912293936519288</v>
      </c>
      <c r="BK48" s="15">
        <f t="shared" si="40"/>
        <v>3.2729435693228397</v>
      </c>
      <c r="BL48" s="15">
        <f t="shared" si="8"/>
        <v>3.3321891281715885</v>
      </c>
    </row>
    <row r="49" spans="1:64" s="15" customFormat="1" ht="12.95" customHeight="1" x14ac:dyDescent="0.2">
      <c r="A49" s="92" t="s">
        <v>133</v>
      </c>
      <c r="B49" s="42"/>
      <c r="C49" s="29">
        <v>36574.346899999997</v>
      </c>
      <c r="D49" s="29"/>
      <c r="E49" s="15">
        <f t="shared" si="13"/>
        <v>-15862.213766269268</v>
      </c>
      <c r="F49" s="15">
        <f t="shared" si="41"/>
        <v>-15862</v>
      </c>
      <c r="G49" s="150">
        <f t="shared" si="15"/>
        <v>-6.8161682669597212E-2</v>
      </c>
      <c r="J49" s="15">
        <f t="shared" si="43"/>
        <v>-6.8161682669597212E-2</v>
      </c>
      <c r="O49" s="15">
        <f t="shared" si="17"/>
        <v>-2.7924154268106655E-2</v>
      </c>
      <c r="P49" s="211">
        <f t="shared" si="18"/>
        <v>21555.846899999997</v>
      </c>
      <c r="Q49" s="212"/>
      <c r="R49" s="15">
        <f t="shared" si="19"/>
        <v>1.6190586918607593E-3</v>
      </c>
      <c r="S49" s="13">
        <f t="shared" si="44"/>
        <v>0.157</v>
      </c>
      <c r="T49" s="15">
        <f t="shared" si="20"/>
        <v>2.5419221462213922E-4</v>
      </c>
      <c r="Z49" s="15">
        <f t="shared" si="21"/>
        <v>-15862</v>
      </c>
      <c r="AA49" s="15">
        <f t="shared" si="22"/>
        <v>-6.7982938849099547E-2</v>
      </c>
      <c r="AB49" s="15">
        <f t="shared" si="23"/>
        <v>-2.8102898088604319E-2</v>
      </c>
      <c r="AC49" s="15">
        <f t="shared" si="24"/>
        <v>-4.0237528401490558E-2</v>
      </c>
      <c r="AD49" s="15">
        <f t="shared" si="25"/>
        <v>-1.7874382049766491E-4</v>
      </c>
      <c r="AE49" s="15">
        <f t="shared" si="26"/>
        <v>5.0160484784779274E-9</v>
      </c>
      <c r="AF49" s="15">
        <f t="shared" si="27"/>
        <v>-21555.915061682666</v>
      </c>
      <c r="AG49" s="13">
        <f t="shared" si="28"/>
        <v>3.1949353366101451E-8</v>
      </c>
      <c r="AH49" s="15">
        <f t="shared" si="29"/>
        <v>-4.0058784580992893E-2</v>
      </c>
      <c r="AI49" s="15">
        <f t="shared" si="30"/>
        <v>0.69080445039113547</v>
      </c>
      <c r="AJ49" s="15">
        <f t="shared" si="31"/>
        <v>-0.85830736118055095</v>
      </c>
      <c r="AK49" s="15">
        <f t="shared" si="32"/>
        <v>4.6903900537085541E-2</v>
      </c>
      <c r="AL49" s="15">
        <f t="shared" si="33"/>
        <v>2.9910438952021359</v>
      </c>
      <c r="AM49" s="15">
        <f t="shared" si="34"/>
        <v>13.259631667230442</v>
      </c>
      <c r="AN49" s="15">
        <f t="shared" si="42"/>
        <v>2.9338820931485552</v>
      </c>
      <c r="AO49" s="15">
        <f t="shared" si="42"/>
        <v>2.9338133406580638</v>
      </c>
      <c r="AP49" s="15">
        <f t="shared" si="42"/>
        <v>2.9340380119396388</v>
      </c>
      <c r="AQ49" s="15">
        <f t="shared" si="42"/>
        <v>2.933303785485105</v>
      </c>
      <c r="AR49" s="15">
        <f t="shared" si="42"/>
        <v>2.9357028198982045</v>
      </c>
      <c r="AS49" s="15">
        <f t="shared" si="42"/>
        <v>2.9278596071324801</v>
      </c>
      <c r="AT49" s="15">
        <f t="shared" si="42"/>
        <v>2.9534548500270241</v>
      </c>
      <c r="AU49" s="15">
        <f t="shared" si="36"/>
        <v>2.8693692100743924</v>
      </c>
      <c r="AW49" s="15">
        <v>-6000</v>
      </c>
      <c r="AX49" s="15">
        <f t="shared" si="0"/>
        <v>-2.5894458680460707E-2</v>
      </c>
      <c r="AY49" s="15">
        <f t="shared" si="1"/>
        <v>3.5781902079407538E-3</v>
      </c>
      <c r="AZ49" s="15">
        <f t="shared" si="2"/>
        <v>-2.9472648888401461E-2</v>
      </c>
      <c r="BA49" s="15">
        <f t="shared" si="3"/>
        <v>0.69007873724612834</v>
      </c>
      <c r="BB49" s="15">
        <f t="shared" si="4"/>
        <v>-0.67960133265498146</v>
      </c>
      <c r="BC49" s="15">
        <f t="shared" si="5"/>
        <v>-3.0073985575534619</v>
      </c>
      <c r="BD49" s="15">
        <f t="shared" si="6"/>
        <v>-14.881412932642808</v>
      </c>
      <c r="BE49" s="15">
        <f t="shared" si="40"/>
        <v>3.3268038636499999</v>
      </c>
      <c r="BF49" s="15">
        <f t="shared" si="40"/>
        <v>3.3268670769050566</v>
      </c>
      <c r="BG49" s="15">
        <f t="shared" si="40"/>
        <v>3.3266614295205321</v>
      </c>
      <c r="BH49" s="15">
        <f t="shared" si="40"/>
        <v>3.3273304772406447</v>
      </c>
      <c r="BI49" s="15">
        <f t="shared" si="40"/>
        <v>3.3251541218466705</v>
      </c>
      <c r="BJ49" s="15">
        <f t="shared" si="40"/>
        <v>3.3322369011183355</v>
      </c>
      <c r="BK49" s="15">
        <f t="shared" si="40"/>
        <v>3.3092200718266995</v>
      </c>
      <c r="BL49" s="15">
        <f t="shared" si="8"/>
        <v>3.3844143502543238</v>
      </c>
    </row>
    <row r="50" spans="1:64" s="15" customFormat="1" ht="12.95" customHeight="1" x14ac:dyDescent="0.2">
      <c r="A50" s="92" t="s">
        <v>133</v>
      </c>
      <c r="B50" s="42"/>
      <c r="C50" s="29">
        <v>36578.333899999998</v>
      </c>
      <c r="D50" s="29"/>
      <c r="E50" s="15">
        <f t="shared" si="13"/>
        <v>-15849.709877248753</v>
      </c>
      <c r="F50" s="15">
        <f t="shared" si="41"/>
        <v>-15849.5</v>
      </c>
      <c r="G50" s="150">
        <f t="shared" si="15"/>
        <v>-6.6921626494149677E-2</v>
      </c>
      <c r="J50" s="15">
        <f t="shared" si="43"/>
        <v>-6.6921626494149677E-2</v>
      </c>
      <c r="O50" s="15">
        <f t="shared" si="17"/>
        <v>-2.7879201405313206E-2</v>
      </c>
      <c r="P50" s="211">
        <f t="shared" si="18"/>
        <v>21559.833899999998</v>
      </c>
      <c r="Q50" s="212"/>
      <c r="R50" s="15">
        <f t="shared" si="19"/>
        <v>1.5243109568174075E-3</v>
      </c>
      <c r="S50" s="13">
        <f t="shared" si="44"/>
        <v>0.157</v>
      </c>
      <c r="T50" s="15">
        <f t="shared" si="20"/>
        <v>2.3931682022033298E-4</v>
      </c>
      <c r="Z50" s="15">
        <f t="shared" si="21"/>
        <v>-15849.5</v>
      </c>
      <c r="AA50" s="15">
        <f t="shared" si="22"/>
        <v>-6.7928146861921279E-2</v>
      </c>
      <c r="AB50" s="15">
        <f t="shared" si="23"/>
        <v>-2.6872681037541597E-2</v>
      </c>
      <c r="AC50" s="15">
        <f t="shared" si="24"/>
        <v>-3.9042425088836472E-2</v>
      </c>
      <c r="AD50" s="15">
        <f t="shared" si="25"/>
        <v>1.0065203677716017E-3</v>
      </c>
      <c r="AE50" s="15">
        <f t="shared" si="26"/>
        <v>1.5905407036603563E-7</v>
      </c>
      <c r="AF50" s="15">
        <f t="shared" si="27"/>
        <v>-21559.900821626492</v>
      </c>
      <c r="AG50" s="13">
        <f t="shared" si="28"/>
        <v>1.0130832507390804E-6</v>
      </c>
      <c r="AH50" s="15">
        <f t="shared" si="29"/>
        <v>-4.004894545660808E-2</v>
      </c>
      <c r="AI50" s="15">
        <f t="shared" si="30"/>
        <v>0.69078742084390976</v>
      </c>
      <c r="AJ50" s="15">
        <f t="shared" si="31"/>
        <v>-0.85812077510498641</v>
      </c>
      <c r="AK50" s="15">
        <f t="shared" si="32"/>
        <v>4.6791502168226799E-2</v>
      </c>
      <c r="AL50" s="15">
        <f t="shared" si="33"/>
        <v>2.9914074039025973</v>
      </c>
      <c r="AM50" s="15">
        <f t="shared" si="34"/>
        <v>13.291846715870511</v>
      </c>
      <c r="AN50" s="15">
        <f t="shared" si="42"/>
        <v>2.9343819158774322</v>
      </c>
      <c r="AO50" s="15">
        <f t="shared" si="42"/>
        <v>2.9343132794270521</v>
      </c>
      <c r="AP50" s="15">
        <f t="shared" si="42"/>
        <v>2.9345375479227629</v>
      </c>
      <c r="AQ50" s="15">
        <f t="shared" si="42"/>
        <v>2.9338047150212079</v>
      </c>
      <c r="AR50" s="15">
        <f t="shared" si="42"/>
        <v>2.936198945616078</v>
      </c>
      <c r="AS50" s="15">
        <f t="shared" si="42"/>
        <v>2.9283722778178647</v>
      </c>
      <c r="AT50" s="15">
        <f t="shared" si="42"/>
        <v>2.9539110085706235</v>
      </c>
      <c r="AU50" s="15">
        <f t="shared" si="36"/>
        <v>2.8700220253504267</v>
      </c>
      <c r="AW50" s="15">
        <v>-5000</v>
      </c>
      <c r="AX50" s="15">
        <f t="shared" si="0"/>
        <v>-2.1780221060414315E-2</v>
      </c>
      <c r="AY50" s="15">
        <f t="shared" si="1"/>
        <v>6.3292777106072843E-3</v>
      </c>
      <c r="AZ50" s="15">
        <f t="shared" si="2"/>
        <v>-2.8109498771021597E-2</v>
      </c>
      <c r="BA50" s="15">
        <f t="shared" si="3"/>
        <v>0.69142609000600785</v>
      </c>
      <c r="BB50" s="15">
        <f t="shared" si="4"/>
        <v>-0.65798810670809849</v>
      </c>
      <c r="BC50" s="15">
        <f t="shared" si="5"/>
        <v>-2.9783234082512444</v>
      </c>
      <c r="BD50" s="15">
        <f t="shared" si="6"/>
        <v>-12.222480804690701</v>
      </c>
      <c r="BE50" s="15">
        <f t="shared" si="40"/>
        <v>3.3667858476982575</v>
      </c>
      <c r="BF50" s="15">
        <f t="shared" si="40"/>
        <v>3.3668584514353395</v>
      </c>
      <c r="BG50" s="15">
        <f t="shared" si="40"/>
        <v>3.3666202814094404</v>
      </c>
      <c r="BH50" s="15">
        <f t="shared" si="40"/>
        <v>3.3674016253941339</v>
      </c>
      <c r="BI50" s="15">
        <f t="shared" si="40"/>
        <v>3.3648388589736671</v>
      </c>
      <c r="BJ50" s="15">
        <f t="shared" si="40"/>
        <v>3.3732502715841846</v>
      </c>
      <c r="BK50" s="15">
        <f t="shared" si="40"/>
        <v>3.3457016181458443</v>
      </c>
      <c r="BL50" s="15">
        <f t="shared" si="8"/>
        <v>3.4366395723370582</v>
      </c>
    </row>
    <row r="51" spans="1:64" s="15" customFormat="1" ht="12.95" customHeight="1" x14ac:dyDescent="0.2">
      <c r="A51" s="92" t="s">
        <v>143</v>
      </c>
      <c r="B51" s="42"/>
      <c r="C51" s="29">
        <v>37025.372000000003</v>
      </c>
      <c r="D51" s="29"/>
      <c r="E51" s="15">
        <f t="shared" si="13"/>
        <v>-14447.724727928347</v>
      </c>
      <c r="F51" s="15">
        <f t="shared" si="41"/>
        <v>-14447.5</v>
      </c>
      <c r="G51" s="150">
        <f t="shared" si="15"/>
        <v>-7.1656926003925037E-2</v>
      </c>
      <c r="I51" s="15">
        <f>G51</f>
        <v>-7.1656926003925037E-2</v>
      </c>
      <c r="O51" s="15">
        <f t="shared" si="17"/>
        <v>-2.2918210732332911E-2</v>
      </c>
      <c r="P51" s="211">
        <f t="shared" si="18"/>
        <v>22006.872000000003</v>
      </c>
      <c r="Q51" s="212"/>
      <c r="R51" s="15">
        <f t="shared" si="19"/>
        <v>2.3754623663253273E-3</v>
      </c>
      <c r="S51" s="13">
        <f>S$14</f>
        <v>1.2999999999999999E-2</v>
      </c>
      <c r="T51" s="15">
        <f t="shared" si="20"/>
        <v>3.0881010762229254E-5</v>
      </c>
      <c r="Z51" s="15">
        <f t="shared" si="21"/>
        <v>-14447.5</v>
      </c>
      <c r="AA51" s="15">
        <f t="shared" si="22"/>
        <v>-6.1802269212800333E-2</v>
      </c>
      <c r="AB51" s="15">
        <f t="shared" si="23"/>
        <v>-3.2772867523457615E-2</v>
      </c>
      <c r="AC51" s="15">
        <f t="shared" si="24"/>
        <v>-4.8738715271592126E-2</v>
      </c>
      <c r="AD51" s="15">
        <f t="shared" si="25"/>
        <v>-9.8546567911247038E-3</v>
      </c>
      <c r="AE51" s="15">
        <f t="shared" si="26"/>
        <v>1.2624853861211832E-6</v>
      </c>
      <c r="AF51" s="15">
        <f t="shared" si="27"/>
        <v>-22006.943656926007</v>
      </c>
      <c r="AG51" s="13">
        <f t="shared" si="28"/>
        <v>9.7114260470860245E-5</v>
      </c>
      <c r="AH51" s="15">
        <f t="shared" si="29"/>
        <v>-3.8884058480467422E-2</v>
      </c>
      <c r="AI51" s="15">
        <f t="shared" si="30"/>
        <v>0.68914071051197812</v>
      </c>
      <c r="AJ51" s="15">
        <f t="shared" si="31"/>
        <v>-0.83653636906120954</v>
      </c>
      <c r="AK51" s="15">
        <f t="shared" si="32"/>
        <v>3.4181368061018361E-2</v>
      </c>
      <c r="AL51" s="15">
        <f t="shared" si="33"/>
        <v>3.0320749353926462</v>
      </c>
      <c r="AM51" s="15">
        <f t="shared" si="34"/>
        <v>18.243628623761584</v>
      </c>
      <c r="AN51" s="15">
        <f t="shared" ref="AN51:AT60" si="45">$AU51+$AB$7*SIN(AO51)</f>
        <v>2.9903704902604109</v>
      </c>
      <c r="AO51" s="15">
        <f t="shared" si="45"/>
        <v>2.9903167973141773</v>
      </c>
      <c r="AP51" s="15">
        <f t="shared" si="45"/>
        <v>2.9904904679017514</v>
      </c>
      <c r="AQ51" s="15">
        <f t="shared" si="45"/>
        <v>2.9899287113263795</v>
      </c>
      <c r="AR51" s="15">
        <f t="shared" si="45"/>
        <v>2.9917456012637809</v>
      </c>
      <c r="AS51" s="15">
        <f t="shared" si="45"/>
        <v>2.9858673990136388</v>
      </c>
      <c r="AT51" s="15">
        <f t="shared" si="45"/>
        <v>3.0048666797253722</v>
      </c>
      <c r="AU51" s="15">
        <f t="shared" si="36"/>
        <v>2.9432417867104208</v>
      </c>
      <c r="AW51" s="15">
        <v>-4000</v>
      </c>
      <c r="AX51" s="15">
        <f t="shared" si="0"/>
        <v>-1.7699579152093942E-2</v>
      </c>
      <c r="AY51" s="15">
        <f t="shared" si="1"/>
        <v>8.9987543670473711E-3</v>
      </c>
      <c r="AZ51" s="15">
        <f t="shared" si="2"/>
        <v>-2.6698333519141311E-2</v>
      </c>
      <c r="BA51" s="15">
        <f t="shared" si="3"/>
        <v>0.69304177188683991</v>
      </c>
      <c r="BB51" s="15">
        <f t="shared" si="4"/>
        <v>-0.63572200254457389</v>
      </c>
      <c r="BC51" s="15">
        <f t="shared" si="5"/>
        <v>-2.9491230089655032</v>
      </c>
      <c r="BD51" s="15">
        <f t="shared" si="6"/>
        <v>-10.35915089138379</v>
      </c>
      <c r="BE51" s="15">
        <f t="shared" si="40"/>
        <v>3.4068541358330537</v>
      </c>
      <c r="BF51" s="15">
        <f t="shared" si="40"/>
        <v>3.4069339859751029</v>
      </c>
      <c r="BG51" s="15">
        <f t="shared" si="40"/>
        <v>3.4066694054733899</v>
      </c>
      <c r="BH51" s="15">
        <f t="shared" si="40"/>
        <v>3.4075461561662221</v>
      </c>
      <c r="BI51" s="15">
        <f t="shared" si="40"/>
        <v>3.4046416317070229</v>
      </c>
      <c r="BJ51" s="15">
        <f t="shared" si="40"/>
        <v>3.4142726838530719</v>
      </c>
      <c r="BK51" s="15">
        <f t="shared" si="40"/>
        <v>3.3824311389847468</v>
      </c>
      <c r="BL51" s="15">
        <f t="shared" si="8"/>
        <v>3.4888647944197935</v>
      </c>
    </row>
    <row r="52" spans="1:64" s="15" customFormat="1" ht="12.95" customHeight="1" x14ac:dyDescent="0.2">
      <c r="A52" s="92" t="s">
        <v>143</v>
      </c>
      <c r="B52" s="42"/>
      <c r="C52" s="29">
        <v>37045.47</v>
      </c>
      <c r="D52" s="29"/>
      <c r="E52" s="15">
        <f t="shared" si="13"/>
        <v>-14384.69408796491</v>
      </c>
      <c r="F52" s="15">
        <f t="shared" si="41"/>
        <v>-14384.5</v>
      </c>
      <c r="G52" s="150">
        <f t="shared" si="15"/>
        <v>-6.188704288797453E-2</v>
      </c>
      <c r="I52" s="15">
        <f>G52</f>
        <v>-6.188704288797453E-2</v>
      </c>
      <c r="O52" s="15">
        <f t="shared" si="17"/>
        <v>-2.2699050754452756E-2</v>
      </c>
      <c r="P52" s="211">
        <f t="shared" si="18"/>
        <v>22026.97</v>
      </c>
      <c r="Q52" s="212"/>
      <c r="R52" s="15">
        <f t="shared" si="19"/>
        <v>1.5356987274569645E-3</v>
      </c>
      <c r="S52" s="13">
        <f>S$14</f>
        <v>1.2999999999999999E-2</v>
      </c>
      <c r="T52" s="15">
        <f t="shared" si="20"/>
        <v>1.9964083456940537E-5</v>
      </c>
      <c r="Z52" s="15">
        <f t="shared" si="21"/>
        <v>-14384.5</v>
      </c>
      <c r="AA52" s="15">
        <f t="shared" si="22"/>
        <v>-6.1527939953553566E-2</v>
      </c>
      <c r="AB52" s="15">
        <f t="shared" si="23"/>
        <v>-2.305815368887372E-2</v>
      </c>
      <c r="AC52" s="15">
        <f t="shared" si="24"/>
        <v>-3.9187992133521775E-2</v>
      </c>
      <c r="AD52" s="15">
        <f t="shared" si="25"/>
        <v>-3.5910293442096425E-4</v>
      </c>
      <c r="AE52" s="15">
        <f t="shared" si="26"/>
        <v>1.6764139276267156E-9</v>
      </c>
      <c r="AF52" s="15">
        <f t="shared" si="27"/>
        <v>-22027.031887042889</v>
      </c>
      <c r="AG52" s="13">
        <f t="shared" si="28"/>
        <v>1.2895491750974736E-7</v>
      </c>
      <c r="AH52" s="15">
        <f t="shared" si="29"/>
        <v>-3.8828889199100811E-2</v>
      </c>
      <c r="AI52" s="15">
        <f t="shared" si="30"/>
        <v>0.68907891049665149</v>
      </c>
      <c r="AJ52" s="15">
        <f t="shared" si="31"/>
        <v>-0.83553607236848093</v>
      </c>
      <c r="AK52" s="15">
        <f t="shared" si="32"/>
        <v>3.3614578467851611E-2</v>
      </c>
      <c r="AL52" s="15">
        <f t="shared" si="33"/>
        <v>3.0338980531857707</v>
      </c>
      <c r="AM52" s="15">
        <f t="shared" si="34"/>
        <v>18.553080633425257</v>
      </c>
      <c r="AN52" s="15">
        <f t="shared" si="45"/>
        <v>2.9928834024571684</v>
      </c>
      <c r="AO52" s="15">
        <f t="shared" si="45"/>
        <v>2.9928304643216133</v>
      </c>
      <c r="AP52" s="15">
        <f t="shared" si="45"/>
        <v>2.9930016284871788</v>
      </c>
      <c r="AQ52" s="15">
        <f t="shared" si="45"/>
        <v>2.9924481898193922</v>
      </c>
      <c r="AR52" s="15">
        <f t="shared" si="45"/>
        <v>2.9942375016754119</v>
      </c>
      <c r="AS52" s="15">
        <f t="shared" si="45"/>
        <v>2.9884507659200366</v>
      </c>
      <c r="AT52" s="15">
        <f t="shared" si="45"/>
        <v>3.0071477614079249</v>
      </c>
      <c r="AU52" s="15">
        <f t="shared" si="36"/>
        <v>2.9465319757016335</v>
      </c>
      <c r="AW52" s="15">
        <v>-3000</v>
      </c>
      <c r="AX52" s="15">
        <f t="shared" si="0"/>
        <v>-1.3653937714325368E-2</v>
      </c>
      <c r="AY52" s="15">
        <f t="shared" si="1"/>
        <v>1.1586620177261014E-2</v>
      </c>
      <c r="AZ52" s="15">
        <f t="shared" si="2"/>
        <v>-2.5240557891586381E-2</v>
      </c>
      <c r="BA52" s="15">
        <f t="shared" si="3"/>
        <v>0.69492937260020127</v>
      </c>
      <c r="BB52" s="15">
        <f t="shared" si="4"/>
        <v>-0.61279663251117344</v>
      </c>
      <c r="BC52" s="15">
        <f t="shared" si="5"/>
        <v>-2.919774231716203</v>
      </c>
      <c r="BD52" s="15">
        <f t="shared" si="6"/>
        <v>-8.9793835951126795</v>
      </c>
      <c r="BE52" s="15">
        <f t="shared" si="40"/>
        <v>3.4470243871071062</v>
      </c>
      <c r="BF52" s="15">
        <f t="shared" si="40"/>
        <v>3.447109207965648</v>
      </c>
      <c r="BG52" s="15">
        <f t="shared" si="40"/>
        <v>3.4468248262813508</v>
      </c>
      <c r="BH52" s="15">
        <f t="shared" si="40"/>
        <v>3.4477783827759625</v>
      </c>
      <c r="BI52" s="15">
        <f t="shared" si="40"/>
        <v>3.4445821528902227</v>
      </c>
      <c r="BJ52" s="15">
        <f t="shared" si="40"/>
        <v>3.4553084273416173</v>
      </c>
      <c r="BK52" s="15">
        <f t="shared" si="40"/>
        <v>3.4194508888575803</v>
      </c>
      <c r="BL52" s="15">
        <f t="shared" si="8"/>
        <v>3.5410900165025283</v>
      </c>
    </row>
    <row r="53" spans="1:64" s="15" customFormat="1" ht="12.95" customHeight="1" x14ac:dyDescent="0.2">
      <c r="A53" s="92" t="s">
        <v>133</v>
      </c>
      <c r="B53" s="42"/>
      <c r="C53" s="29">
        <v>37259.427000000003</v>
      </c>
      <c r="D53" s="29"/>
      <c r="E53" s="15">
        <f t="shared" si="13"/>
        <v>-13713.689677841599</v>
      </c>
      <c r="F53" s="15">
        <f t="shared" si="41"/>
        <v>-13713.5</v>
      </c>
      <c r="G53" s="150">
        <f t="shared" si="15"/>
        <v>-6.0480827458377462E-2</v>
      </c>
      <c r="J53" s="15">
        <f>G53</f>
        <v>-6.0480827458377462E-2</v>
      </c>
      <c r="O53" s="15">
        <f t="shared" si="17"/>
        <v>-2.0384920295697908E-2</v>
      </c>
      <c r="P53" s="211">
        <f t="shared" si="18"/>
        <v>22240.927000000003</v>
      </c>
      <c r="Q53" s="212"/>
      <c r="R53" s="15">
        <f t="shared" si="19"/>
        <v>1.6076817711982172E-3</v>
      </c>
      <c r="S53" s="13">
        <f>S$15</f>
        <v>0.157</v>
      </c>
      <c r="T53" s="15">
        <f t="shared" si="20"/>
        <v>2.5240603807812008E-4</v>
      </c>
      <c r="Z53" s="15">
        <f t="shared" si="21"/>
        <v>-13713.5</v>
      </c>
      <c r="AA53" s="15">
        <f t="shared" si="22"/>
        <v>-5.86113745774514E-2</v>
      </c>
      <c r="AB53" s="15">
        <f t="shared" si="23"/>
        <v>-2.2254373176623966E-2</v>
      </c>
      <c r="AC53" s="15">
        <f t="shared" si="24"/>
        <v>-4.009590716267955E-2</v>
      </c>
      <c r="AD53" s="15">
        <f t="shared" si="25"/>
        <v>-1.8694528809260619E-3</v>
      </c>
      <c r="AE53" s="15">
        <f t="shared" si="26"/>
        <v>5.4869208961843213E-7</v>
      </c>
      <c r="AF53" s="15">
        <f t="shared" si="27"/>
        <v>-22240.987480827462</v>
      </c>
      <c r="AG53" s="13">
        <f t="shared" si="28"/>
        <v>3.4948540740027527E-6</v>
      </c>
      <c r="AH53" s="15">
        <f t="shared" si="29"/>
        <v>-3.8226454281753496E-2</v>
      </c>
      <c r="AI53" s="15">
        <f t="shared" si="30"/>
        <v>0.68848537542835853</v>
      </c>
      <c r="AJ53" s="15">
        <f t="shared" si="31"/>
        <v>-0.82472127534912776</v>
      </c>
      <c r="AK53" s="15">
        <f t="shared" si="32"/>
        <v>2.7577209095734197E-2</v>
      </c>
      <c r="AL53" s="15">
        <f t="shared" si="33"/>
        <v>3.0532966188862352</v>
      </c>
      <c r="AM53" s="15">
        <f t="shared" si="34"/>
        <v>22.636355900768248</v>
      </c>
      <c r="AN53" s="15">
        <f t="shared" si="45"/>
        <v>3.0196347019975835</v>
      </c>
      <c r="AO53" s="15">
        <f t="shared" si="45"/>
        <v>3.0195901905587701</v>
      </c>
      <c r="AP53" s="15">
        <f t="shared" si="45"/>
        <v>3.0197335857050098</v>
      </c>
      <c r="AQ53" s="15">
        <f t="shared" si="45"/>
        <v>3.0192716242342845</v>
      </c>
      <c r="AR53" s="15">
        <f t="shared" si="45"/>
        <v>3.0207597848666667</v>
      </c>
      <c r="AS53" s="15">
        <f t="shared" si="45"/>
        <v>3.0159648514796058</v>
      </c>
      <c r="AT53" s="15">
        <f t="shared" si="45"/>
        <v>3.0314045632898128</v>
      </c>
      <c r="AU53" s="15">
        <f t="shared" si="36"/>
        <v>2.9815750997191484</v>
      </c>
      <c r="AW53" s="15">
        <v>-2000</v>
      </c>
      <c r="AX53" s="15">
        <f t="shared" si="0"/>
        <v>-9.6447305278795636E-3</v>
      </c>
      <c r="AY53" s="15">
        <f t="shared" si="1"/>
        <v>1.4092875141248212E-2</v>
      </c>
      <c r="AZ53" s="15">
        <f t="shared" si="2"/>
        <v>-2.3737605669127776E-2</v>
      </c>
      <c r="BA53" s="15">
        <f t="shared" si="3"/>
        <v>0.69709309965406763</v>
      </c>
      <c r="BB53" s="15">
        <f t="shared" si="4"/>
        <v>-0.5892045111381925</v>
      </c>
      <c r="BC53" s="15">
        <f t="shared" si="5"/>
        <v>-2.8902534645172904</v>
      </c>
      <c r="BD53" s="15">
        <f t="shared" si="6"/>
        <v>-7.9154402499441305</v>
      </c>
      <c r="BE53" s="15">
        <f t="shared" si="40"/>
        <v>3.4873124585469957</v>
      </c>
      <c r="BF53" s="15">
        <f t="shared" si="40"/>
        <v>3.4873999394988733</v>
      </c>
      <c r="BG53" s="15">
        <f t="shared" si="40"/>
        <v>3.4871026234234481</v>
      </c>
      <c r="BH53" s="15">
        <f t="shared" si="40"/>
        <v>3.4881132229923693</v>
      </c>
      <c r="BI53" s="15">
        <f t="shared" si="40"/>
        <v>3.4846796151388988</v>
      </c>
      <c r="BJ53" s="15">
        <f t="shared" si="40"/>
        <v>3.496363092112837</v>
      </c>
      <c r="BK53" s="15">
        <f t="shared" si="40"/>
        <v>3.4568023308663287</v>
      </c>
      <c r="BL53" s="15">
        <f t="shared" si="8"/>
        <v>3.5933152385852631</v>
      </c>
    </row>
    <row r="54" spans="1:64" s="15" customFormat="1" ht="12.95" customHeight="1" x14ac:dyDescent="0.2">
      <c r="A54" s="92" t="s">
        <v>133</v>
      </c>
      <c r="B54" s="42"/>
      <c r="C54" s="29">
        <v>37319.374199999998</v>
      </c>
      <c r="D54" s="29"/>
      <c r="E54" s="15">
        <f t="shared" si="13"/>
        <v>-13525.685379900704</v>
      </c>
      <c r="F54" s="15">
        <f t="shared" si="41"/>
        <v>-13525.5</v>
      </c>
      <c r="G54" s="150">
        <f t="shared" si="15"/>
        <v>-5.9110382608196232E-2</v>
      </c>
      <c r="J54" s="15">
        <f>G54</f>
        <v>-5.9110382608196232E-2</v>
      </c>
      <c r="O54" s="15">
        <f t="shared" si="17"/>
        <v>-1.9743139663200709E-2</v>
      </c>
      <c r="P54" s="211">
        <f t="shared" si="18"/>
        <v>22300.874199999998</v>
      </c>
      <c r="Q54" s="212"/>
      <c r="R54" s="15">
        <f t="shared" si="19"/>
        <v>1.5497798170902998E-3</v>
      </c>
      <c r="S54" s="13">
        <f>S$15</f>
        <v>0.157</v>
      </c>
      <c r="T54" s="15">
        <f t="shared" si="20"/>
        <v>2.4331543128317706E-4</v>
      </c>
      <c r="Z54" s="15">
        <f t="shared" si="21"/>
        <v>-13525.5</v>
      </c>
      <c r="AA54" s="15">
        <f t="shared" si="22"/>
        <v>-5.7795971826939123E-2</v>
      </c>
      <c r="AB54" s="15">
        <f t="shared" si="23"/>
        <v>-2.1057550444457819E-2</v>
      </c>
      <c r="AC54" s="15">
        <f t="shared" si="24"/>
        <v>-3.9367242944995523E-2</v>
      </c>
      <c r="AD54" s="15">
        <f t="shared" si="25"/>
        <v>-1.3144107812571096E-3</v>
      </c>
      <c r="AE54" s="15">
        <f t="shared" si="26"/>
        <v>2.7124508519593329E-7</v>
      </c>
      <c r="AF54" s="15">
        <f t="shared" si="27"/>
        <v>-22300.933310382607</v>
      </c>
      <c r="AG54" s="13">
        <f t="shared" si="28"/>
        <v>1.7276757018849252E-6</v>
      </c>
      <c r="AH54" s="15">
        <f t="shared" si="29"/>
        <v>-3.8052832163738413E-2</v>
      </c>
      <c r="AI54" s="15">
        <f t="shared" si="30"/>
        <v>0.68834024096036628</v>
      </c>
      <c r="AJ54" s="15">
        <f t="shared" si="31"/>
        <v>-0.8216386178397671</v>
      </c>
      <c r="AK54" s="15">
        <f t="shared" si="32"/>
        <v>2.5885485872936095E-2</v>
      </c>
      <c r="AL54" s="15">
        <f t="shared" si="33"/>
        <v>3.058725978986955</v>
      </c>
      <c r="AM54" s="15">
        <f t="shared" si="34"/>
        <v>24.121341873739123</v>
      </c>
      <c r="AN54" s="15">
        <f t="shared" si="45"/>
        <v>3.0271258978641904</v>
      </c>
      <c r="AO54" s="15">
        <f t="shared" si="45"/>
        <v>3.0270838652592134</v>
      </c>
      <c r="AP54" s="15">
        <f t="shared" si="45"/>
        <v>3.0272191543877267</v>
      </c>
      <c r="AQ54" s="15">
        <f t="shared" si="45"/>
        <v>3.0267836956670879</v>
      </c>
      <c r="AR54" s="15">
        <f t="shared" si="45"/>
        <v>3.0281852405940684</v>
      </c>
      <c r="AS54" s="15">
        <f t="shared" si="45"/>
        <v>3.023673487529638</v>
      </c>
      <c r="AT54" s="15">
        <f t="shared" si="45"/>
        <v>3.0381892609939456</v>
      </c>
      <c r="AU54" s="15">
        <f t="shared" si="36"/>
        <v>2.9913934414707026</v>
      </c>
      <c r="AW54" s="15">
        <v>-1000</v>
      </c>
      <c r="AX54" s="15">
        <f t="shared" si="0"/>
        <v>-5.673425062911009E-3</v>
      </c>
      <c r="AY54" s="15">
        <f t="shared" si="1"/>
        <v>1.6517519259008965E-2</v>
      </c>
      <c r="AZ54" s="15">
        <f t="shared" si="2"/>
        <v>-2.2190944321919974E-2</v>
      </c>
      <c r="BA54" s="15">
        <f t="shared" si="3"/>
        <v>0.69953779418899731</v>
      </c>
      <c r="BB54" s="15">
        <f t="shared" si="4"/>
        <v>-0.56493709321372076</v>
      </c>
      <c r="BC54" s="15">
        <f t="shared" si="5"/>
        <v>-2.8605365263874272</v>
      </c>
      <c r="BD54" s="15">
        <f t="shared" si="6"/>
        <v>-7.0691118881960593</v>
      </c>
      <c r="BE54" s="15">
        <f t="shared" si="40"/>
        <v>3.5277344426131636</v>
      </c>
      <c r="BF54" s="15">
        <f t="shared" si="40"/>
        <v>3.5278223331512009</v>
      </c>
      <c r="BG54" s="15">
        <f t="shared" si="40"/>
        <v>3.5275189627024575</v>
      </c>
      <c r="BH54" s="15">
        <f t="shared" si="40"/>
        <v>3.5285662603816523</v>
      </c>
      <c r="BI54" s="15">
        <f t="shared" si="40"/>
        <v>3.5249526536776252</v>
      </c>
      <c r="BJ54" s="15">
        <f t="shared" si="40"/>
        <v>3.5374437549783155</v>
      </c>
      <c r="BK54" s="15">
        <f t="shared" si="40"/>
        <v>3.4945260236369666</v>
      </c>
      <c r="BL54" s="15">
        <f t="shared" si="8"/>
        <v>3.645540460667998</v>
      </c>
    </row>
    <row r="55" spans="1:64" s="15" customFormat="1" ht="12.95" customHeight="1" x14ac:dyDescent="0.2">
      <c r="A55" s="92" t="s">
        <v>133</v>
      </c>
      <c r="B55" s="42"/>
      <c r="C55" s="29">
        <v>37332.287900000003</v>
      </c>
      <c r="D55" s="29"/>
      <c r="E55" s="15">
        <f t="shared" si="13"/>
        <v>-13485.185888643056</v>
      </c>
      <c r="F55" s="15">
        <f t="shared" si="41"/>
        <v>-13485</v>
      </c>
      <c r="G55" s="150">
        <f t="shared" si="15"/>
        <v>-5.9272600599797443E-2</v>
      </c>
      <c r="J55" s="15">
        <f>G55</f>
        <v>-5.9272600599797443E-2</v>
      </c>
      <c r="O55" s="15">
        <f t="shared" si="17"/>
        <v>-1.9605261352659165E-2</v>
      </c>
      <c r="P55" s="211">
        <f t="shared" si="18"/>
        <v>22313.787900000003</v>
      </c>
      <c r="Q55" s="212"/>
      <c r="R55" s="15">
        <f t="shared" si="19"/>
        <v>1.5734978029475568E-3</v>
      </c>
      <c r="S55" s="13">
        <f>S$15</f>
        <v>0.157</v>
      </c>
      <c r="T55" s="15">
        <f t="shared" si="20"/>
        <v>2.4703915506276645E-4</v>
      </c>
      <c r="Z55" s="15">
        <f t="shared" si="21"/>
        <v>-13485</v>
      </c>
      <c r="AA55" s="15">
        <f t="shared" si="22"/>
        <v>-5.7620415778608422E-2</v>
      </c>
      <c r="AB55" s="15">
        <f t="shared" si="23"/>
        <v>-2.1257446173848185E-2</v>
      </c>
      <c r="AC55" s="15">
        <f t="shared" si="24"/>
        <v>-3.9667339247138278E-2</v>
      </c>
      <c r="AD55" s="15">
        <f t="shared" si="25"/>
        <v>-1.6521848211890205E-3</v>
      </c>
      <c r="AE55" s="15">
        <f t="shared" si="26"/>
        <v>4.2856520528868111E-7</v>
      </c>
      <c r="AF55" s="15">
        <f t="shared" si="27"/>
        <v>-22313.847172600603</v>
      </c>
      <c r="AG55" s="13">
        <f t="shared" si="28"/>
        <v>2.7297146833673958E-6</v>
      </c>
      <c r="AH55" s="15">
        <f t="shared" si="29"/>
        <v>-3.8015154425949257E-2</v>
      </c>
      <c r="AI55" s="15">
        <f t="shared" si="30"/>
        <v>0.68831018545448008</v>
      </c>
      <c r="AJ55" s="15">
        <f t="shared" si="31"/>
        <v>-0.82097152996601208</v>
      </c>
      <c r="AK55" s="15">
        <f t="shared" si="32"/>
        <v>2.5521036266186223E-2</v>
      </c>
      <c r="AL55" s="15">
        <f t="shared" si="33"/>
        <v>3.0598953054152287</v>
      </c>
      <c r="AM55" s="15">
        <f t="shared" si="34"/>
        <v>24.466981015271102</v>
      </c>
      <c r="AN55" s="15">
        <f t="shared" si="45"/>
        <v>3.0287394874145455</v>
      </c>
      <c r="AO55" s="15">
        <f t="shared" si="45"/>
        <v>3.0286979950326507</v>
      </c>
      <c r="AP55" s="15">
        <f t="shared" si="45"/>
        <v>3.0288315207745655</v>
      </c>
      <c r="AQ55" s="15">
        <f t="shared" si="45"/>
        <v>3.0284018172378278</v>
      </c>
      <c r="AR55" s="15">
        <f t="shared" si="45"/>
        <v>3.0297845856720662</v>
      </c>
      <c r="AS55" s="15">
        <f t="shared" si="45"/>
        <v>3.0253341135448073</v>
      </c>
      <c r="AT55" s="15">
        <f t="shared" si="45"/>
        <v>3.0396502575092734</v>
      </c>
      <c r="AU55" s="15">
        <f t="shared" si="36"/>
        <v>2.9935085629650535</v>
      </c>
      <c r="AW55" s="15">
        <v>0</v>
      </c>
      <c r="AX55" s="15">
        <f t="shared" si="0"/>
        <v>-1.7415273960425769E-3</v>
      </c>
      <c r="AY55" s="15">
        <f t="shared" si="1"/>
        <v>1.8860552530543275E-2</v>
      </c>
      <c r="AZ55" s="15">
        <f t="shared" si="2"/>
        <v>-2.0602079926585852E-2</v>
      </c>
      <c r="BA55" s="15">
        <f t="shared" si="3"/>
        <v>0.70226894927985084</v>
      </c>
      <c r="BB55" s="15">
        <f t="shared" si="4"/>
        <v>-0.53998481213463834</v>
      </c>
      <c r="BC55" s="15">
        <f t="shared" si="5"/>
        <v>-2.8305985775464277</v>
      </c>
      <c r="BD55" s="15">
        <f t="shared" si="6"/>
        <v>-6.3790745750070945</v>
      </c>
      <c r="BE55" s="15">
        <f t="shared" si="40"/>
        <v>3.5683067071674293</v>
      </c>
      <c r="BF55" s="15">
        <f t="shared" si="40"/>
        <v>3.5683929054298704</v>
      </c>
      <c r="BG55" s="15">
        <f t="shared" si="40"/>
        <v>3.5680901353817926</v>
      </c>
      <c r="BH55" s="15">
        <f t="shared" si="40"/>
        <v>3.5691537945095608</v>
      </c>
      <c r="BI55" s="15">
        <f t="shared" si="40"/>
        <v>3.5654193257300695</v>
      </c>
      <c r="BJ55" s="15">
        <f t="shared" si="40"/>
        <v>3.5785591605393949</v>
      </c>
      <c r="BK55" s="15">
        <f t="shared" si="40"/>
        <v>3.5326615107220056</v>
      </c>
      <c r="BL55" s="15">
        <f t="shared" si="8"/>
        <v>3.6977656827507328</v>
      </c>
    </row>
    <row r="56" spans="1:64" s="15" customFormat="1" ht="12.95" customHeight="1" x14ac:dyDescent="0.2">
      <c r="A56" s="92" t="s">
        <v>142</v>
      </c>
      <c r="B56" s="42"/>
      <c r="C56" s="29">
        <v>37343.288</v>
      </c>
      <c r="D56" s="29"/>
      <c r="E56" s="15">
        <f t="shared" si="13"/>
        <v>-13450.687762328911</v>
      </c>
      <c r="F56" s="15">
        <f t="shared" si="41"/>
        <v>-13450.5</v>
      </c>
      <c r="G56" s="150">
        <f t="shared" si="15"/>
        <v>-5.9870045559364371E-2</v>
      </c>
      <c r="J56" s="15">
        <f>G56</f>
        <v>-5.9870045559364371E-2</v>
      </c>
      <c r="O56" s="15">
        <f t="shared" si="17"/>
        <v>-1.9487915042526453E-2</v>
      </c>
      <c r="P56" s="211">
        <f t="shared" si="18"/>
        <v>22324.788</v>
      </c>
      <c r="Q56" s="212"/>
      <c r="R56" s="15">
        <f t="shared" si="19"/>
        <v>1.6307164650789326E-3</v>
      </c>
      <c r="S56" s="13">
        <f>S$15</f>
        <v>0.157</v>
      </c>
      <c r="T56" s="15">
        <f t="shared" si="20"/>
        <v>2.5602248501739241E-4</v>
      </c>
      <c r="Z56" s="15">
        <f t="shared" si="21"/>
        <v>-13450.5</v>
      </c>
      <c r="AA56" s="15">
        <f t="shared" si="22"/>
        <v>-5.7470896848758612E-2</v>
      </c>
      <c r="AB56" s="15">
        <f t="shared" si="23"/>
        <v>-2.1887063753132215E-2</v>
      </c>
      <c r="AC56" s="15">
        <f t="shared" si="24"/>
        <v>-4.0382130516837922E-2</v>
      </c>
      <c r="AD56" s="15">
        <f t="shared" si="25"/>
        <v>-2.3991487106057585E-3</v>
      </c>
      <c r="AE56" s="15">
        <f t="shared" si="26"/>
        <v>9.0367858208939993E-7</v>
      </c>
      <c r="AF56" s="15">
        <f t="shared" si="27"/>
        <v>-22324.84787004556</v>
      </c>
      <c r="AG56" s="13">
        <f t="shared" si="28"/>
        <v>5.7559145356012732E-6</v>
      </c>
      <c r="AH56" s="15">
        <f t="shared" si="29"/>
        <v>-3.7982981806232156E-2</v>
      </c>
      <c r="AI56" s="15">
        <f t="shared" si="30"/>
        <v>0.68828492079141257</v>
      </c>
      <c r="AJ56" s="15">
        <f t="shared" si="31"/>
        <v>-0.82040243043654337</v>
      </c>
      <c r="AK56" s="15">
        <f t="shared" si="32"/>
        <v>2.5210576699168884E-2</v>
      </c>
      <c r="AL56" s="15">
        <f t="shared" si="33"/>
        <v>3.0608913179408348</v>
      </c>
      <c r="AM56" s="15">
        <f t="shared" si="34"/>
        <v>24.769285602993616</v>
      </c>
      <c r="AN56" s="15">
        <f t="shared" si="45"/>
        <v>3.0301139709866005</v>
      </c>
      <c r="AO56" s="15">
        <f t="shared" si="45"/>
        <v>3.0300729404882043</v>
      </c>
      <c r="AP56" s="15">
        <f t="shared" si="45"/>
        <v>3.0302049594209537</v>
      </c>
      <c r="AQ56" s="15">
        <f t="shared" si="45"/>
        <v>3.0297801709066809</v>
      </c>
      <c r="AR56" s="15">
        <f t="shared" si="45"/>
        <v>3.0311469126863559</v>
      </c>
      <c r="AS56" s="15">
        <f t="shared" si="45"/>
        <v>3.0267487179681152</v>
      </c>
      <c r="AT56" s="15">
        <f t="shared" si="45"/>
        <v>3.0408946471636757</v>
      </c>
      <c r="AU56" s="15">
        <f t="shared" si="36"/>
        <v>2.9953103331269078</v>
      </c>
      <c r="AW56" s="15">
        <v>1000</v>
      </c>
      <c r="AX56" s="15">
        <f t="shared" si="0"/>
        <v>2.1494125879424342E-3</v>
      </c>
      <c r="AY56" s="15">
        <f t="shared" si="1"/>
        <v>2.112197495585114E-2</v>
      </c>
      <c r="AZ56" s="15">
        <f t="shared" si="2"/>
        <v>-1.8972562367908705E-2</v>
      </c>
      <c r="BA56" s="15">
        <f t="shared" si="3"/>
        <v>0.70529273073208865</v>
      </c>
      <c r="BB56" s="15">
        <f t="shared" si="4"/>
        <v>-0.51433711985754871</v>
      </c>
      <c r="BC56" s="15">
        <f t="shared" si="5"/>
        <v>-2.8004140243263169</v>
      </c>
      <c r="BD56" s="15">
        <f t="shared" si="6"/>
        <v>-5.8050581469087534</v>
      </c>
      <c r="BE56" s="15">
        <f t="shared" si="40"/>
        <v>3.6090459378819166</v>
      </c>
      <c r="BF56" s="15">
        <f t="shared" si="40"/>
        <v>3.6091285681937593</v>
      </c>
      <c r="BG56" s="15">
        <f t="shared" si="40"/>
        <v>3.608832605591286</v>
      </c>
      <c r="BH56" s="15">
        <f t="shared" si="40"/>
        <v>3.6098928795706215</v>
      </c>
      <c r="BI56" s="15">
        <f t="shared" si="40"/>
        <v>3.6060971081725341</v>
      </c>
      <c r="BJ56" s="15">
        <f t="shared" si="40"/>
        <v>3.6197198958259706</v>
      </c>
      <c r="BK56" s="15">
        <f t="shared" si="40"/>
        <v>3.5712472127710044</v>
      </c>
      <c r="BL56" s="15">
        <f t="shared" si="8"/>
        <v>3.7499909048334676</v>
      </c>
    </row>
    <row r="57" spans="1:64" s="15" customFormat="1" ht="12.95" customHeight="1" x14ac:dyDescent="0.2">
      <c r="A57" s="92" t="s">
        <v>133</v>
      </c>
      <c r="B57" s="42"/>
      <c r="C57" s="29">
        <v>37343.288</v>
      </c>
      <c r="D57" s="29"/>
      <c r="E57" s="15">
        <f t="shared" si="13"/>
        <v>-13450.687762328911</v>
      </c>
      <c r="F57" s="15">
        <f t="shared" si="41"/>
        <v>-13450.5</v>
      </c>
      <c r="G57" s="150">
        <f t="shared" si="15"/>
        <v>-5.9870045559364371E-2</v>
      </c>
      <c r="J57" s="15">
        <f>G57</f>
        <v>-5.9870045559364371E-2</v>
      </c>
      <c r="O57" s="15">
        <f t="shared" si="17"/>
        <v>-1.9487915042526453E-2</v>
      </c>
      <c r="P57" s="211">
        <f t="shared" si="18"/>
        <v>22324.788</v>
      </c>
      <c r="Q57" s="212"/>
      <c r="R57" s="15">
        <f t="shared" si="19"/>
        <v>1.6307164650789326E-3</v>
      </c>
      <c r="S57" s="13">
        <f>S$15</f>
        <v>0.157</v>
      </c>
      <c r="T57" s="15">
        <f t="shared" si="20"/>
        <v>2.5602248501739241E-4</v>
      </c>
      <c r="Z57" s="15">
        <f t="shared" si="21"/>
        <v>-13450.5</v>
      </c>
      <c r="AA57" s="15">
        <f t="shared" si="22"/>
        <v>-5.7470896848758612E-2</v>
      </c>
      <c r="AB57" s="15">
        <f t="shared" si="23"/>
        <v>-2.1887063753132215E-2</v>
      </c>
      <c r="AC57" s="15">
        <f t="shared" si="24"/>
        <v>-4.0382130516837922E-2</v>
      </c>
      <c r="AD57" s="15">
        <f t="shared" si="25"/>
        <v>-2.3991487106057585E-3</v>
      </c>
      <c r="AE57" s="15">
        <f t="shared" si="26"/>
        <v>9.0367858208939993E-7</v>
      </c>
      <c r="AF57" s="15">
        <f t="shared" si="27"/>
        <v>-22324.84787004556</v>
      </c>
      <c r="AG57" s="13">
        <f t="shared" si="28"/>
        <v>5.7559145356012732E-6</v>
      </c>
      <c r="AH57" s="15">
        <f t="shared" si="29"/>
        <v>-3.7982981806232156E-2</v>
      </c>
      <c r="AI57" s="15">
        <f t="shared" si="30"/>
        <v>0.68828492079141257</v>
      </c>
      <c r="AJ57" s="15">
        <f t="shared" si="31"/>
        <v>-0.82040243043654337</v>
      </c>
      <c r="AK57" s="15">
        <f t="shared" si="32"/>
        <v>2.5210576699168884E-2</v>
      </c>
      <c r="AL57" s="15">
        <f t="shared" si="33"/>
        <v>3.0608913179408348</v>
      </c>
      <c r="AM57" s="15">
        <f t="shared" si="34"/>
        <v>24.769285602993616</v>
      </c>
      <c r="AN57" s="15">
        <f t="shared" si="45"/>
        <v>3.0301139709866005</v>
      </c>
      <c r="AO57" s="15">
        <f t="shared" si="45"/>
        <v>3.0300729404882043</v>
      </c>
      <c r="AP57" s="15">
        <f t="shared" si="45"/>
        <v>3.0302049594209537</v>
      </c>
      <c r="AQ57" s="15">
        <f t="shared" si="45"/>
        <v>3.0297801709066809</v>
      </c>
      <c r="AR57" s="15">
        <f t="shared" si="45"/>
        <v>3.0311469126863559</v>
      </c>
      <c r="AS57" s="15">
        <f t="shared" si="45"/>
        <v>3.0267487179681152</v>
      </c>
      <c r="AT57" s="15">
        <f t="shared" si="45"/>
        <v>3.0408946471636757</v>
      </c>
      <c r="AU57" s="15">
        <f t="shared" si="36"/>
        <v>2.9953103331269078</v>
      </c>
      <c r="AW57" s="15">
        <v>2000</v>
      </c>
      <c r="AX57" s="15">
        <f t="shared" si="0"/>
        <v>5.9977956635162179E-3</v>
      </c>
      <c r="AY57" s="15">
        <f t="shared" si="1"/>
        <v>2.3301786534932561E-2</v>
      </c>
      <c r="AZ57" s="15">
        <f t="shared" si="2"/>
        <v>-1.7303990871416344E-2</v>
      </c>
      <c r="BA57" s="15">
        <f t="shared" si="3"/>
        <v>0.7086160003656039</v>
      </c>
      <c r="BB57" s="15">
        <f t="shared" si="4"/>
        <v>-0.48798253004931819</v>
      </c>
      <c r="BC57" s="15">
        <f t="shared" si="5"/>
        <v>-2.7699564183516574</v>
      </c>
      <c r="BD57" s="15">
        <f t="shared" si="6"/>
        <v>-5.3195241352516325</v>
      </c>
      <c r="BE57" s="15">
        <f t="shared" si="40"/>
        <v>3.6499691829368865</v>
      </c>
      <c r="BF57" s="15">
        <f t="shared" si="40"/>
        <v>3.6500466585849702</v>
      </c>
      <c r="BG57" s="15">
        <f t="shared" si="40"/>
        <v>3.6497630656992639</v>
      </c>
      <c r="BH57" s="15">
        <f t="shared" si="40"/>
        <v>3.6508013512470772</v>
      </c>
      <c r="BI57" s="15">
        <f t="shared" si="40"/>
        <v>3.6470029149848977</v>
      </c>
      <c r="BJ57" s="15">
        <f t="shared" si="40"/>
        <v>3.6609385569624751</v>
      </c>
      <c r="BK57" s="15">
        <f t="shared" si="40"/>
        <v>3.6103203227630685</v>
      </c>
      <c r="BL57" s="15">
        <f t="shared" si="8"/>
        <v>3.8022161269162025</v>
      </c>
    </row>
    <row r="58" spans="1:64" s="15" customFormat="1" ht="12.95" customHeight="1" x14ac:dyDescent="0.2">
      <c r="A58" s="92" t="s">
        <v>143</v>
      </c>
      <c r="B58" s="42"/>
      <c r="C58" s="29">
        <v>37349.493000000002</v>
      </c>
      <c r="D58" s="29"/>
      <c r="E58" s="15">
        <f t="shared" si="13"/>
        <v>-13431.227859802626</v>
      </c>
      <c r="F58" s="15">
        <f t="shared" si="41"/>
        <v>-13431</v>
      </c>
      <c r="G58" s="150">
        <f t="shared" si="15"/>
        <v>-7.265555793128442E-2</v>
      </c>
      <c r="I58" s="15">
        <f>G58</f>
        <v>-7.265555793128442E-2</v>
      </c>
      <c r="O58" s="15">
        <f t="shared" si="17"/>
        <v>-1.9421631835344587E-2</v>
      </c>
      <c r="P58" s="211">
        <f t="shared" si="18"/>
        <v>22330.993000000002</v>
      </c>
      <c r="Q58" s="212"/>
      <c r="R58" s="15">
        <f t="shared" si="19"/>
        <v>2.8338508875879842E-3</v>
      </c>
      <c r="S58" s="13">
        <f>S$14</f>
        <v>1.2999999999999999E-2</v>
      </c>
      <c r="T58" s="15">
        <f t="shared" si="20"/>
        <v>3.6840061538643796E-5</v>
      </c>
      <c r="Z58" s="15">
        <f t="shared" si="21"/>
        <v>-13431</v>
      </c>
      <c r="AA58" s="15">
        <f t="shared" si="22"/>
        <v>-5.738639789759363E-2</v>
      </c>
      <c r="AB58" s="15">
        <f t="shared" si="23"/>
        <v>-3.4690791869035377E-2</v>
      </c>
      <c r="AC58" s="15">
        <f t="shared" si="24"/>
        <v>-5.3233926095939833E-2</v>
      </c>
      <c r="AD58" s="15">
        <f t="shared" si="25"/>
        <v>-1.526916003369079E-2</v>
      </c>
      <c r="AE58" s="15">
        <f t="shared" si="26"/>
        <v>3.0309142257479812E-6</v>
      </c>
      <c r="AF58" s="15">
        <f t="shared" si="27"/>
        <v>-22331.065655557933</v>
      </c>
      <c r="AG58" s="13">
        <f t="shared" si="28"/>
        <v>2.3314724813446012E-4</v>
      </c>
      <c r="AH58" s="15">
        <f t="shared" si="29"/>
        <v>-3.7964766062249043E-2</v>
      </c>
      <c r="AI58" s="15">
        <f t="shared" si="30"/>
        <v>0.68827077836026596</v>
      </c>
      <c r="AJ58" s="15">
        <f t="shared" si="31"/>
        <v>-0.82008042394138525</v>
      </c>
      <c r="AK58" s="15">
        <f t="shared" si="32"/>
        <v>2.5035098549959684E-2</v>
      </c>
      <c r="AL58" s="15">
        <f t="shared" si="33"/>
        <v>3.0614542492061827</v>
      </c>
      <c r="AM58" s="15">
        <f t="shared" si="34"/>
        <v>24.943465497564166</v>
      </c>
      <c r="AN58" s="15">
        <f t="shared" si="45"/>
        <v>3.0308908306011575</v>
      </c>
      <c r="AO58" s="15">
        <f t="shared" si="45"/>
        <v>3.0308500618498093</v>
      </c>
      <c r="AP58" s="15">
        <f t="shared" si="45"/>
        <v>3.030981227228271</v>
      </c>
      <c r="AQ58" s="15">
        <f t="shared" si="45"/>
        <v>3.0305592217884629</v>
      </c>
      <c r="AR58" s="15">
        <f t="shared" si="45"/>
        <v>3.0319168921921533</v>
      </c>
      <c r="AS58" s="15">
        <f t="shared" si="45"/>
        <v>3.0275482758223844</v>
      </c>
      <c r="AT58" s="15">
        <f t="shared" si="45"/>
        <v>3.0415979322621429</v>
      </c>
      <c r="AU58" s="15">
        <f t="shared" si="36"/>
        <v>2.9963287249575208</v>
      </c>
      <c r="AW58" s="15">
        <v>3000</v>
      </c>
      <c r="AX58" s="15">
        <f t="shared" si="0"/>
        <v>9.8019673435068688E-3</v>
      </c>
      <c r="AY58" s="15">
        <f t="shared" si="1"/>
        <v>2.5399987267787538E-2</v>
      </c>
      <c r="AZ58" s="15">
        <f t="shared" si="2"/>
        <v>-1.5598019924280669E-2</v>
      </c>
      <c r="BA58" s="15">
        <f t="shared" si="3"/>
        <v>0.71224634173090617</v>
      </c>
      <c r="BB58" s="15">
        <f t="shared" si="4"/>
        <v>-0.46090866635685762</v>
      </c>
      <c r="BC58" s="15">
        <f t="shared" si="5"/>
        <v>-2.7391983495567893</v>
      </c>
      <c r="BD58" s="15">
        <f t="shared" si="6"/>
        <v>-4.9030018729908322</v>
      </c>
      <c r="BE58" s="15">
        <f t="shared" si="40"/>
        <v>3.6910938997862375</v>
      </c>
      <c r="BF58" s="15">
        <f t="shared" si="40"/>
        <v>3.6911649681624152</v>
      </c>
      <c r="BG58" s="15">
        <f t="shared" si="40"/>
        <v>3.6908984991654714</v>
      </c>
      <c r="BH58" s="15">
        <f t="shared" si="40"/>
        <v>3.6918978419621595</v>
      </c>
      <c r="BI58" s="15">
        <f t="shared" si="40"/>
        <v>3.6881531358301132</v>
      </c>
      <c r="BJ58" s="15">
        <f t="shared" si="40"/>
        <v>3.702229906048732</v>
      </c>
      <c r="BK58" s="15">
        <f t="shared" si="40"/>
        <v>3.6499167045870267</v>
      </c>
      <c r="BL58" s="15">
        <f t="shared" si="8"/>
        <v>3.8544413489989373</v>
      </c>
    </row>
    <row r="59" spans="1:64" s="15" customFormat="1" ht="12.95" customHeight="1" x14ac:dyDescent="0.2">
      <c r="A59" s="92" t="s">
        <v>143</v>
      </c>
      <c r="B59" s="42"/>
      <c r="C59" s="29">
        <v>39033.447</v>
      </c>
      <c r="D59" s="29"/>
      <c r="E59" s="15">
        <f t="shared" si="13"/>
        <v>-8150.0706158481071</v>
      </c>
      <c r="F59" s="15">
        <f t="shared" si="41"/>
        <v>-8150</v>
      </c>
      <c r="G59" s="150">
        <f t="shared" si="15"/>
        <v>-2.2516625504067633E-2</v>
      </c>
      <c r="I59" s="15">
        <f>G59</f>
        <v>-2.2516625504067633E-2</v>
      </c>
      <c r="O59" s="15">
        <f t="shared" si="17"/>
        <v>-2.6130026508265837E-3</v>
      </c>
      <c r="P59" s="211">
        <f t="shared" si="18"/>
        <v>24014.947</v>
      </c>
      <c r="Q59" s="212"/>
      <c r="R59" s="15">
        <f t="shared" si="19"/>
        <v>3.9615420268405938E-4</v>
      </c>
      <c r="S59" s="13">
        <f>S$14</f>
        <v>1.2999999999999999E-2</v>
      </c>
      <c r="T59" s="15">
        <f t="shared" si="20"/>
        <v>5.1500046348927714E-6</v>
      </c>
      <c r="Z59" s="15">
        <f t="shared" si="21"/>
        <v>-8150</v>
      </c>
      <c r="AA59" s="15">
        <f t="shared" si="22"/>
        <v>-3.4847395095743937E-2</v>
      </c>
      <c r="AB59" s="15">
        <f t="shared" si="23"/>
        <v>9.7177669408497203E-3</v>
      </c>
      <c r="AC59" s="15">
        <f t="shared" si="24"/>
        <v>-1.990362285324105E-2</v>
      </c>
      <c r="AD59" s="15">
        <f t="shared" si="25"/>
        <v>1.2330769591676304E-2</v>
      </c>
      <c r="AE59" s="15">
        <f t="shared" si="26"/>
        <v>1.9766224233991168E-6</v>
      </c>
      <c r="AF59" s="15">
        <f t="shared" si="27"/>
        <v>-24014.969516625504</v>
      </c>
      <c r="AG59" s="13">
        <f t="shared" si="28"/>
        <v>1.5204787872300901E-4</v>
      </c>
      <c r="AH59" s="15">
        <f t="shared" si="29"/>
        <v>-3.2234392444917354E-2</v>
      </c>
      <c r="AI59" s="15">
        <f t="shared" si="30"/>
        <v>0.68807737267318458</v>
      </c>
      <c r="AJ59" s="15">
        <f t="shared" si="31"/>
        <v>-0.72388196943308725</v>
      </c>
      <c r="AK59" s="15">
        <f t="shared" si="32"/>
        <v>-2.2497518642222592E-2</v>
      </c>
      <c r="AL59" s="15">
        <f t="shared" si="33"/>
        <v>-3.0695920135951962</v>
      </c>
      <c r="AM59" s="15">
        <f t="shared" si="34"/>
        <v>-27.765529724855313</v>
      </c>
      <c r="AN59" s="15">
        <f t="shared" si="45"/>
        <v>3.2410624310492295</v>
      </c>
      <c r="AO59" s="15">
        <f t="shared" si="45"/>
        <v>3.24109936165986</v>
      </c>
      <c r="AP59" s="15">
        <f t="shared" si="45"/>
        <v>3.2409806853563148</v>
      </c>
      <c r="AQ59" s="15">
        <f t="shared" si="45"/>
        <v>3.2413620559743586</v>
      </c>
      <c r="AR59" s="15">
        <f t="shared" si="45"/>
        <v>3.2401365591200206</v>
      </c>
      <c r="AS59" s="15">
        <f t="shared" si="45"/>
        <v>3.2440751097864036</v>
      </c>
      <c r="AT59" s="15">
        <f t="shared" si="45"/>
        <v>3.2314226019111252</v>
      </c>
      <c r="AU59" s="15">
        <f t="shared" si="36"/>
        <v>3.2721301227764439</v>
      </c>
      <c r="AW59" s="15">
        <v>4000</v>
      </c>
      <c r="AX59" s="15">
        <f t="shared" si="0"/>
        <v>1.3560211502100889E-2</v>
      </c>
      <c r="AY59" s="15">
        <f t="shared" si="1"/>
        <v>2.7416577154416075E-2</v>
      </c>
      <c r="AZ59" s="15">
        <f t="shared" si="2"/>
        <v>-1.3856365652315185E-2</v>
      </c>
      <c r="BA59" s="15">
        <f t="shared" si="3"/>
        <v>0.71619208814130897</v>
      </c>
      <c r="BB59" s="15">
        <f t="shared" si="4"/>
        <v>-0.43310231808167837</v>
      </c>
      <c r="BC59" s="15">
        <f t="shared" si="5"/>
        <v>-2.7081113326050956</v>
      </c>
      <c r="BD59" s="15">
        <f t="shared" si="6"/>
        <v>-4.5413347893052256</v>
      </c>
      <c r="BE59" s="15">
        <f t="shared" si="40"/>
        <v>3.7324380037229021</v>
      </c>
      <c r="BF59" s="15">
        <f t="shared" si="40"/>
        <v>3.7325017720545648</v>
      </c>
      <c r="BG59" s="15">
        <f t="shared" si="40"/>
        <v>3.7322562501044936</v>
      </c>
      <c r="BH59" s="15">
        <f t="shared" si="40"/>
        <v>3.7332017850798667</v>
      </c>
      <c r="BI59" s="15">
        <f t="shared" si="40"/>
        <v>3.7295636968605637</v>
      </c>
      <c r="BJ59" s="15">
        <f t="shared" si="40"/>
        <v>3.7436110161939671</v>
      </c>
      <c r="BK59" s="15">
        <f t="shared" si="40"/>
        <v>3.690070795245846</v>
      </c>
      <c r="BL59" s="15">
        <f t="shared" si="8"/>
        <v>3.9066665710816721</v>
      </c>
    </row>
    <row r="60" spans="1:64" s="15" customFormat="1" ht="12.95" customHeight="1" x14ac:dyDescent="0.2">
      <c r="A60" s="92" t="s">
        <v>143</v>
      </c>
      <c r="B60" s="42"/>
      <c r="C60" s="29">
        <v>39035.451999999997</v>
      </c>
      <c r="D60" s="29"/>
      <c r="E60" s="15">
        <f t="shared" si="13"/>
        <v>-8143.782605442766</v>
      </c>
      <c r="F60" s="15">
        <f t="shared" si="41"/>
        <v>-8144</v>
      </c>
      <c r="G60" s="150"/>
      <c r="O60" s="15">
        <f t="shared" si="17"/>
        <v>-2.5951999823508164E-3</v>
      </c>
      <c r="P60" s="211">
        <f t="shared" si="18"/>
        <v>24016.951999999997</v>
      </c>
      <c r="Q60" s="215">
        <f>C60-(C$7+C$8*F60)</f>
        <v>6.9318601461418439E-2</v>
      </c>
      <c r="R60" s="15">
        <f>+(O60-Q60)^2</f>
        <v>5.1715948380938693E-3</v>
      </c>
      <c r="S60" s="13"/>
      <c r="T60" s="15">
        <f t="shared" si="20"/>
        <v>0</v>
      </c>
      <c r="Z60" s="15">
        <f t="shared" si="21"/>
        <v>-8144</v>
      </c>
      <c r="AA60" s="15">
        <f t="shared" si="22"/>
        <v>-3.4822215427255242E-2</v>
      </c>
      <c r="AB60" s="15">
        <f t="shared" si="23"/>
        <v>-9999</v>
      </c>
      <c r="AC60" s="15">
        <f t="shared" si="24"/>
        <v>2.5951999823508164E-3</v>
      </c>
      <c r="AD60" s="15">
        <f t="shared" si="25"/>
        <v>-9999</v>
      </c>
      <c r="AE60" s="15">
        <f t="shared" si="26"/>
        <v>0</v>
      </c>
      <c r="AF60" s="15">
        <f t="shared" si="27"/>
        <v>-9999</v>
      </c>
      <c r="AG60" s="13">
        <f t="shared" si="28"/>
        <v>1.212586687262173E-3</v>
      </c>
      <c r="AH60" s="15">
        <f t="shared" si="29"/>
        <v>-3.2227015444904424E-2</v>
      </c>
      <c r="AI60" s="15">
        <f t="shared" si="30"/>
        <v>0.68808127187648926</v>
      </c>
      <c r="AJ60" s="15">
        <f t="shared" si="31"/>
        <v>-0.72376252635720462</v>
      </c>
      <c r="AK60" s="15">
        <f t="shared" si="32"/>
        <v>-2.2551515011900343E-2</v>
      </c>
      <c r="AL60" s="15">
        <f t="shared" si="33"/>
        <v>-3.0694189042972275</v>
      </c>
      <c r="AM60" s="15">
        <f t="shared" si="34"/>
        <v>-27.698876242380418</v>
      </c>
      <c r="AN60" s="15">
        <f t="shared" si="45"/>
        <v>3.241301395254049</v>
      </c>
      <c r="AO60" s="15">
        <f t="shared" si="45"/>
        <v>3.2413384085345003</v>
      </c>
      <c r="AP60" s="15">
        <f t="shared" si="45"/>
        <v>3.2412194637331795</v>
      </c>
      <c r="AQ60" s="15">
        <f t="shared" si="45"/>
        <v>3.2416017063250244</v>
      </c>
      <c r="AR60" s="15">
        <f t="shared" si="45"/>
        <v>3.2403733783219661</v>
      </c>
      <c r="AS60" s="15">
        <f t="shared" si="45"/>
        <v>3.2443211240921825</v>
      </c>
      <c r="AT60" s="15">
        <f t="shared" si="45"/>
        <v>3.2316387937105708</v>
      </c>
      <c r="AU60" s="15">
        <f t="shared" si="36"/>
        <v>3.2724434741089401</v>
      </c>
      <c r="AW60" s="15">
        <v>5000</v>
      </c>
      <c r="AX60" s="15">
        <f t="shared" si="0"/>
        <v>1.7270743464913398E-2</v>
      </c>
      <c r="AY60" s="15">
        <f t="shared" si="1"/>
        <v>2.9351556194818162E-2</v>
      </c>
      <c r="AZ60" s="15">
        <f t="shared" si="2"/>
        <v>-1.2080812729904765E-2</v>
      </c>
      <c r="BA60" s="15">
        <f t="shared" si="3"/>
        <v>0.72046235282927429</v>
      </c>
      <c r="BB60" s="15">
        <f t="shared" si="4"/>
        <v>-0.40454950596085559</v>
      </c>
      <c r="BC60" s="15">
        <f t="shared" si="5"/>
        <v>-2.6766656862554448</v>
      </c>
      <c r="BD60" s="15">
        <f t="shared" si="6"/>
        <v>-4.2239824681807958</v>
      </c>
      <c r="BE60" s="15">
        <f t="shared" si="40"/>
        <v>3.7740199179550249</v>
      </c>
      <c r="BF60" s="15">
        <f t="shared" si="40"/>
        <v>3.7740758590359795</v>
      </c>
      <c r="BG60" s="15">
        <f t="shared" si="40"/>
        <v>3.7738540985241964</v>
      </c>
      <c r="BH60" s="15">
        <f t="shared" si="40"/>
        <v>3.7747334090097442</v>
      </c>
      <c r="BI60" s="15">
        <f t="shared" si="40"/>
        <v>3.7712501445827229</v>
      </c>
      <c r="BJ60" s="15">
        <f t="shared" si="40"/>
        <v>3.7851014023915637</v>
      </c>
      <c r="BK60" s="15">
        <f t="shared" si="40"/>
        <v>3.7308155109519525</v>
      </c>
      <c r="BL60" s="15">
        <f t="shared" si="8"/>
        <v>3.958891793164407</v>
      </c>
    </row>
    <row r="61" spans="1:64" s="15" customFormat="1" ht="12.95" customHeight="1" x14ac:dyDescent="0.2">
      <c r="A61" s="92" t="s">
        <v>143</v>
      </c>
      <c r="B61" s="42"/>
      <c r="C61" s="29">
        <v>39053.364000000001</v>
      </c>
      <c r="D61" s="29"/>
      <c r="E61" s="15">
        <f t="shared" si="13"/>
        <v>-8087.607621711777</v>
      </c>
      <c r="F61" s="15">
        <f t="shared" si="41"/>
        <v>-8087.5</v>
      </c>
      <c r="G61" s="150">
        <f t="shared" ref="G61:G94" si="46">C61-(C$7+C$8*F61)</f>
        <v>-3.4316344630497042E-2</v>
      </c>
      <c r="I61" s="15">
        <f t="shared" ref="I61:I69" si="47">G61</f>
        <v>-3.4316344630497042E-2</v>
      </c>
      <c r="O61" s="15">
        <f t="shared" si="17"/>
        <v>-2.4277022816877056E-3</v>
      </c>
      <c r="P61" s="211">
        <f t="shared" si="18"/>
        <v>24034.864000000001</v>
      </c>
      <c r="Q61" s="212"/>
      <c r="R61" s="15">
        <f t="shared" ref="R61:R99" si="48">+(O61-G61)^2</f>
        <v>1.0168855108502763E-3</v>
      </c>
      <c r="S61" s="13">
        <f t="shared" ref="S61:S69" si="49">S$14</f>
        <v>1.2999999999999999E-2</v>
      </c>
      <c r="T61" s="15">
        <f t="shared" si="20"/>
        <v>1.3219511641053591E-5</v>
      </c>
      <c r="Z61" s="15">
        <f t="shared" si="21"/>
        <v>-8087.5</v>
      </c>
      <c r="AA61" s="15">
        <f t="shared" si="22"/>
        <v>-3.4585158688096362E-2</v>
      </c>
      <c r="AB61" s="15">
        <f t="shared" si="23"/>
        <v>-2.1588882240883844E-3</v>
      </c>
      <c r="AC61" s="15">
        <f t="shared" si="24"/>
        <v>-3.1888642348809337E-2</v>
      </c>
      <c r="AD61" s="15">
        <f t="shared" si="25"/>
        <v>2.6881405759932031E-4</v>
      </c>
      <c r="AE61" s="15">
        <f t="shared" si="26"/>
        <v>9.3939296831913901E-10</v>
      </c>
      <c r="AF61" s="15">
        <f t="shared" si="27"/>
        <v>-24034.898316344632</v>
      </c>
      <c r="AG61" s="13">
        <f t="shared" si="28"/>
        <v>7.2260997563010693E-8</v>
      </c>
      <c r="AH61" s="15">
        <f t="shared" si="29"/>
        <v>-3.2157456406408658E-2</v>
      </c>
      <c r="AI61" s="15">
        <f t="shared" si="30"/>
        <v>0.68811845003962835</v>
      </c>
      <c r="AJ61" s="15">
        <f t="shared" si="31"/>
        <v>-0.72263664015858364</v>
      </c>
      <c r="AK61" s="15">
        <f t="shared" si="32"/>
        <v>-2.3059977836867213E-2</v>
      </c>
      <c r="AL61" s="15">
        <f t="shared" si="33"/>
        <v>-3.0677886943398938</v>
      </c>
      <c r="AM61" s="15">
        <f t="shared" si="34"/>
        <v>-27.086515418547798</v>
      </c>
      <c r="AN61" s="15">
        <f t="shared" ref="AN61:AT70" si="50">$AU61+$AB$7*SIN(AO61)</f>
        <v>3.243551709025017</v>
      </c>
      <c r="AO61" s="15">
        <f t="shared" si="50"/>
        <v>3.2435894986980065</v>
      </c>
      <c r="AP61" s="15">
        <f t="shared" si="50"/>
        <v>3.2434680312638533</v>
      </c>
      <c r="AQ61" s="15">
        <f t="shared" si="50"/>
        <v>3.2438584696980377</v>
      </c>
      <c r="AR61" s="15">
        <f t="shared" si="50"/>
        <v>3.2426035206144741</v>
      </c>
      <c r="AS61" s="15">
        <f t="shared" si="50"/>
        <v>3.2466377621019542</v>
      </c>
      <c r="AT61" s="15">
        <f t="shared" si="50"/>
        <v>3.2336747976374896</v>
      </c>
      <c r="AU61" s="15">
        <f t="shared" si="36"/>
        <v>3.2753941991566147</v>
      </c>
      <c r="AW61" s="15">
        <v>6000</v>
      </c>
      <c r="AX61" s="15">
        <f t="shared" si="0"/>
        <v>2.0931702481947975E-2</v>
      </c>
      <c r="AY61" s="15">
        <f t="shared" si="1"/>
        <v>3.1204924388993808E-2</v>
      </c>
      <c r="AZ61" s="15">
        <f t="shared" si="2"/>
        <v>-1.0273221907045833E-2</v>
      </c>
      <c r="BA61" s="15">
        <f t="shared" si="3"/>
        <v>0.72506706094337714</v>
      </c>
      <c r="BB61" s="15">
        <f t="shared" si="4"/>
        <v>-0.37523556122936952</v>
      </c>
      <c r="BC61" s="15">
        <f t="shared" si="5"/>
        <v>-2.6448304051829519</v>
      </c>
      <c r="BD61" s="15">
        <f t="shared" si="6"/>
        <v>-3.9429345927952122</v>
      </c>
      <c r="BE61" s="15">
        <f t="shared" si="40"/>
        <v>3.8158586249086626</v>
      </c>
      <c r="BF61" s="15">
        <f t="shared" si="40"/>
        <v>3.8159065634727511</v>
      </c>
      <c r="BG61" s="15">
        <f t="shared" si="40"/>
        <v>3.815710339969526</v>
      </c>
      <c r="BH61" s="15">
        <f t="shared" si="40"/>
        <v>3.8165137225914956</v>
      </c>
      <c r="BI61" s="15">
        <f t="shared" si="40"/>
        <v>3.8132277533058501</v>
      </c>
      <c r="BJ61" s="15">
        <f t="shared" si="40"/>
        <v>3.8267231356774709</v>
      </c>
      <c r="BK61" s="15">
        <f t="shared" si="40"/>
        <v>3.7721821573695284</v>
      </c>
      <c r="BL61" s="15">
        <f t="shared" si="8"/>
        <v>4.0111170152471418</v>
      </c>
    </row>
    <row r="62" spans="1:64" s="15" customFormat="1" ht="12.95" customHeight="1" x14ac:dyDescent="0.2">
      <c r="A62" s="92" t="s">
        <v>143</v>
      </c>
      <c r="B62" s="42"/>
      <c r="C62" s="29">
        <v>39057.35</v>
      </c>
      <c r="D62" s="29"/>
      <c r="E62" s="15">
        <f t="shared" si="13"/>
        <v>-8075.1068688560654</v>
      </c>
      <c r="F62" s="15">
        <f t="shared" si="41"/>
        <v>-8075</v>
      </c>
      <c r="G62" s="150">
        <f t="shared" si="46"/>
        <v>-3.4076288458891213E-2</v>
      </c>
      <c r="I62" s="15">
        <f t="shared" si="47"/>
        <v>-3.4076288458891213E-2</v>
      </c>
      <c r="O62" s="15">
        <f t="shared" si="17"/>
        <v>-2.3906804629440989E-3</v>
      </c>
      <c r="P62" s="211">
        <f t="shared" si="18"/>
        <v>24038.85</v>
      </c>
      <c r="Q62" s="212"/>
      <c r="R62" s="15">
        <f t="shared" si="48"/>
        <v>1.0039777540728277E-3</v>
      </c>
      <c r="S62" s="13">
        <f t="shared" si="49"/>
        <v>1.2999999999999999E-2</v>
      </c>
      <c r="T62" s="15">
        <f t="shared" si="20"/>
        <v>1.3051710802946759E-5</v>
      </c>
      <c r="Z62" s="15">
        <f t="shared" si="21"/>
        <v>-8075</v>
      </c>
      <c r="AA62" s="15">
        <f t="shared" si="22"/>
        <v>-3.4532725174704973E-2</v>
      </c>
      <c r="AB62" s="15">
        <f t="shared" si="23"/>
        <v>-1.9342437471303389E-3</v>
      </c>
      <c r="AC62" s="15">
        <f t="shared" si="24"/>
        <v>-3.1685607995947114E-2</v>
      </c>
      <c r="AD62" s="15">
        <f t="shared" si="25"/>
        <v>4.5643671581376E-4</v>
      </c>
      <c r="AE62" s="15">
        <f t="shared" si="26"/>
        <v>2.708348182057064E-9</v>
      </c>
      <c r="AF62" s="15">
        <f t="shared" si="27"/>
        <v>-24038.884076288457</v>
      </c>
      <c r="AG62" s="13">
        <f t="shared" si="28"/>
        <v>2.083344755428511E-7</v>
      </c>
      <c r="AH62" s="15">
        <f t="shared" si="29"/>
        <v>-3.2142044711760874E-2</v>
      </c>
      <c r="AI62" s="15">
        <f t="shared" si="30"/>
        <v>0.68812678782910097</v>
      </c>
      <c r="AJ62" s="15">
        <f t="shared" si="31"/>
        <v>-0.72238727413054526</v>
      </c>
      <c r="AK62" s="15">
        <f t="shared" si="32"/>
        <v>-2.3172468874204655E-2</v>
      </c>
      <c r="AL62" s="15">
        <f t="shared" si="33"/>
        <v>-3.0674280043926667</v>
      </c>
      <c r="AM62" s="15">
        <f t="shared" si="34"/>
        <v>-26.954663779287909</v>
      </c>
      <c r="AN62" s="15">
        <f t="shared" si="50"/>
        <v>3.2440495827069378</v>
      </c>
      <c r="AO62" s="15">
        <f t="shared" si="50"/>
        <v>3.2440875436352257</v>
      </c>
      <c r="AP62" s="15">
        <f t="shared" si="50"/>
        <v>3.2439655195065611</v>
      </c>
      <c r="AQ62" s="15">
        <f t="shared" si="50"/>
        <v>3.2443577674223318</v>
      </c>
      <c r="AR62" s="15">
        <f t="shared" si="50"/>
        <v>3.2430969383108312</v>
      </c>
      <c r="AS62" s="15">
        <f t="shared" si="50"/>
        <v>3.2471502934529721</v>
      </c>
      <c r="AT62" s="15">
        <f t="shared" si="50"/>
        <v>3.2341252897762081</v>
      </c>
      <c r="AU62" s="15">
        <f t="shared" si="36"/>
        <v>3.276047014432649</v>
      </c>
      <c r="AW62" s="15">
        <v>7000</v>
      </c>
      <c r="AX62" s="15">
        <f t="shared" si="0"/>
        <v>2.4541143493866647E-2</v>
      </c>
      <c r="AY62" s="15">
        <f t="shared" si="1"/>
        <v>3.2976681736943007E-2</v>
      </c>
      <c r="AZ62" s="15">
        <f t="shared" si="2"/>
        <v>-8.4355382430763605E-3</v>
      </c>
      <c r="BA62" s="15">
        <f t="shared" si="3"/>
        <v>0.73001698299169571</v>
      </c>
      <c r="BB62" s="15">
        <f t="shared" si="4"/>
        <v>-0.34514522167989686</v>
      </c>
      <c r="BC62" s="15">
        <f t="shared" si="5"/>
        <v>-2.6125730237060973</v>
      </c>
      <c r="BD62" s="15">
        <f t="shared" si="6"/>
        <v>-3.6919940940062679</v>
      </c>
      <c r="BE62" s="15">
        <f t="shared" si="40"/>
        <v>3.8579737185024556</v>
      </c>
      <c r="BF62" s="15">
        <f t="shared" si="40"/>
        <v>3.8580138000685915</v>
      </c>
      <c r="BG62" s="15">
        <f t="shared" si="40"/>
        <v>3.8578438681100113</v>
      </c>
      <c r="BH62" s="15">
        <f t="shared" si="40"/>
        <v>3.8585644935496024</v>
      </c>
      <c r="BI62" s="15">
        <f t="shared" si="40"/>
        <v>3.855511656349901</v>
      </c>
      <c r="BJ62" s="15">
        <f t="shared" si="40"/>
        <v>3.8685009377846158</v>
      </c>
      <c r="BK62" s="15">
        <f t="shared" si="40"/>
        <v>3.8142003442485382</v>
      </c>
      <c r="BL62" s="15">
        <f t="shared" si="8"/>
        <v>4.0633422373298771</v>
      </c>
    </row>
    <row r="63" spans="1:64" s="15" customFormat="1" ht="12.95" customHeight="1" x14ac:dyDescent="0.2">
      <c r="A63" s="92" t="s">
        <v>143</v>
      </c>
      <c r="B63" s="42"/>
      <c r="C63" s="29">
        <v>39061.334999999999</v>
      </c>
      <c r="D63" s="29"/>
      <c r="E63" s="15">
        <f t="shared" si="13"/>
        <v>-8062.6092521651326</v>
      </c>
      <c r="F63" s="15">
        <f t="shared" si="41"/>
        <v>-8062.5</v>
      </c>
      <c r="G63" s="150">
        <f t="shared" si="46"/>
        <v>-3.4836232283851132E-2</v>
      </c>
      <c r="I63" s="15">
        <f t="shared" si="47"/>
        <v>-3.4836232283851132E-2</v>
      </c>
      <c r="O63" s="15">
        <f t="shared" si="17"/>
        <v>-2.3536713958952149E-3</v>
      </c>
      <c r="P63" s="211">
        <f t="shared" si="18"/>
        <v>24042.834999999999</v>
      </c>
      <c r="Q63" s="212"/>
      <c r="R63" s="15">
        <f t="shared" si="48"/>
        <v>1.0551167618397636E-3</v>
      </c>
      <c r="S63" s="13">
        <f t="shared" si="49"/>
        <v>1.2999999999999999E-2</v>
      </c>
      <c r="T63" s="15">
        <f t="shared" si="20"/>
        <v>1.3716517903916927E-5</v>
      </c>
      <c r="Z63" s="15">
        <f t="shared" si="21"/>
        <v>-8062.5</v>
      </c>
      <c r="AA63" s="15">
        <f t="shared" si="22"/>
        <v>-3.4480296256777732E-2</v>
      </c>
      <c r="AB63" s="15">
        <f t="shared" si="23"/>
        <v>-2.7096074229686143E-3</v>
      </c>
      <c r="AC63" s="15">
        <f t="shared" si="24"/>
        <v>-3.2482560887955918E-2</v>
      </c>
      <c r="AD63" s="15">
        <f t="shared" si="25"/>
        <v>-3.5593602707340022E-4</v>
      </c>
      <c r="AE63" s="15">
        <f t="shared" si="26"/>
        <v>1.6469759197943516E-9</v>
      </c>
      <c r="AF63" s="15">
        <f t="shared" si="27"/>
        <v>-24042.869836232283</v>
      </c>
      <c r="AG63" s="13">
        <f t="shared" si="28"/>
        <v>1.2669045536879628E-7</v>
      </c>
      <c r="AH63" s="15">
        <f t="shared" si="29"/>
        <v>-3.2126624860882518E-2</v>
      </c>
      <c r="AI63" s="15">
        <f t="shared" si="30"/>
        <v>0.68813516639730277</v>
      </c>
      <c r="AJ63" s="15">
        <f t="shared" si="31"/>
        <v>-0.72213780803516447</v>
      </c>
      <c r="AK63" s="15">
        <f t="shared" si="32"/>
        <v>-2.3284959640990477E-2</v>
      </c>
      <c r="AL63" s="15">
        <f t="shared" si="33"/>
        <v>-3.0670673056463631</v>
      </c>
      <c r="AM63" s="15">
        <f t="shared" si="34"/>
        <v>-26.824084666759248</v>
      </c>
      <c r="AN63" s="15">
        <f t="shared" si="50"/>
        <v>3.2445474624871267</v>
      </c>
      <c r="AO63" s="15">
        <f t="shared" si="50"/>
        <v>3.2445855944830777</v>
      </c>
      <c r="AP63" s="15">
        <f t="shared" si="50"/>
        <v>3.2444630141757962</v>
      </c>
      <c r="AQ63" s="15">
        <f t="shared" si="50"/>
        <v>3.2448570701980519</v>
      </c>
      <c r="AR63" s="15">
        <f t="shared" si="50"/>
        <v>3.2435903645690813</v>
      </c>
      <c r="AS63" s="15">
        <f t="shared" si="50"/>
        <v>3.247662825105329</v>
      </c>
      <c r="AT63" s="15">
        <f t="shared" si="50"/>
        <v>3.2345757997806142</v>
      </c>
      <c r="AU63" s="15">
        <f t="shared" si="36"/>
        <v>3.2766998297086829</v>
      </c>
      <c r="AW63" s="15">
        <v>8000</v>
      </c>
      <c r="AX63" s="15">
        <f t="shared" si="0"/>
        <v>2.8097028098566748E-2</v>
      </c>
      <c r="AY63" s="15">
        <f t="shared" si="1"/>
        <v>3.4666828238665764E-2</v>
      </c>
      <c r="AZ63" s="15">
        <f t="shared" si="2"/>
        <v>-6.5698001400990181E-3</v>
      </c>
      <c r="BA63" s="15">
        <f t="shared" si="3"/>
        <v>0.73532376920378439</v>
      </c>
      <c r="BB63" s="15">
        <f t="shared" si="4"/>
        <v>-0.31426274905991181</v>
      </c>
      <c r="BC63" s="15">
        <f t="shared" si="5"/>
        <v>-2.5798594708029707</v>
      </c>
      <c r="BD63" s="15">
        <f t="shared" si="6"/>
        <v>-3.4662909230420125</v>
      </c>
      <c r="BE63" s="15">
        <f t="shared" si="40"/>
        <v>3.9003854571903998</v>
      </c>
      <c r="BF63" s="15">
        <f t="shared" si="40"/>
        <v>3.9004181022709674</v>
      </c>
      <c r="BG63" s="15">
        <f t="shared" si="40"/>
        <v>3.9002742586702697</v>
      </c>
      <c r="BH63" s="15">
        <f t="shared" si="40"/>
        <v>3.9009082222092588</v>
      </c>
      <c r="BI63" s="15">
        <f t="shared" si="40"/>
        <v>3.8981170007855672</v>
      </c>
      <c r="BJ63" s="15">
        <f t="shared" si="40"/>
        <v>3.9104622532983928</v>
      </c>
      <c r="BK63" s="15">
        <f t="shared" si="40"/>
        <v>3.8568979046832617</v>
      </c>
      <c r="BL63" s="15">
        <f t="shared" si="8"/>
        <v>4.1155674594126115</v>
      </c>
    </row>
    <row r="64" spans="1:64" s="15" customFormat="1" ht="12.95" customHeight="1" x14ac:dyDescent="0.2">
      <c r="A64" s="92" t="s">
        <v>143</v>
      </c>
      <c r="B64" s="42"/>
      <c r="C64" s="29">
        <v>39388.483999999997</v>
      </c>
      <c r="D64" s="29"/>
      <c r="E64" s="15">
        <f t="shared" si="13"/>
        <v>-7036.6160770531842</v>
      </c>
      <c r="F64" s="15">
        <f t="shared" si="41"/>
        <v>-7036.5</v>
      </c>
      <c r="G64" s="150">
        <f t="shared" si="46"/>
        <v>-3.7012421518738847E-2</v>
      </c>
      <c r="I64" s="15">
        <f t="shared" si="47"/>
        <v>-3.7012421518738847E-2</v>
      </c>
      <c r="O64" s="15">
        <f t="shared" si="17"/>
        <v>6.4055460834461057E-4</v>
      </c>
      <c r="P64" s="211">
        <f t="shared" si="18"/>
        <v>24369.983999999997</v>
      </c>
      <c r="Q64" s="212"/>
      <c r="R64" s="15">
        <f t="shared" si="48"/>
        <v>1.4177466112267169E-3</v>
      </c>
      <c r="S64" s="13">
        <f t="shared" si="49"/>
        <v>1.2999999999999999E-2</v>
      </c>
      <c r="T64" s="15">
        <f t="shared" si="20"/>
        <v>1.843070594594732E-5</v>
      </c>
      <c r="Z64" s="15">
        <f t="shared" si="21"/>
        <v>-7036.5</v>
      </c>
      <c r="AA64" s="15">
        <f t="shared" si="22"/>
        <v>-3.0192849249948382E-2</v>
      </c>
      <c r="AB64" s="15">
        <f t="shared" si="23"/>
        <v>-6.1790176604458527E-3</v>
      </c>
      <c r="AC64" s="15">
        <f t="shared" si="24"/>
        <v>-3.765297612708346E-2</v>
      </c>
      <c r="AD64" s="15">
        <f t="shared" si="25"/>
        <v>-6.819572268790465E-3</v>
      </c>
      <c r="AE64" s="15">
        <f t="shared" si="26"/>
        <v>6.0458535708032703E-7</v>
      </c>
      <c r="AF64" s="15">
        <f t="shared" si="27"/>
        <v>-24370.021012421515</v>
      </c>
      <c r="AG64" s="13">
        <f t="shared" si="28"/>
        <v>4.650656592925593E-5</v>
      </c>
      <c r="AH64" s="15">
        <f t="shared" si="29"/>
        <v>-3.0833403858292995E-2</v>
      </c>
      <c r="AI64" s="15">
        <f t="shared" si="30"/>
        <v>0.68896222168266141</v>
      </c>
      <c r="AJ64" s="15">
        <f t="shared" si="31"/>
        <v>-0.70131998111876004</v>
      </c>
      <c r="AK64" s="15">
        <f t="shared" si="32"/>
        <v>-3.2517137680532306E-2</v>
      </c>
      <c r="AL64" s="15">
        <f t="shared" si="33"/>
        <v>-3.0374270314033573</v>
      </c>
      <c r="AM64" s="15">
        <f t="shared" si="34"/>
        <v>-19.182828443110079</v>
      </c>
      <c r="AN64" s="15">
        <f t="shared" si="50"/>
        <v>3.2854370714589991</v>
      </c>
      <c r="AO64" s="15">
        <f t="shared" si="50"/>
        <v>3.2854885296567988</v>
      </c>
      <c r="AP64" s="15">
        <f t="shared" si="50"/>
        <v>3.2853222697104965</v>
      </c>
      <c r="AQ64" s="15">
        <f t="shared" si="50"/>
        <v>3.285859465223405</v>
      </c>
      <c r="AR64" s="15">
        <f t="shared" si="50"/>
        <v>3.2841239056989195</v>
      </c>
      <c r="AS64" s="15">
        <f t="shared" si="50"/>
        <v>3.2897326990260773</v>
      </c>
      <c r="AT64" s="15">
        <f t="shared" si="50"/>
        <v>3.2716227986749717</v>
      </c>
      <c r="AU64" s="15">
        <f t="shared" si="36"/>
        <v>3.3302829075655689</v>
      </c>
      <c r="AW64" s="15">
        <v>9000</v>
      </c>
      <c r="AX64" s="15">
        <f t="shared" si="0"/>
        <v>3.1597214623437758E-2</v>
      </c>
      <c r="AY64" s="15">
        <f t="shared" si="1"/>
        <v>3.6275363894162076E-2</v>
      </c>
      <c r="AZ64" s="15">
        <f t="shared" si="2"/>
        <v>-4.6781492707243192E-3</v>
      </c>
      <c r="BA64" s="15">
        <f t="shared" si="3"/>
        <v>0.74099998412102575</v>
      </c>
      <c r="BB64" s="15">
        <f t="shared" si="4"/>
        <v>-0.28257207287256225</v>
      </c>
      <c r="BC64" s="15">
        <f t="shared" si="5"/>
        <v>-2.5466539157211794</v>
      </c>
      <c r="BD64" s="15">
        <f t="shared" si="6"/>
        <v>-3.2619442889123307</v>
      </c>
      <c r="BE64" s="15">
        <f t="shared" si="40"/>
        <v>3.9431148176339037</v>
      </c>
      <c r="BF64" s="15">
        <f t="shared" si="40"/>
        <v>3.9431406650628391</v>
      </c>
      <c r="BG64" s="15">
        <f t="shared" si="40"/>
        <v>3.9430218530267709</v>
      </c>
      <c r="BH64" s="15">
        <f t="shared" si="40"/>
        <v>3.9435681130360556</v>
      </c>
      <c r="BI64" s="15">
        <f t="shared" si="40"/>
        <v>3.9410591250174267</v>
      </c>
      <c r="BJ64" s="15">
        <f t="shared" si="40"/>
        <v>3.9526372961443066</v>
      </c>
      <c r="BK64" s="15">
        <f t="shared" si="40"/>
        <v>3.9003008192155177</v>
      </c>
      <c r="BL64" s="15">
        <f t="shared" si="8"/>
        <v>4.1677926814953468</v>
      </c>
    </row>
    <row r="65" spans="1:64" s="15" customFormat="1" ht="12.95" customHeight="1" x14ac:dyDescent="0.2">
      <c r="A65" s="92" t="s">
        <v>143</v>
      </c>
      <c r="B65" s="42"/>
      <c r="C65" s="29">
        <v>39389.440999999999</v>
      </c>
      <c r="D65" s="29"/>
      <c r="E65" s="15">
        <f t="shared" si="13"/>
        <v>-7033.6147673484802</v>
      </c>
      <c r="F65" s="15">
        <f t="shared" si="41"/>
        <v>-7033.5</v>
      </c>
      <c r="G65" s="150">
        <f t="shared" si="46"/>
        <v>-3.6594808036170434E-2</v>
      </c>
      <c r="I65" s="15">
        <f t="shared" si="47"/>
        <v>-3.6594808036170434E-2</v>
      </c>
      <c r="O65" s="15">
        <f t="shared" si="17"/>
        <v>6.4918368879948252E-4</v>
      </c>
      <c r="P65" s="211">
        <f t="shared" si="18"/>
        <v>24370.940999999999</v>
      </c>
      <c r="Q65" s="212"/>
      <c r="R65" s="15">
        <f t="shared" si="48"/>
        <v>1.3871149196096274E-3</v>
      </c>
      <c r="S65" s="13">
        <f t="shared" si="49"/>
        <v>1.2999999999999999E-2</v>
      </c>
      <c r="T65" s="15">
        <f t="shared" si="20"/>
        <v>1.8032493954925156E-5</v>
      </c>
      <c r="Z65" s="15">
        <f t="shared" si="21"/>
        <v>-7033.5</v>
      </c>
      <c r="AA65" s="15">
        <f t="shared" si="22"/>
        <v>-3.0180359694269097E-2</v>
      </c>
      <c r="AB65" s="15">
        <f t="shared" si="23"/>
        <v>-5.765264653101853E-3</v>
      </c>
      <c r="AC65" s="15">
        <f t="shared" si="24"/>
        <v>-3.7243991724969915E-2</v>
      </c>
      <c r="AD65" s="15">
        <f t="shared" si="25"/>
        <v>-6.4144483419013368E-3</v>
      </c>
      <c r="AE65" s="15">
        <f t="shared" si="26"/>
        <v>5.3488691790197048E-7</v>
      </c>
      <c r="AF65" s="15">
        <f t="shared" si="27"/>
        <v>-24370.977594808035</v>
      </c>
      <c r="AG65" s="13">
        <f t="shared" si="28"/>
        <v>4.1145147530920809E-5</v>
      </c>
      <c r="AH65" s="15">
        <f t="shared" si="29"/>
        <v>-3.0829543383068581E-2</v>
      </c>
      <c r="AI65" s="15">
        <f t="shared" si="30"/>
        <v>0.68896504463188868</v>
      </c>
      <c r="AJ65" s="15">
        <f t="shared" si="31"/>
        <v>-0.70125811894541978</v>
      </c>
      <c r="AK65" s="15">
        <f t="shared" si="32"/>
        <v>-3.2544128851109473E-2</v>
      </c>
      <c r="AL65" s="15">
        <f t="shared" si="33"/>
        <v>-3.0373402532210045</v>
      </c>
      <c r="AM65" s="15">
        <f t="shared" si="34"/>
        <v>-19.166832011118618</v>
      </c>
      <c r="AN65" s="15">
        <f t="shared" si="50"/>
        <v>3.2855567083762418</v>
      </c>
      <c r="AO65" s="15">
        <f t="shared" si="50"/>
        <v>3.2856082032605944</v>
      </c>
      <c r="AP65" s="15">
        <f t="shared" si="50"/>
        <v>3.2854418218979475</v>
      </c>
      <c r="AQ65" s="15">
        <f t="shared" si="50"/>
        <v>3.2859794190530152</v>
      </c>
      <c r="AR65" s="15">
        <f t="shared" si="50"/>
        <v>3.2842425319824562</v>
      </c>
      <c r="AS65" s="15">
        <f t="shared" si="50"/>
        <v>3.2898557148469179</v>
      </c>
      <c r="AT65" s="15">
        <f t="shared" si="50"/>
        <v>3.2717313470979361</v>
      </c>
      <c r="AU65" s="15">
        <f t="shared" si="36"/>
        <v>3.3304395832318172</v>
      </c>
      <c r="AW65" s="15">
        <v>10000</v>
      </c>
      <c r="AX65" s="15">
        <f t="shared" ref="AX65:AX116" si="51">AB$3+AB$4*AW65+AB$5*AW65^2+AZ65</f>
        <v>3.503944720846261E-2</v>
      </c>
      <c r="AY65" s="15">
        <f t="shared" ref="AY65:AY116" si="52">AB$3+AB$4*AW65+AB$5*AW65^2</f>
        <v>3.7802288703431941E-2</v>
      </c>
      <c r="AZ65" s="15">
        <f t="shared" ref="AZ65:AZ116" si="53">$AB$6*($AB$11/BA65*BB65+$AB$12)</f>
        <v>-2.7628414949693292E-3</v>
      </c>
      <c r="BA65" s="15">
        <f t="shared" ref="BA65:BA116" si="54">1+$AB$7*COS(BC65)</f>
        <v>0.74705914052612155</v>
      </c>
      <c r="BB65" s="15">
        <f t="shared" ref="BB65:BB116" si="55">SIN(BC65+RADIANS($AB$9))</f>
        <v>-0.25005696650339704</v>
      </c>
      <c r="BC65" s="15">
        <f t="shared" ref="BC65:BC116" si="56">2*ATAN(BD65)</f>
        <v>-2.5129186034066984</v>
      </c>
      <c r="BD65" s="15">
        <f t="shared" ref="BD65:BD116" si="57">SQRT((1+$AB$7)/(1-$AB$7))*TAN(BE65/2)</f>
        <v>-3.0758230309298966</v>
      </c>
      <c r="BE65" s="15">
        <f t="shared" si="40"/>
        <v>3.9861835489344632</v>
      </c>
      <c r="BF65" s="15">
        <f t="shared" si="40"/>
        <v>3.9862033926702747</v>
      </c>
      <c r="BG65" s="15">
        <f t="shared" si="40"/>
        <v>3.9861078397893088</v>
      </c>
      <c r="BH65" s="15">
        <f t="shared" si="40"/>
        <v>3.9865680468846074</v>
      </c>
      <c r="BI65" s="15">
        <f t="shared" si="40"/>
        <v>3.9843537579908777</v>
      </c>
      <c r="BJ65" s="15">
        <f t="shared" si="40"/>
        <v>3.9950590671087429</v>
      </c>
      <c r="BK65" s="15">
        <f t="shared" si="40"/>
        <v>3.9444331449895134</v>
      </c>
      <c r="BL65" s="15">
        <f t="shared" ref="BL65:BL116" si="58">RADIANS($AB$9)+$AB$18*(AW65-AB$15)</f>
        <v>4.220017903578082</v>
      </c>
    </row>
    <row r="66" spans="1:64" s="15" customFormat="1" ht="12.95" customHeight="1" x14ac:dyDescent="0.2">
      <c r="A66" s="92" t="s">
        <v>143</v>
      </c>
      <c r="B66" s="42"/>
      <c r="C66" s="29">
        <v>39436.315000000002</v>
      </c>
      <c r="D66" s="29"/>
      <c r="E66" s="15">
        <f t="shared" si="13"/>
        <v>-6886.6101789493059</v>
      </c>
      <c r="F66" s="15">
        <f t="shared" si="41"/>
        <v>-6886.5</v>
      </c>
      <c r="G66" s="150">
        <f t="shared" si="46"/>
        <v>-3.5131747426930815E-2</v>
      </c>
      <c r="I66" s="15">
        <f t="shared" si="47"/>
        <v>-3.5131747426930815E-2</v>
      </c>
      <c r="O66" s="15">
        <f t="shared" si="17"/>
        <v>1.0711088715085809E-3</v>
      </c>
      <c r="P66" s="211">
        <f t="shared" si="18"/>
        <v>24417.815000000002</v>
      </c>
      <c r="Q66" s="212"/>
      <c r="R66" s="15">
        <f t="shared" si="48"/>
        <v>1.3106468041654531E-3</v>
      </c>
      <c r="S66" s="13">
        <f t="shared" si="49"/>
        <v>1.2999999999999999E-2</v>
      </c>
      <c r="T66" s="15">
        <f t="shared" si="20"/>
        <v>1.7038408454150889E-5</v>
      </c>
      <c r="Z66" s="15">
        <f t="shared" si="21"/>
        <v>-6886.5</v>
      </c>
      <c r="AA66" s="15">
        <f t="shared" si="22"/>
        <v>-2.956871185119974E-2</v>
      </c>
      <c r="AB66" s="15">
        <f t="shared" si="23"/>
        <v>-4.4919267042224931E-3</v>
      </c>
      <c r="AC66" s="15">
        <f t="shared" si="24"/>
        <v>-3.6202856298439397E-2</v>
      </c>
      <c r="AD66" s="15">
        <f t="shared" si="25"/>
        <v>-5.5630355757310748E-3</v>
      </c>
      <c r="AE66" s="15">
        <f t="shared" si="26"/>
        <v>4.0231574261904437E-7</v>
      </c>
      <c r="AF66" s="15">
        <f t="shared" si="27"/>
        <v>-24417.850131747429</v>
      </c>
      <c r="AG66" s="13">
        <f t="shared" si="28"/>
        <v>3.0947364816849568E-5</v>
      </c>
      <c r="AH66" s="15">
        <f t="shared" si="29"/>
        <v>-3.0639820722708322E-2</v>
      </c>
      <c r="AI66" s="15">
        <f t="shared" si="30"/>
        <v>0.68910626799015118</v>
      </c>
      <c r="AJ66" s="15">
        <f t="shared" si="31"/>
        <v>-0.69821977782885469</v>
      </c>
      <c r="AK66" s="15">
        <f t="shared" si="32"/>
        <v>-3.3866667691239409E-2</v>
      </c>
      <c r="AL66" s="15">
        <f t="shared" si="33"/>
        <v>-3.0330872355569354</v>
      </c>
      <c r="AM66" s="15">
        <f t="shared" si="34"/>
        <v>-18.41417150824293</v>
      </c>
      <c r="AN66" s="15">
        <f t="shared" si="50"/>
        <v>3.2914195309290863</v>
      </c>
      <c r="AO66" s="15">
        <f t="shared" si="50"/>
        <v>3.2914728055889482</v>
      </c>
      <c r="AP66" s="15">
        <f t="shared" si="50"/>
        <v>3.2913005244021258</v>
      </c>
      <c r="AQ66" s="15">
        <f t="shared" si="50"/>
        <v>3.2918576686493286</v>
      </c>
      <c r="AR66" s="15">
        <f t="shared" si="50"/>
        <v>3.2900560753910097</v>
      </c>
      <c r="AS66" s="15">
        <f t="shared" si="50"/>
        <v>3.295883529415581</v>
      </c>
      <c r="AT66" s="15">
        <f t="shared" si="50"/>
        <v>3.2770520083496328</v>
      </c>
      <c r="AU66" s="15">
        <f t="shared" si="36"/>
        <v>3.3381166908779791</v>
      </c>
      <c r="AW66" s="15">
        <v>11000</v>
      </c>
      <c r="AX66" s="15">
        <f t="shared" si="51"/>
        <v>3.8421343805986587E-2</v>
      </c>
      <c r="AY66" s="15">
        <f t="shared" si="52"/>
        <v>3.9247602666475367E-2</v>
      </c>
      <c r="AZ66" s="15">
        <f t="shared" si="53"/>
        <v>-8.2625886048878013E-4</v>
      </c>
      <c r="BA66" s="15">
        <f t="shared" si="54"/>
        <v>0.75351573157606233</v>
      </c>
      <c r="BB66" s="15">
        <f t="shared" si="55"/>
        <v>-0.21670126261232572</v>
      </c>
      <c r="BC66" s="15">
        <f t="shared" si="56"/>
        <v>-2.4786136789074855</v>
      </c>
      <c r="BD66" s="15">
        <f t="shared" si="57"/>
        <v>-2.9053723945398029</v>
      </c>
      <c r="BE66" s="15">
        <f t="shared" si="40"/>
        <v>4.0296142274218196</v>
      </c>
      <c r="BF66" s="15">
        <f t="shared" si="40"/>
        <v>4.0296289514628674</v>
      </c>
      <c r="BG66" s="15">
        <f t="shared" si="40"/>
        <v>4.0295543327580807</v>
      </c>
      <c r="BH66" s="15">
        <f t="shared" si="40"/>
        <v>4.0299325570946394</v>
      </c>
      <c r="BI66" s="15">
        <f t="shared" si="40"/>
        <v>4.0280172381956509</v>
      </c>
      <c r="BJ66" s="15">
        <f t="shared" si="40"/>
        <v>4.0377633390190235</v>
      </c>
      <c r="BK66" s="15">
        <f t="shared" si="40"/>
        <v>3.9893169501515295</v>
      </c>
      <c r="BL66" s="15">
        <f t="shared" si="58"/>
        <v>4.2722431256608164</v>
      </c>
    </row>
    <row r="67" spans="1:64" s="15" customFormat="1" ht="12.95" customHeight="1" x14ac:dyDescent="0.2">
      <c r="A67" s="92" t="s">
        <v>143</v>
      </c>
      <c r="B67" s="42"/>
      <c r="C67" s="29">
        <v>39443.341999999997</v>
      </c>
      <c r="D67" s="29"/>
      <c r="E67" s="15">
        <f t="shared" si="13"/>
        <v>-6864.57234896509</v>
      </c>
      <c r="F67" s="15">
        <f t="shared" si="41"/>
        <v>-6864.5</v>
      </c>
      <c r="G67" s="150">
        <f t="shared" si="46"/>
        <v>-2.3069248563842848E-2</v>
      </c>
      <c r="I67" s="15">
        <f t="shared" si="47"/>
        <v>-2.3069248563842848E-2</v>
      </c>
      <c r="O67" s="15">
        <f t="shared" si="17"/>
        <v>1.1341024223849034E-3</v>
      </c>
      <c r="P67" s="211">
        <f t="shared" si="18"/>
        <v>24424.841999999997</v>
      </c>
      <c r="Q67" s="212"/>
      <c r="R67" s="15">
        <f t="shared" si="48"/>
        <v>5.8580219896253185E-4</v>
      </c>
      <c r="S67" s="13">
        <f t="shared" si="49"/>
        <v>1.2999999999999999E-2</v>
      </c>
      <c r="T67" s="15">
        <f t="shared" si="20"/>
        <v>7.6154285865129133E-6</v>
      </c>
      <c r="Z67" s="15">
        <f t="shared" si="21"/>
        <v>-6864.5</v>
      </c>
      <c r="AA67" s="15">
        <f t="shared" si="22"/>
        <v>-2.9477230256920523E-2</v>
      </c>
      <c r="AB67" s="15">
        <f t="shared" si="23"/>
        <v>7.542084115462578E-3</v>
      </c>
      <c r="AC67" s="15">
        <f t="shared" si="24"/>
        <v>-2.4203350986227751E-2</v>
      </c>
      <c r="AD67" s="15">
        <f t="shared" si="25"/>
        <v>6.4079816930776752E-3</v>
      </c>
      <c r="AE67" s="15">
        <f t="shared" si="26"/>
        <v>5.3380898192464218E-7</v>
      </c>
      <c r="AF67" s="15">
        <f t="shared" si="27"/>
        <v>-24424.865069248561</v>
      </c>
      <c r="AG67" s="13">
        <f t="shared" si="28"/>
        <v>4.1062229378818627E-5</v>
      </c>
      <c r="AH67" s="15">
        <f t="shared" si="29"/>
        <v>-3.0611332679305426E-2</v>
      </c>
      <c r="AI67" s="15">
        <f t="shared" si="30"/>
        <v>0.68912789247921902</v>
      </c>
      <c r="AJ67" s="15">
        <f t="shared" si="31"/>
        <v>-0.69776386346211916</v>
      </c>
      <c r="AK67" s="15">
        <f t="shared" si="32"/>
        <v>-3.4064593775775205E-2</v>
      </c>
      <c r="AL67" s="15">
        <f t="shared" si="33"/>
        <v>-3.0324505776215309</v>
      </c>
      <c r="AM67" s="15">
        <f t="shared" si="34"/>
        <v>-18.306544528165098</v>
      </c>
      <c r="AN67" s="15">
        <f t="shared" si="50"/>
        <v>3.2922970652513728</v>
      </c>
      <c r="AO67" s="15">
        <f t="shared" si="50"/>
        <v>3.2923506032228453</v>
      </c>
      <c r="AP67" s="15">
        <f t="shared" si="50"/>
        <v>3.29217744753598</v>
      </c>
      <c r="AQ67" s="15">
        <f t="shared" si="50"/>
        <v>3.2927374944071421</v>
      </c>
      <c r="AR67" s="15">
        <f t="shared" si="50"/>
        <v>3.2909262759728666</v>
      </c>
      <c r="AS67" s="15">
        <f t="shared" si="50"/>
        <v>3.2967856581592261</v>
      </c>
      <c r="AT67" s="15">
        <f t="shared" si="50"/>
        <v>3.2778486040240273</v>
      </c>
      <c r="AU67" s="15">
        <f t="shared" si="36"/>
        <v>3.3392656457637995</v>
      </c>
      <c r="AW67" s="15">
        <v>12000</v>
      </c>
      <c r="AX67" s="15">
        <f t="shared" si="51"/>
        <v>4.1740383003850627E-2</v>
      </c>
      <c r="AY67" s="15">
        <f t="shared" si="52"/>
        <v>4.0611305783292341E-2</v>
      </c>
      <c r="AZ67" s="15">
        <f t="shared" si="53"/>
        <v>1.1290772205582833E-3</v>
      </c>
      <c r="BA67" s="15">
        <f t="shared" si="54"/>
        <v>0.76038525969499626</v>
      </c>
      <c r="BB67" s="15">
        <f t="shared" si="55"/>
        <v>-0.18248911594884903</v>
      </c>
      <c r="BC67" s="15">
        <f t="shared" si="56"/>
        <v>-2.4436969998622349</v>
      </c>
      <c r="BD67" s="15">
        <f t="shared" si="57"/>
        <v>-2.7484866865202187</v>
      </c>
      <c r="BE67" s="15">
        <f t="shared" si="40"/>
        <v>4.0734303120355237</v>
      </c>
      <c r="BF67" s="15">
        <f t="shared" si="40"/>
        <v>4.073440828018672</v>
      </c>
      <c r="BG67" s="15">
        <f t="shared" si="40"/>
        <v>4.0733844437993394</v>
      </c>
      <c r="BH67" s="15">
        <f t="shared" si="40"/>
        <v>4.073686812732932</v>
      </c>
      <c r="BI67" s="15">
        <f t="shared" si="40"/>
        <v>4.072066749944014</v>
      </c>
      <c r="BJ67" s="15">
        <f t="shared" si="40"/>
        <v>4.0807886062007661</v>
      </c>
      <c r="BK67" s="15">
        <f t="shared" si="40"/>
        <v>4.0349722536733088</v>
      </c>
      <c r="BL67" s="15">
        <f t="shared" si="58"/>
        <v>4.3244683477435508</v>
      </c>
    </row>
    <row r="68" spans="1:64" s="15" customFormat="1" ht="12.95" customHeight="1" x14ac:dyDescent="0.2">
      <c r="A68" s="92" t="s">
        <v>143</v>
      </c>
      <c r="B68" s="42"/>
      <c r="C68" s="29">
        <v>40151.379999999997</v>
      </c>
      <c r="D68" s="29"/>
      <c r="E68" s="15">
        <f t="shared" si="13"/>
        <v>-4644.0485028890826</v>
      </c>
      <c r="F68" s="15">
        <f t="shared" ref="F68:F99" si="59">ROUND(2*E68,0)/2</f>
        <v>-4644</v>
      </c>
      <c r="G68" s="150">
        <f t="shared" si="46"/>
        <v>-1.5465669799596071E-2</v>
      </c>
      <c r="I68" s="15">
        <f t="shared" si="47"/>
        <v>-1.5465669799596071E-2</v>
      </c>
      <c r="O68" s="15">
        <f t="shared" si="17"/>
        <v>7.2889666148245854E-3</v>
      </c>
      <c r="P68" s="211">
        <f t="shared" si="18"/>
        <v>25132.879999999997</v>
      </c>
      <c r="Q68" s="212"/>
      <c r="R68" s="15">
        <f t="shared" si="48"/>
        <v>5.1777347835247852E-4</v>
      </c>
      <c r="S68" s="13">
        <f t="shared" si="49"/>
        <v>1.2999999999999999E-2</v>
      </c>
      <c r="T68" s="15">
        <f t="shared" si="20"/>
        <v>6.7310552185822206E-6</v>
      </c>
      <c r="Z68" s="15">
        <f t="shared" si="21"/>
        <v>-4644</v>
      </c>
      <c r="AA68" s="15">
        <f t="shared" si="22"/>
        <v>-2.0323589178782478E-2</v>
      </c>
      <c r="AB68" s="15">
        <f t="shared" si="23"/>
        <v>1.2146885994010991E-2</v>
      </c>
      <c r="AC68" s="15">
        <f t="shared" si="24"/>
        <v>-2.2754636414420656E-2</v>
      </c>
      <c r="AD68" s="15">
        <f t="shared" si="25"/>
        <v>4.8579193791864067E-3</v>
      </c>
      <c r="AE68" s="15">
        <f t="shared" si="26"/>
        <v>3.0679194903077296E-7</v>
      </c>
      <c r="AF68" s="15">
        <f t="shared" si="27"/>
        <v>-25132.895465669797</v>
      </c>
      <c r="AG68" s="13">
        <f t="shared" si="28"/>
        <v>2.3599380694674842E-5</v>
      </c>
      <c r="AH68" s="15">
        <f t="shared" si="29"/>
        <v>-2.7612555793607062E-2</v>
      </c>
      <c r="AI68" s="15">
        <f t="shared" si="30"/>
        <v>0.69197034065022334</v>
      </c>
      <c r="AJ68" s="15">
        <f t="shared" si="31"/>
        <v>-0.6501365215187922</v>
      </c>
      <c r="AK68" s="15">
        <f t="shared" si="32"/>
        <v>-5.4033255911346799E-2</v>
      </c>
      <c r="AL68" s="15">
        <f t="shared" si="33"/>
        <v>-2.9679436127262924</v>
      </c>
      <c r="AM68" s="15">
        <f t="shared" si="34"/>
        <v>-11.488527651148299</v>
      </c>
      <c r="AN68" s="15">
        <f t="shared" si="50"/>
        <v>3.3810394575225398</v>
      </c>
      <c r="AO68" s="15">
        <f t="shared" si="50"/>
        <v>3.3811148956214541</v>
      </c>
      <c r="AP68" s="15">
        <f t="shared" si="50"/>
        <v>3.3808665920787777</v>
      </c>
      <c r="AQ68" s="15">
        <f t="shared" si="50"/>
        <v>3.3816839368446137</v>
      </c>
      <c r="AR68" s="15">
        <f t="shared" si="50"/>
        <v>3.3789940834594399</v>
      </c>
      <c r="AS68" s="15">
        <f t="shared" si="50"/>
        <v>3.3878530171944368</v>
      </c>
      <c r="AT68" s="15">
        <f t="shared" si="50"/>
        <v>3.3587466968233839</v>
      </c>
      <c r="AU68" s="15">
        <f t="shared" si="36"/>
        <v>3.4552317513985118</v>
      </c>
      <c r="AW68" s="15">
        <v>13000</v>
      </c>
      <c r="AX68" s="15">
        <f t="shared" si="51"/>
        <v>4.4993889579018141E-2</v>
      </c>
      <c r="AY68" s="15">
        <f t="shared" si="52"/>
        <v>4.1893398053882876E-2</v>
      </c>
      <c r="AZ68" s="15">
        <f t="shared" si="53"/>
        <v>3.1004915251352642E-3</v>
      </c>
      <c r="BA68" s="15">
        <f t="shared" si="54"/>
        <v>0.76768426039584747</v>
      </c>
      <c r="BB68" s="15">
        <f t="shared" si="55"/>
        <v>-0.14740532321506875</v>
      </c>
      <c r="BC68" s="15">
        <f t="shared" si="56"/>
        <v>-2.4081239361810178</v>
      </c>
      <c r="BD68" s="15">
        <f t="shared" si="57"/>
        <v>-2.6034142283209265</v>
      </c>
      <c r="BE68" s="15">
        <f t="shared" si="40"/>
        <v>4.1176562003450234</v>
      </c>
      <c r="BF68" s="15">
        <f t="shared" si="40"/>
        <v>4.1176633919779349</v>
      </c>
      <c r="BG68" s="15">
        <f t="shared" si="40"/>
        <v>4.1176223494121169</v>
      </c>
      <c r="BH68" s="15">
        <f t="shared" si="40"/>
        <v>4.1178566123191995</v>
      </c>
      <c r="BI68" s="15">
        <f t="shared" si="40"/>
        <v>4.1165205736118766</v>
      </c>
      <c r="BJ68" s="15">
        <f t="shared" si="40"/>
        <v>4.1241759949007806</v>
      </c>
      <c r="BK68" s="15">
        <f t="shared" si="40"/>
        <v>4.0814169707632431</v>
      </c>
      <c r="BL68" s="15">
        <f t="shared" si="58"/>
        <v>4.3766935698262861</v>
      </c>
    </row>
    <row r="69" spans="1:64" s="15" customFormat="1" ht="12.95" customHeight="1" x14ac:dyDescent="0.2">
      <c r="A69" s="92" t="s">
        <v>143</v>
      </c>
      <c r="B69" s="42"/>
      <c r="C69" s="29">
        <v>40483.476000000002</v>
      </c>
      <c r="D69" s="29"/>
      <c r="E69" s="15">
        <f t="shared" si="13"/>
        <v>-3602.5407205575298</v>
      </c>
      <c r="F69" s="15">
        <f t="shared" si="59"/>
        <v>-3602.5</v>
      </c>
      <c r="G69" s="150">
        <f t="shared" si="46"/>
        <v>-1.2984189364942722E-2</v>
      </c>
      <c r="I69" s="15">
        <f t="shared" si="47"/>
        <v>-1.2984189364942722E-2</v>
      </c>
      <c r="O69" s="15">
        <f t="shared" si="17"/>
        <v>1.0037203670409016E-2</v>
      </c>
      <c r="P69" s="211">
        <f t="shared" si="18"/>
        <v>25464.976000000002</v>
      </c>
      <c r="Q69" s="212"/>
      <c r="R69" s="15">
        <f t="shared" si="48"/>
        <v>5.2998453728814144E-4</v>
      </c>
      <c r="S69" s="13">
        <f t="shared" si="49"/>
        <v>1.2999999999999999E-2</v>
      </c>
      <c r="T69" s="15">
        <f t="shared" si="20"/>
        <v>6.8897989847458381E-6</v>
      </c>
      <c r="Z69" s="15">
        <f t="shared" si="21"/>
        <v>-3602.5</v>
      </c>
      <c r="AA69" s="15">
        <f t="shared" si="22"/>
        <v>-1.6087166201823183E-2</v>
      </c>
      <c r="AB69" s="15">
        <f t="shared" si="23"/>
        <v>1.3140180507289476E-2</v>
      </c>
      <c r="AC69" s="15">
        <f t="shared" si="24"/>
        <v>-2.3021393035351737E-2</v>
      </c>
      <c r="AD69" s="15">
        <f t="shared" si="25"/>
        <v>3.1029768368804611E-3</v>
      </c>
      <c r="AE69" s="15">
        <f t="shared" si="26"/>
        <v>1.2517004825281672E-7</v>
      </c>
      <c r="AF69" s="15">
        <f t="shared" si="27"/>
        <v>-25464.988984189367</v>
      </c>
      <c r="AG69" s="13">
        <f t="shared" si="28"/>
        <v>9.628465250216672E-6</v>
      </c>
      <c r="AH69" s="15">
        <f t="shared" si="29"/>
        <v>-2.6124369872232198E-2</v>
      </c>
      <c r="AI69" s="15">
        <f t="shared" si="30"/>
        <v>0.6937593110010537</v>
      </c>
      <c r="AJ69" s="15">
        <f t="shared" si="31"/>
        <v>-0.62668850641498042</v>
      </c>
      <c r="AK69" s="15">
        <f t="shared" si="32"/>
        <v>-6.3391672836195359E-2</v>
      </c>
      <c r="AL69" s="15">
        <f t="shared" si="33"/>
        <v>-2.9374759432262603</v>
      </c>
      <c r="AM69" s="15">
        <f t="shared" si="34"/>
        <v>-9.764272759731103</v>
      </c>
      <c r="AN69" s="15">
        <f t="shared" si="50"/>
        <v>3.4228087212231677</v>
      </c>
      <c r="AO69" s="15">
        <f t="shared" si="50"/>
        <v>3.4228908238468092</v>
      </c>
      <c r="AP69" s="15">
        <f t="shared" si="50"/>
        <v>3.4226175611155862</v>
      </c>
      <c r="AQ69" s="15">
        <f t="shared" si="50"/>
        <v>3.4235271470130657</v>
      </c>
      <c r="AR69" s="15">
        <f t="shared" si="50"/>
        <v>3.4205004112300519</v>
      </c>
      <c r="AS69" s="15">
        <f t="shared" si="50"/>
        <v>3.430582514773787</v>
      </c>
      <c r="AT69" s="15">
        <f t="shared" si="50"/>
        <v>3.3971094037324989</v>
      </c>
      <c r="AU69" s="15">
        <f t="shared" si="36"/>
        <v>3.5096243201976804</v>
      </c>
      <c r="AW69" s="15">
        <v>14000</v>
      </c>
      <c r="AX69" s="15">
        <f t="shared" si="51"/>
        <v>4.8179018688290325E-2</v>
      </c>
      <c r="AY69" s="15">
        <f t="shared" si="52"/>
        <v>4.3093879478246971E-2</v>
      </c>
      <c r="AZ69" s="15">
        <f t="shared" si="53"/>
        <v>5.0851392100433532E-3</v>
      </c>
      <c r="BA69" s="15">
        <f t="shared" si="54"/>
        <v>0.77543031870951673</v>
      </c>
      <c r="BB69" s="15">
        <f t="shared" si="55"/>
        <v>-0.11143571136769087</v>
      </c>
      <c r="BC69" s="15">
        <f t="shared" si="56"/>
        <v>-2.3718471560843466</v>
      </c>
      <c r="BD69" s="15">
        <f t="shared" si="57"/>
        <v>-2.4686854341812832</v>
      </c>
      <c r="BE69" s="15">
        <f t="shared" si="40"/>
        <v>4.1623172852086565</v>
      </c>
      <c r="BF69" s="15">
        <f t="shared" si="40"/>
        <v>4.1623219629322046</v>
      </c>
      <c r="BG69" s="15">
        <f t="shared" si="40"/>
        <v>4.1622933500572801</v>
      </c>
      <c r="BH69" s="15">
        <f t="shared" ref="BH69:BK116" si="60">$BL69+$AB$7*SIN(BI69)</f>
        <v>4.162468391263757</v>
      </c>
      <c r="BI69" s="15">
        <f t="shared" si="60"/>
        <v>4.1613983456392827</v>
      </c>
      <c r="BJ69" s="15">
        <f t="shared" si="60"/>
        <v>4.1679691315233232</v>
      </c>
      <c r="BK69" s="15">
        <f t="shared" si="60"/>
        <v>4.1286668640142148</v>
      </c>
      <c r="BL69" s="15">
        <f t="shared" si="58"/>
        <v>4.4289187919090214</v>
      </c>
    </row>
    <row r="70" spans="1:64" s="15" customFormat="1" ht="12.95" customHeight="1" x14ac:dyDescent="0.2">
      <c r="A70" s="92" t="s">
        <v>149</v>
      </c>
      <c r="B70" s="42"/>
      <c r="C70" s="29">
        <v>41632.345000000001</v>
      </c>
      <c r="D70" s="29">
        <v>4.8999999999999998E-4</v>
      </c>
      <c r="E70" s="15">
        <f t="shared" si="13"/>
        <v>0.50178636652258213</v>
      </c>
      <c r="F70" s="15">
        <f t="shared" si="59"/>
        <v>0.5</v>
      </c>
      <c r="G70" s="150">
        <f t="shared" si="46"/>
        <v>5.6960224901558831E-4</v>
      </c>
      <c r="J70" s="15">
        <f>G70</f>
        <v>5.6960224901558831E-4</v>
      </c>
      <c r="O70" s="15">
        <f t="shared" si="17"/>
        <v>1.886170363426613E-2</v>
      </c>
      <c r="P70" s="211">
        <f t="shared" si="18"/>
        <v>26613.845000000001</v>
      </c>
      <c r="Q70" s="212"/>
      <c r="R70" s="15">
        <f t="shared" si="48"/>
        <v>3.3460097308828476E-4</v>
      </c>
      <c r="S70" s="13">
        <f>S$15</f>
        <v>0.157</v>
      </c>
      <c r="T70" s="15">
        <f t="shared" si="20"/>
        <v>5.2532352774860706E-5</v>
      </c>
      <c r="Z70" s="15">
        <f t="shared" si="21"/>
        <v>0.5</v>
      </c>
      <c r="AA70" s="15">
        <f t="shared" si="22"/>
        <v>-1.7395715606313457E-3</v>
      </c>
      <c r="AB70" s="15">
        <f t="shared" si="23"/>
        <v>2.1170877443913064E-2</v>
      </c>
      <c r="AC70" s="15">
        <f t="shared" si="24"/>
        <v>-1.8292101385250541E-2</v>
      </c>
      <c r="AD70" s="15">
        <f t="shared" si="25"/>
        <v>2.309173809646934E-3</v>
      </c>
      <c r="AE70" s="15">
        <f t="shared" si="26"/>
        <v>8.3716853825601551E-7</v>
      </c>
      <c r="AF70" s="15">
        <f t="shared" si="27"/>
        <v>-26613.844430397752</v>
      </c>
      <c r="AG70" s="13">
        <f t="shared" si="28"/>
        <v>5.3322836831593345E-6</v>
      </c>
      <c r="AH70" s="15">
        <f t="shared" si="29"/>
        <v>-2.0601275194897475E-2</v>
      </c>
      <c r="AI70" s="15">
        <f t="shared" si="30"/>
        <v>0.70227038750814874</v>
      </c>
      <c r="AJ70" s="15">
        <f t="shared" si="31"/>
        <v>-0.53997216297323525</v>
      </c>
      <c r="AK70" s="15">
        <f t="shared" si="32"/>
        <v>-9.5702359578918705E-2</v>
      </c>
      <c r="AL70" s="15">
        <f t="shared" si="33"/>
        <v>-2.830583549056783</v>
      </c>
      <c r="AM70" s="15">
        <f t="shared" si="34"/>
        <v>-6.3787613016766915</v>
      </c>
      <c r="AN70" s="15">
        <f t="shared" si="50"/>
        <v>3.5683270336573001</v>
      </c>
      <c r="AO70" s="15">
        <f t="shared" si="50"/>
        <v>3.5684132305827112</v>
      </c>
      <c r="AP70" s="15">
        <f t="shared" si="50"/>
        <v>3.5681104624333919</v>
      </c>
      <c r="AQ70" s="15">
        <f t="shared" si="50"/>
        <v>3.5691741247298987</v>
      </c>
      <c r="AR70" s="15">
        <f t="shared" si="50"/>
        <v>3.5654396104375987</v>
      </c>
      <c r="AS70" s="15">
        <f t="shared" si="50"/>
        <v>3.5785797286169907</v>
      </c>
      <c r="AT70" s="15">
        <f t="shared" si="50"/>
        <v>3.5326806879232926</v>
      </c>
      <c r="AU70" s="15">
        <f t="shared" si="36"/>
        <v>3.6977917953617743</v>
      </c>
      <c r="AW70" s="15">
        <v>15000</v>
      </c>
      <c r="AX70" s="15">
        <f t="shared" si="51"/>
        <v>5.1292738600945888E-2</v>
      </c>
      <c r="AY70" s="15">
        <f t="shared" si="52"/>
        <v>4.4212750056384614E-2</v>
      </c>
      <c r="AZ70" s="15">
        <f t="shared" si="53"/>
        <v>7.0799885445612734E-3</v>
      </c>
      <c r="BA70" s="15">
        <f t="shared" si="54"/>
        <v>0.78364207527989582</v>
      </c>
      <c r="BB70" s="15">
        <f t="shared" si="55"/>
        <v>-7.4567607874301015E-2</v>
      </c>
      <c r="BC70" s="15">
        <f t="shared" si="56"/>
        <v>-2.3348163978164083</v>
      </c>
      <c r="BD70" s="15">
        <f t="shared" si="57"/>
        <v>-2.3430577019740926</v>
      </c>
      <c r="BE70" s="15">
        <f t="shared" ref="BE70:BG116" si="61">$BL70+$AB$7*SIN(BF70)</f>
        <v>4.2074400119591164</v>
      </c>
      <c r="BF70" s="15">
        <f t="shared" si="61"/>
        <v>4.207442880201496</v>
      </c>
      <c r="BG70" s="15">
        <f t="shared" si="61"/>
        <v>4.2074239216724187</v>
      </c>
      <c r="BH70" s="15">
        <f t="shared" si="60"/>
        <v>4.2075492459522748</v>
      </c>
      <c r="BI70" s="15">
        <f t="shared" si="60"/>
        <v>4.2067213230896012</v>
      </c>
      <c r="BJ70" s="15">
        <f t="shared" si="60"/>
        <v>4.21221396578692</v>
      </c>
      <c r="BK70" s="15">
        <f t="shared" si="60"/>
        <v>4.1767355004213105</v>
      </c>
      <c r="BL70" s="15">
        <f t="shared" si="58"/>
        <v>4.4811440139917558</v>
      </c>
    </row>
    <row r="71" spans="1:64" s="15" customFormat="1" ht="12.95" customHeight="1" x14ac:dyDescent="0.2">
      <c r="A71" s="92" t="s">
        <v>149</v>
      </c>
      <c r="B71" s="42" t="s">
        <v>131</v>
      </c>
      <c r="C71" s="29">
        <v>41632.345000000001</v>
      </c>
      <c r="D71" s="29">
        <v>4.8999999999999998E-4</v>
      </c>
      <c r="E71" s="15">
        <f t="shared" si="13"/>
        <v>0.50178636652258213</v>
      </c>
      <c r="F71" s="15">
        <f t="shared" si="59"/>
        <v>0.5</v>
      </c>
      <c r="G71" s="150">
        <f t="shared" si="46"/>
        <v>5.6960224901558831E-4</v>
      </c>
      <c r="J71" s="15">
        <f>G71</f>
        <v>5.6960224901558831E-4</v>
      </c>
      <c r="O71" s="15">
        <f t="shared" si="17"/>
        <v>1.886170363426613E-2</v>
      </c>
      <c r="P71" s="211">
        <f t="shared" si="18"/>
        <v>26613.845000000001</v>
      </c>
      <c r="Q71" s="212"/>
      <c r="R71" s="15">
        <f t="shared" si="48"/>
        <v>3.3460097308828476E-4</v>
      </c>
      <c r="S71" s="13">
        <f>S$15</f>
        <v>0.157</v>
      </c>
      <c r="T71" s="15">
        <f t="shared" si="20"/>
        <v>5.2532352774860706E-5</v>
      </c>
      <c r="Z71" s="15">
        <f t="shared" si="21"/>
        <v>0.5</v>
      </c>
      <c r="AA71" s="15">
        <f t="shared" si="22"/>
        <v>-1.7395715606313457E-3</v>
      </c>
      <c r="AB71" s="15">
        <f t="shared" si="23"/>
        <v>2.1170877443913064E-2</v>
      </c>
      <c r="AC71" s="15">
        <f t="shared" si="24"/>
        <v>-1.8292101385250541E-2</v>
      </c>
      <c r="AD71" s="15">
        <f t="shared" si="25"/>
        <v>2.309173809646934E-3</v>
      </c>
      <c r="AE71" s="15">
        <f t="shared" si="26"/>
        <v>8.3716853825601551E-7</v>
      </c>
      <c r="AF71" s="15">
        <f t="shared" si="27"/>
        <v>-26613.844430397752</v>
      </c>
      <c r="AG71" s="13">
        <f t="shared" si="28"/>
        <v>5.3322836831593345E-6</v>
      </c>
      <c r="AH71" s="15">
        <f t="shared" si="29"/>
        <v>-2.0601275194897475E-2</v>
      </c>
      <c r="AI71" s="15">
        <f t="shared" si="30"/>
        <v>0.70227038750814874</v>
      </c>
      <c r="AJ71" s="15">
        <f t="shared" si="31"/>
        <v>-0.53997216297323525</v>
      </c>
      <c r="AK71" s="15">
        <f t="shared" si="32"/>
        <v>-9.5702359578918705E-2</v>
      </c>
      <c r="AL71" s="15">
        <f t="shared" si="33"/>
        <v>-2.830583549056783</v>
      </c>
      <c r="AM71" s="15">
        <f t="shared" si="34"/>
        <v>-6.3787613016766915</v>
      </c>
      <c r="AN71" s="15">
        <f t="shared" ref="AN71:AT80" si="62">$AU71+$AB$7*SIN(AO71)</f>
        <v>3.5683270336573001</v>
      </c>
      <c r="AO71" s="15">
        <f t="shared" si="62"/>
        <v>3.5684132305827112</v>
      </c>
      <c r="AP71" s="15">
        <f t="shared" si="62"/>
        <v>3.5681104624333919</v>
      </c>
      <c r="AQ71" s="15">
        <f t="shared" si="62"/>
        <v>3.5691741247298987</v>
      </c>
      <c r="AR71" s="15">
        <f t="shared" si="62"/>
        <v>3.5654396104375987</v>
      </c>
      <c r="AS71" s="15">
        <f t="shared" si="62"/>
        <v>3.5785797286169907</v>
      </c>
      <c r="AT71" s="15">
        <f t="shared" si="62"/>
        <v>3.5326806879232926</v>
      </c>
      <c r="AU71" s="15">
        <f t="shared" si="36"/>
        <v>3.6977917953617743</v>
      </c>
      <c r="AW71" s="15">
        <v>16000</v>
      </c>
      <c r="AX71" s="15">
        <f t="shared" si="51"/>
        <v>5.4331811875356337E-2</v>
      </c>
      <c r="AY71" s="15">
        <f t="shared" si="52"/>
        <v>4.5250009788295818E-2</v>
      </c>
      <c r="AZ71" s="15">
        <f t="shared" si="53"/>
        <v>9.0818020870605219E-3</v>
      </c>
      <c r="BA71" s="15">
        <f t="shared" si="54"/>
        <v>0.79233921839785793</v>
      </c>
      <c r="BB71" s="15">
        <f t="shared" si="55"/>
        <v>-3.6790408979325416E-2</v>
      </c>
      <c r="BC71" s="15">
        <f t="shared" si="56"/>
        <v>-2.2969782266172873</v>
      </c>
      <c r="BD71" s="15">
        <f t="shared" si="57"/>
        <v>-2.2254726997923937</v>
      </c>
      <c r="BE71" s="15">
        <f t="shared" si="61"/>
        <v>4.2530519358071128</v>
      </c>
      <c r="BF71" s="15">
        <f t="shared" si="61"/>
        <v>4.2530535739566435</v>
      </c>
      <c r="BG71" s="15">
        <f t="shared" si="61"/>
        <v>4.2530417591769121</v>
      </c>
      <c r="BH71" s="15">
        <f t="shared" si="60"/>
        <v>4.253126976903328</v>
      </c>
      <c r="BI71" s="15">
        <f t="shared" si="60"/>
        <v>4.2525126464655836</v>
      </c>
      <c r="BJ71" s="15">
        <f t="shared" si="60"/>
        <v>4.2569585462769748</v>
      </c>
      <c r="BK71" s="15">
        <f t="shared" si="60"/>
        <v>4.2256342143866057</v>
      </c>
      <c r="BL71" s="15">
        <f t="shared" si="58"/>
        <v>4.5333692360744902</v>
      </c>
    </row>
    <row r="72" spans="1:64" s="15" customFormat="1" ht="12.95" customHeight="1" x14ac:dyDescent="0.2">
      <c r="A72" s="92" t="s">
        <v>133</v>
      </c>
      <c r="B72" s="42"/>
      <c r="C72" s="29">
        <v>41634.414700000001</v>
      </c>
      <c r="D72" s="29"/>
      <c r="E72" s="15">
        <f t="shared" si="13"/>
        <v>6.9927066338296129</v>
      </c>
      <c r="F72" s="15">
        <f t="shared" si="59"/>
        <v>7</v>
      </c>
      <c r="G72" s="150">
        <f t="shared" si="46"/>
        <v>-2.3255685373442248E-3</v>
      </c>
      <c r="J72" s="15">
        <f>G72</f>
        <v>-2.3255685373442248E-3</v>
      </c>
      <c r="O72" s="15">
        <f t="shared" si="17"/>
        <v>1.8876666126016489E-2</v>
      </c>
      <c r="P72" s="211">
        <f t="shared" si="18"/>
        <v>26615.914700000001</v>
      </c>
      <c r="Q72" s="212"/>
      <c r="R72" s="15">
        <f t="shared" si="48"/>
        <v>4.4953475472021462E-4</v>
      </c>
      <c r="S72" s="13">
        <f>S$15</f>
        <v>0.157</v>
      </c>
      <c r="T72" s="15">
        <f t="shared" si="20"/>
        <v>7.0576956491073692E-5</v>
      </c>
      <c r="Z72" s="15">
        <f t="shared" si="21"/>
        <v>7</v>
      </c>
      <c r="AA72" s="15">
        <f t="shared" si="22"/>
        <v>-1.7141466320691988E-3</v>
      </c>
      <c r="AB72" s="15">
        <f t="shared" si="23"/>
        <v>1.8265244220741463E-2</v>
      </c>
      <c r="AC72" s="15">
        <f t="shared" si="24"/>
        <v>-2.1202234663360714E-2</v>
      </c>
      <c r="AD72" s="15">
        <f t="shared" si="25"/>
        <v>-6.1142190527502596E-4</v>
      </c>
      <c r="AE72" s="15">
        <f t="shared" si="26"/>
        <v>5.8692369161272422E-8</v>
      </c>
      <c r="AF72" s="15">
        <f t="shared" si="27"/>
        <v>-26615.917025568539</v>
      </c>
      <c r="AG72" s="13">
        <f t="shared" si="28"/>
        <v>3.7383674625014282E-7</v>
      </c>
      <c r="AH72" s="15">
        <f t="shared" si="29"/>
        <v>-2.0590812758085688E-2</v>
      </c>
      <c r="AI72" s="15">
        <f t="shared" si="30"/>
        <v>0.70228909113232185</v>
      </c>
      <c r="AJ72" s="15">
        <f t="shared" si="31"/>
        <v>-0.53980770805555112</v>
      </c>
      <c r="AK72" s="15">
        <f t="shared" si="32"/>
        <v>-9.5760526965455076E-2</v>
      </c>
      <c r="AL72" s="15">
        <f t="shared" si="33"/>
        <v>-2.8303881730813001</v>
      </c>
      <c r="AM72" s="15">
        <f t="shared" si="34"/>
        <v>-6.374691362728127</v>
      </c>
      <c r="AN72" s="15">
        <f t="shared" si="62"/>
        <v>3.5685912818243679</v>
      </c>
      <c r="AO72" s="15">
        <f t="shared" si="62"/>
        <v>3.5686774613256151</v>
      </c>
      <c r="AP72" s="15">
        <f t="shared" si="62"/>
        <v>3.56837471800171</v>
      </c>
      <c r="AQ72" s="15">
        <f t="shared" si="62"/>
        <v>3.5694384210415855</v>
      </c>
      <c r="AR72" s="15">
        <f t="shared" si="62"/>
        <v>3.5657033164402869</v>
      </c>
      <c r="AS72" s="15">
        <f t="shared" si="62"/>
        <v>3.5788471146538332</v>
      </c>
      <c r="AT72" s="15">
        <f t="shared" si="62"/>
        <v>3.5329300017868923</v>
      </c>
      <c r="AU72" s="15">
        <f t="shared" si="36"/>
        <v>3.6981312593053119</v>
      </c>
      <c r="AW72" s="15">
        <v>17000</v>
      </c>
      <c r="AX72" s="15">
        <f t="shared" si="51"/>
        <v>5.7292774878632095E-2</v>
      </c>
      <c r="AY72" s="15">
        <f t="shared" si="52"/>
        <v>4.6205658673980576E-2</v>
      </c>
      <c r="AZ72" s="15">
        <f t="shared" si="53"/>
        <v>1.1087116204651517E-2</v>
      </c>
      <c r="BA72" s="15">
        <f t="shared" si="54"/>
        <v>0.80154245725774398</v>
      </c>
      <c r="BB72" s="15">
        <f t="shared" si="55"/>
        <v>1.9037349523739343E-3</v>
      </c>
      <c r="BC72" s="15">
        <f t="shared" si="56"/>
        <v>-2.2582757769636808</v>
      </c>
      <c r="BD72" s="15">
        <f t="shared" si="57"/>
        <v>-2.115022909584932</v>
      </c>
      <c r="BE72" s="15">
        <f t="shared" si="61"/>
        <v>4.29918177886299</v>
      </c>
      <c r="BF72" s="15">
        <f t="shared" si="61"/>
        <v>4.299182635760312</v>
      </c>
      <c r="BG72" s="15">
        <f t="shared" si="61"/>
        <v>4.2991758121454877</v>
      </c>
      <c r="BH72" s="15">
        <f t="shared" si="60"/>
        <v>4.2992301526612708</v>
      </c>
      <c r="BI72" s="15">
        <f t="shared" si="60"/>
        <v>4.2987975932834059</v>
      </c>
      <c r="BJ72" s="15">
        <f t="shared" si="60"/>
        <v>4.3022527463532469</v>
      </c>
      <c r="BK72" s="15">
        <f t="shared" si="60"/>
        <v>4.275372076811907</v>
      </c>
      <c r="BL72" s="15">
        <f t="shared" si="58"/>
        <v>4.5855944581572254</v>
      </c>
    </row>
    <row r="73" spans="1:64" s="15" customFormat="1" ht="12.95" customHeight="1" x14ac:dyDescent="0.2">
      <c r="A73" s="156" t="s">
        <v>149</v>
      </c>
      <c r="B73" s="193" t="s">
        <v>132</v>
      </c>
      <c r="C73" s="213">
        <v>41634.417600000001</v>
      </c>
      <c r="D73" s="213" t="s">
        <v>298</v>
      </c>
      <c r="E73" s="15">
        <f t="shared" si="13"/>
        <v>7.0018015117210659</v>
      </c>
      <c r="F73" s="92">
        <f t="shared" si="59"/>
        <v>7</v>
      </c>
      <c r="G73" s="29">
        <f t="shared" si="46"/>
        <v>5.7443146215518937E-4</v>
      </c>
      <c r="J73" s="15">
        <f>G73</f>
        <v>5.7443146215518937E-4</v>
      </c>
      <c r="O73" s="15">
        <f t="shared" si="17"/>
        <v>1.8876666126016489E-2</v>
      </c>
      <c r="P73" s="211">
        <f t="shared" si="18"/>
        <v>26615.917600000001</v>
      </c>
      <c r="Q73" s="212"/>
      <c r="R73" s="15">
        <f t="shared" si="48"/>
        <v>3.3497179369104614E-4</v>
      </c>
      <c r="S73" s="13">
        <f>S$15</f>
        <v>0.157</v>
      </c>
      <c r="T73" s="15">
        <f t="shared" si="20"/>
        <v>5.2590571609494244E-5</v>
      </c>
      <c r="U73" s="15">
        <f>+(G73-O73)</f>
        <v>-1.83022346638613E-2</v>
      </c>
      <c r="Z73" s="15">
        <f t="shared" si="21"/>
        <v>7</v>
      </c>
      <c r="AA73" s="15">
        <f t="shared" si="22"/>
        <v>-1.7141466320691988E-3</v>
      </c>
      <c r="AB73" s="15">
        <f t="shared" si="23"/>
        <v>2.1165244220240877E-2</v>
      </c>
      <c r="AC73" s="15">
        <f t="shared" si="24"/>
        <v>-1.83022346638613E-2</v>
      </c>
      <c r="AD73" s="15">
        <f t="shared" si="25"/>
        <v>2.2885780942243882E-3</v>
      </c>
      <c r="AE73" s="15">
        <f t="shared" si="26"/>
        <v>8.2230158185810596E-7</v>
      </c>
      <c r="AF73" s="15">
        <f t="shared" si="27"/>
        <v>-26615.917025568539</v>
      </c>
      <c r="AG73" s="13">
        <f t="shared" si="28"/>
        <v>5.2375896933637323E-6</v>
      </c>
      <c r="AH73" s="15">
        <f t="shared" si="29"/>
        <v>-2.0590812758085688E-2</v>
      </c>
      <c r="AI73" s="15">
        <f t="shared" si="30"/>
        <v>0.70228909113232185</v>
      </c>
      <c r="AJ73" s="15">
        <f t="shared" si="31"/>
        <v>-0.53980770805555112</v>
      </c>
      <c r="AK73" s="15">
        <f t="shared" si="32"/>
        <v>-9.5760526965455076E-2</v>
      </c>
      <c r="AL73" s="15">
        <f t="shared" si="33"/>
        <v>-2.8303881730813001</v>
      </c>
      <c r="AM73" s="15">
        <f t="shared" si="34"/>
        <v>-6.374691362728127</v>
      </c>
      <c r="AN73" s="15">
        <f t="shared" si="62"/>
        <v>3.5685912818243679</v>
      </c>
      <c r="AO73" s="15">
        <f t="shared" si="62"/>
        <v>3.5686774613256151</v>
      </c>
      <c r="AP73" s="15">
        <f t="shared" si="62"/>
        <v>3.56837471800171</v>
      </c>
      <c r="AQ73" s="15">
        <f t="shared" si="62"/>
        <v>3.5694384210415855</v>
      </c>
      <c r="AR73" s="15">
        <f t="shared" si="62"/>
        <v>3.5657033164402869</v>
      </c>
      <c r="AS73" s="15">
        <f t="shared" si="62"/>
        <v>3.5788471146538332</v>
      </c>
      <c r="AT73" s="15">
        <f t="shared" si="62"/>
        <v>3.5329300017868923</v>
      </c>
      <c r="AU73" s="15">
        <f t="shared" si="36"/>
        <v>3.6981312593053119</v>
      </c>
      <c r="AW73" s="15">
        <v>18000</v>
      </c>
      <c r="AX73" s="15">
        <f t="shared" si="51"/>
        <v>6.0171915546755758E-2</v>
      </c>
      <c r="AY73" s="15">
        <f t="shared" si="52"/>
        <v>4.7079696713438889E-2</v>
      </c>
      <c r="AZ73" s="15">
        <f t="shared" si="53"/>
        <v>1.3092218833316871E-2</v>
      </c>
      <c r="BA73" s="15">
        <f t="shared" si="54"/>
        <v>0.81127347047934129</v>
      </c>
      <c r="BB73" s="15">
        <f t="shared" si="55"/>
        <v>4.1519094414002533E-2</v>
      </c>
      <c r="BC73" s="15">
        <f t="shared" si="56"/>
        <v>-2.2186484807096742</v>
      </c>
      <c r="BD73" s="15">
        <f t="shared" si="57"/>
        <v>-2.0109251659295575</v>
      </c>
      <c r="BE73" s="15">
        <f t="shared" si="61"/>
        <v>4.3458594857775621</v>
      </c>
      <c r="BF73" s="15">
        <f t="shared" si="61"/>
        <v>4.3458598862383475</v>
      </c>
      <c r="BG73" s="15">
        <f t="shared" si="61"/>
        <v>4.3458563131480838</v>
      </c>
      <c r="BH73" s="15">
        <f t="shared" si="60"/>
        <v>4.3458881950333321</v>
      </c>
      <c r="BI73" s="15">
        <f t="shared" si="60"/>
        <v>4.345603813630321</v>
      </c>
      <c r="BJ73" s="15">
        <f t="shared" si="60"/>
        <v>4.3481479389756021</v>
      </c>
      <c r="BK73" s="15">
        <f t="shared" si="60"/>
        <v>4.3259558703637264</v>
      </c>
      <c r="BL73" s="15">
        <f t="shared" si="58"/>
        <v>4.6378196802399607</v>
      </c>
    </row>
    <row r="74" spans="1:64" s="15" customFormat="1" ht="12.95" customHeight="1" x14ac:dyDescent="0.2">
      <c r="A74" s="92" t="s">
        <v>149</v>
      </c>
      <c r="B74" s="42"/>
      <c r="C74" s="29">
        <v>41634.41764</v>
      </c>
      <c r="D74" s="29">
        <v>1.1E-4</v>
      </c>
      <c r="E74" s="15">
        <f t="shared" si="13"/>
        <v>7.0019269583095252</v>
      </c>
      <c r="F74" s="15">
        <f t="shared" si="59"/>
        <v>7</v>
      </c>
      <c r="G74" s="150">
        <f t="shared" si="46"/>
        <v>6.1443146114470437E-4</v>
      </c>
      <c r="J74" s="15">
        <f>G74</f>
        <v>6.1443146114470437E-4</v>
      </c>
      <c r="O74" s="15">
        <f t="shared" si="17"/>
        <v>1.8876666126016489E-2</v>
      </c>
      <c r="P74" s="211">
        <f t="shared" si="18"/>
        <v>26615.91764</v>
      </c>
      <c r="Q74" s="212"/>
      <c r="R74" s="15">
        <f t="shared" si="48"/>
        <v>3.3350921495484468E-4</v>
      </c>
      <c r="S74" s="13">
        <f>S$15</f>
        <v>0.157</v>
      </c>
      <c r="T74" s="15">
        <f t="shared" si="20"/>
        <v>5.2360946747910612E-5</v>
      </c>
      <c r="Z74" s="15">
        <f t="shared" si="21"/>
        <v>7</v>
      </c>
      <c r="AA74" s="15">
        <f t="shared" si="22"/>
        <v>-1.7141466320691988E-3</v>
      </c>
      <c r="AB74" s="15">
        <f t="shared" si="23"/>
        <v>2.1205244219230392E-2</v>
      </c>
      <c r="AC74" s="15">
        <f t="shared" si="24"/>
        <v>-1.8262234664871785E-2</v>
      </c>
      <c r="AD74" s="15">
        <f t="shared" si="25"/>
        <v>2.3285780932139032E-3</v>
      </c>
      <c r="AE74" s="15">
        <f t="shared" si="26"/>
        <v>8.5129732198272448E-7</v>
      </c>
      <c r="AF74" s="15">
        <f t="shared" si="27"/>
        <v>-26615.917025568539</v>
      </c>
      <c r="AG74" s="13">
        <f t="shared" si="28"/>
        <v>5.4222759361956973E-6</v>
      </c>
      <c r="AH74" s="15">
        <f t="shared" si="29"/>
        <v>-2.0590812758085688E-2</v>
      </c>
      <c r="AI74" s="15">
        <f t="shared" si="30"/>
        <v>0.70228909113232185</v>
      </c>
      <c r="AJ74" s="15">
        <f t="shared" si="31"/>
        <v>-0.53980770805555112</v>
      </c>
      <c r="AK74" s="15">
        <f t="shared" si="32"/>
        <v>-9.5760526965455076E-2</v>
      </c>
      <c r="AL74" s="15">
        <f t="shared" si="33"/>
        <v>-2.8303881730813001</v>
      </c>
      <c r="AM74" s="15">
        <f t="shared" si="34"/>
        <v>-6.374691362728127</v>
      </c>
      <c r="AN74" s="15">
        <f t="shared" si="62"/>
        <v>3.5685912818243679</v>
      </c>
      <c r="AO74" s="15">
        <f t="shared" si="62"/>
        <v>3.5686774613256151</v>
      </c>
      <c r="AP74" s="15">
        <f t="shared" si="62"/>
        <v>3.56837471800171</v>
      </c>
      <c r="AQ74" s="15">
        <f t="shared" si="62"/>
        <v>3.5694384210415855</v>
      </c>
      <c r="AR74" s="15">
        <f t="shared" si="62"/>
        <v>3.5657033164402869</v>
      </c>
      <c r="AS74" s="15">
        <f t="shared" si="62"/>
        <v>3.5788471146538332</v>
      </c>
      <c r="AT74" s="15">
        <f t="shared" si="62"/>
        <v>3.5329300017868923</v>
      </c>
      <c r="AU74" s="15">
        <f t="shared" si="36"/>
        <v>3.6981312593053119</v>
      </c>
      <c r="AW74" s="15">
        <v>19000</v>
      </c>
      <c r="AX74" s="15">
        <f t="shared" si="51"/>
        <v>6.2965249285002856E-2</v>
      </c>
      <c r="AY74" s="15">
        <f t="shared" si="52"/>
        <v>4.7872123906670755E-2</v>
      </c>
      <c r="AZ74" s="15">
        <f t="shared" si="53"/>
        <v>1.5093125378332102E-2</v>
      </c>
      <c r="BA74" s="15">
        <f t="shared" si="54"/>
        <v>0.8215548223947704</v>
      </c>
      <c r="BB74" s="15">
        <f t="shared" si="55"/>
        <v>8.2055369375971882E-2</v>
      </c>
      <c r="BC74" s="15">
        <f t="shared" si="56"/>
        <v>-2.1780317826275564</v>
      </c>
      <c r="BD74" s="15">
        <f t="shared" si="57"/>
        <v>-1.912499538718021</v>
      </c>
      <c r="BE74" s="15">
        <f t="shared" si="61"/>
        <v>4.393116276491134</v>
      </c>
      <c r="BF74" s="15">
        <f t="shared" si="61"/>
        <v>4.393116437256757</v>
      </c>
      <c r="BG74" s="15">
        <f t="shared" si="61"/>
        <v>4.393114799458119</v>
      </c>
      <c r="BH74" s="15">
        <f t="shared" si="60"/>
        <v>4.3931314848998584</v>
      </c>
      <c r="BI74" s="15">
        <f t="shared" si="60"/>
        <v>4.3929615376068378</v>
      </c>
      <c r="BJ74" s="15">
        <f t="shared" si="60"/>
        <v>4.3946966197378217</v>
      </c>
      <c r="BK74" s="15">
        <f t="shared" si="60"/>
        <v>4.3773900709779374</v>
      </c>
      <c r="BL74" s="15">
        <f t="shared" si="58"/>
        <v>4.6900449023226951</v>
      </c>
    </row>
    <row r="75" spans="1:64" s="15" customFormat="1" ht="12.95" customHeight="1" x14ac:dyDescent="0.2">
      <c r="A75" s="92" t="s">
        <v>72</v>
      </c>
      <c r="B75" s="42"/>
      <c r="C75" s="29">
        <v>41649.40322</v>
      </c>
      <c r="D75" s="29">
        <v>8.0000000000000007E-5</v>
      </c>
      <c r="E75" s="15">
        <f t="shared" si="13"/>
        <v>53.999175322494416</v>
      </c>
      <c r="F75" s="15">
        <f t="shared" si="59"/>
        <v>54</v>
      </c>
      <c r="G75" s="150">
        <f t="shared" si="46"/>
        <v>-2.6295732823200524E-4</v>
      </c>
      <c r="I75" s="15">
        <f>G75</f>
        <v>-2.6295732823200524E-4</v>
      </c>
      <c r="O75" s="15">
        <f t="shared" si="17"/>
        <v>1.8984753845744214E-2</v>
      </c>
      <c r="P75" s="211">
        <f t="shared" si="18"/>
        <v>26630.90322</v>
      </c>
      <c r="Q75" s="212"/>
      <c r="R75" s="15">
        <f t="shared" si="48"/>
        <v>3.7047438543680902E-4</v>
      </c>
      <c r="S75" s="13">
        <f>S$14</f>
        <v>1.2999999999999999E-2</v>
      </c>
      <c r="T75" s="15">
        <f t="shared" si="20"/>
        <v>4.8161670106785167E-6</v>
      </c>
      <c r="Z75" s="15">
        <f t="shared" si="21"/>
        <v>54</v>
      </c>
      <c r="AA75" s="15">
        <f t="shared" si="22"/>
        <v>-1.5303563703726597E-3</v>
      </c>
      <c r="AB75" s="15">
        <f t="shared" si="23"/>
        <v>2.0252152887884869E-2</v>
      </c>
      <c r="AC75" s="15">
        <f t="shared" si="24"/>
        <v>-1.924771117397622E-2</v>
      </c>
      <c r="AD75" s="15">
        <f t="shared" si="25"/>
        <v>1.2673990421406545E-3</v>
      </c>
      <c r="AE75" s="15">
        <f t="shared" si="26"/>
        <v>2.0881904316247629E-8</v>
      </c>
      <c r="AF75" s="15">
        <f t="shared" si="27"/>
        <v>-26630.903482957328</v>
      </c>
      <c r="AG75" s="13">
        <f t="shared" si="28"/>
        <v>1.6063003320190484E-6</v>
      </c>
      <c r="AH75" s="15">
        <f t="shared" si="29"/>
        <v>-2.0515110216116874E-2</v>
      </c>
      <c r="AI75" s="15">
        <f t="shared" si="30"/>
        <v>0.70242470072207497</v>
      </c>
      <c r="AJ75" s="15">
        <f t="shared" si="31"/>
        <v>-0.53861769800498038</v>
      </c>
      <c r="AK75" s="15">
        <f t="shared" si="32"/>
        <v>-9.6181105437471229E-2</v>
      </c>
      <c r="AL75" s="15">
        <f t="shared" si="33"/>
        <v>-2.8289751438651614</v>
      </c>
      <c r="AM75" s="15">
        <f t="shared" si="34"/>
        <v>-6.3454063224922903</v>
      </c>
      <c r="AN75" s="15">
        <f t="shared" si="62"/>
        <v>3.5705022096548977</v>
      </c>
      <c r="AO75" s="15">
        <f t="shared" si="62"/>
        <v>3.570588260807996</v>
      </c>
      <c r="AP75" s="15">
        <f t="shared" si="62"/>
        <v>3.5702857048011567</v>
      </c>
      <c r="AQ75" s="15">
        <f t="shared" si="62"/>
        <v>3.5713496775850677</v>
      </c>
      <c r="AR75" s="15">
        <f t="shared" si="62"/>
        <v>3.5676103796111134</v>
      </c>
      <c r="AS75" s="15">
        <f t="shared" si="62"/>
        <v>3.5807805784603608</v>
      </c>
      <c r="AT75" s="15">
        <f t="shared" si="62"/>
        <v>3.5347332999366956</v>
      </c>
      <c r="AU75" s="15">
        <f t="shared" si="36"/>
        <v>3.7005858447432005</v>
      </c>
      <c r="AW75" s="15">
        <v>20000</v>
      </c>
      <c r="AX75" s="15">
        <f t="shared" si="51"/>
        <v>6.5668492918317639E-2</v>
      </c>
      <c r="AY75" s="15">
        <f t="shared" si="52"/>
        <v>4.8582940253676182E-2</v>
      </c>
      <c r="AZ75" s="15">
        <f t="shared" si="53"/>
        <v>1.7085552664641453E-2</v>
      </c>
      <c r="BA75" s="15">
        <f t="shared" si="54"/>
        <v>0.83240983769607391</v>
      </c>
      <c r="BB75" s="15">
        <f t="shared" si="55"/>
        <v>0.12350650023627896</v>
      </c>
      <c r="BC75" s="15">
        <f t="shared" si="56"/>
        <v>-2.1363568460216755</v>
      </c>
      <c r="BD75" s="15">
        <f t="shared" si="57"/>
        <v>-1.8191523399199483</v>
      </c>
      <c r="BE75" s="15">
        <f t="shared" si="61"/>
        <v>4.4409846939490478</v>
      </c>
      <c r="BF75" s="15">
        <f t="shared" si="61"/>
        <v>4.4409847456622504</v>
      </c>
      <c r="BG75" s="15">
        <f t="shared" si="61"/>
        <v>4.440984128846253</v>
      </c>
      <c r="BH75" s="15">
        <f t="shared" si="60"/>
        <v>4.4409914860889383</v>
      </c>
      <c r="BI75" s="15">
        <f t="shared" si="60"/>
        <v>4.4409037432239478</v>
      </c>
      <c r="BJ75" s="15">
        <f t="shared" si="60"/>
        <v>4.4419519782458261</v>
      </c>
      <c r="BK75" s="15">
        <f t="shared" si="60"/>
        <v>4.4296768356545595</v>
      </c>
      <c r="BL75" s="15">
        <f t="shared" si="58"/>
        <v>4.7422701244054295</v>
      </c>
    </row>
    <row r="76" spans="1:64" s="15" customFormat="1" ht="12.95" customHeight="1" x14ac:dyDescent="0.2">
      <c r="A76" s="156" t="s">
        <v>149</v>
      </c>
      <c r="B76" s="193" t="s">
        <v>132</v>
      </c>
      <c r="C76" s="213">
        <v>41649.403400000003</v>
      </c>
      <c r="D76" s="213" t="s">
        <v>298</v>
      </c>
      <c r="E76" s="15">
        <f t="shared" si="13"/>
        <v>53.999739832165297</v>
      </c>
      <c r="F76" s="92">
        <f t="shared" si="59"/>
        <v>54</v>
      </c>
      <c r="G76" s="29">
        <f t="shared" si="46"/>
        <v>-8.2957325503230095E-5</v>
      </c>
      <c r="J76" s="15">
        <f t="shared" ref="J76:J84" si="63">G76</f>
        <v>-8.2957325503230095E-5</v>
      </c>
      <c r="O76" s="15">
        <f t="shared" si="17"/>
        <v>1.8984753845744214E-2</v>
      </c>
      <c r="P76" s="211">
        <f t="shared" si="18"/>
        <v>26630.903400000003</v>
      </c>
      <c r="Q76" s="212"/>
      <c r="R76" s="15">
        <f t="shared" si="48"/>
        <v>3.6357760931011459E-4</v>
      </c>
      <c r="S76" s="13">
        <f t="shared" ref="S76:S84" si="64">S$15</f>
        <v>0.157</v>
      </c>
      <c r="T76" s="15">
        <f t="shared" si="20"/>
        <v>5.7081684661687992E-5</v>
      </c>
      <c r="U76" s="15">
        <f>+(G76-O76)</f>
        <v>-1.9067711171247444E-2</v>
      </c>
      <c r="Z76" s="15">
        <f t="shared" si="21"/>
        <v>54</v>
      </c>
      <c r="AA76" s="15">
        <f t="shared" si="22"/>
        <v>-1.5303563703726597E-3</v>
      </c>
      <c r="AB76" s="15">
        <f t="shared" si="23"/>
        <v>2.0432152890613644E-2</v>
      </c>
      <c r="AC76" s="15">
        <f t="shared" si="24"/>
        <v>-1.9067711171247444E-2</v>
      </c>
      <c r="AD76" s="15">
        <f t="shared" si="25"/>
        <v>1.4473990448694296E-3</v>
      </c>
      <c r="AE76" s="15">
        <f t="shared" si="26"/>
        <v>3.2890934722896313E-7</v>
      </c>
      <c r="AF76" s="15">
        <f t="shared" si="27"/>
        <v>-26630.903482957328</v>
      </c>
      <c r="AG76" s="13">
        <f t="shared" si="28"/>
        <v>2.094963995088937E-6</v>
      </c>
      <c r="AH76" s="15">
        <f t="shared" si="29"/>
        <v>-2.0515110216116874E-2</v>
      </c>
      <c r="AI76" s="15">
        <f t="shared" si="30"/>
        <v>0.70242470072207497</v>
      </c>
      <c r="AJ76" s="15">
        <f t="shared" si="31"/>
        <v>-0.53861769800498038</v>
      </c>
      <c r="AK76" s="15">
        <f t="shared" si="32"/>
        <v>-9.6181105437471229E-2</v>
      </c>
      <c r="AL76" s="15">
        <f t="shared" si="33"/>
        <v>-2.8289751438651614</v>
      </c>
      <c r="AM76" s="15">
        <f t="shared" si="34"/>
        <v>-6.3454063224922903</v>
      </c>
      <c r="AN76" s="15">
        <f t="shared" si="62"/>
        <v>3.5705022096548977</v>
      </c>
      <c r="AO76" s="15">
        <f t="shared" si="62"/>
        <v>3.570588260807996</v>
      </c>
      <c r="AP76" s="15">
        <f t="shared" si="62"/>
        <v>3.5702857048011567</v>
      </c>
      <c r="AQ76" s="15">
        <f t="shared" si="62"/>
        <v>3.5713496775850677</v>
      </c>
      <c r="AR76" s="15">
        <f t="shared" si="62"/>
        <v>3.5676103796111134</v>
      </c>
      <c r="AS76" s="15">
        <f t="shared" si="62"/>
        <v>3.5807805784603608</v>
      </c>
      <c r="AT76" s="15">
        <f t="shared" si="62"/>
        <v>3.5347332999366956</v>
      </c>
      <c r="AU76" s="15">
        <f t="shared" si="36"/>
        <v>3.7005858447432005</v>
      </c>
      <c r="AW76" s="15">
        <v>21000</v>
      </c>
      <c r="AX76" s="15">
        <f t="shared" si="51"/>
        <v>6.8277036623390228E-2</v>
      </c>
      <c r="AY76" s="15">
        <f t="shared" si="52"/>
        <v>4.9212145754455164E-2</v>
      </c>
      <c r="AZ76" s="15">
        <f t="shared" si="53"/>
        <v>1.906489086893506E-2</v>
      </c>
      <c r="BA76" s="15">
        <f t="shared" si="54"/>
        <v>0.84386242271608913</v>
      </c>
      <c r="BB76" s="15">
        <f t="shared" si="55"/>
        <v>0.16585924467035779</v>
      </c>
      <c r="BC76" s="15">
        <f t="shared" si="56"/>
        <v>-2.0935502526358722</v>
      </c>
      <c r="BD76" s="15">
        <f t="shared" si="57"/>
        <v>-1.7303623433378221</v>
      </c>
      <c r="BE76" s="15">
        <f t="shared" si="61"/>
        <v>4.4894986438908955</v>
      </c>
      <c r="BF76" s="15">
        <f t="shared" si="61"/>
        <v>4.4894986553256064</v>
      </c>
      <c r="BG76" s="15">
        <f t="shared" si="61"/>
        <v>4.4894984899154418</v>
      </c>
      <c r="BH76" s="15">
        <f t="shared" si="60"/>
        <v>4.4895008826874845</v>
      </c>
      <c r="BI76" s="15">
        <f t="shared" si="60"/>
        <v>4.4894662720505227</v>
      </c>
      <c r="BJ76" s="15">
        <f t="shared" si="60"/>
        <v>4.4899674189374181</v>
      </c>
      <c r="BK76" s="15">
        <f t="shared" si="60"/>
        <v>4.482815996575928</v>
      </c>
      <c r="BL76" s="15">
        <f t="shared" si="58"/>
        <v>4.7944953464881648</v>
      </c>
    </row>
    <row r="77" spans="1:64" s="15" customFormat="1" ht="12.95" customHeight="1" x14ac:dyDescent="0.2">
      <c r="A77" s="92" t="s">
        <v>75</v>
      </c>
      <c r="B77" s="42"/>
      <c r="C77" s="29">
        <v>41650.359499999999</v>
      </c>
      <c r="D77" s="29"/>
      <c r="E77" s="15">
        <f t="shared" si="13"/>
        <v>56.998226988538136</v>
      </c>
      <c r="F77" s="15">
        <f t="shared" si="59"/>
        <v>57</v>
      </c>
      <c r="G77" s="150">
        <f t="shared" si="46"/>
        <v>-5.6534384202677757E-4</v>
      </c>
      <c r="J77" s="15">
        <f t="shared" si="63"/>
        <v>-5.6534384202677757E-4</v>
      </c>
      <c r="O77" s="15">
        <f t="shared" si="17"/>
        <v>1.899164694108358E-2</v>
      </c>
      <c r="P77" s="211">
        <f t="shared" si="18"/>
        <v>26631.859499999999</v>
      </c>
      <c r="Q77" s="212"/>
      <c r="R77" s="15">
        <f t="shared" si="48"/>
        <v>3.8247588849066349E-4</v>
      </c>
      <c r="S77" s="13">
        <f t="shared" si="64"/>
        <v>0.157</v>
      </c>
      <c r="T77" s="15">
        <f t="shared" si="20"/>
        <v>6.0048714493034167E-5</v>
      </c>
      <c r="Z77" s="15">
        <f t="shared" si="21"/>
        <v>57</v>
      </c>
      <c r="AA77" s="15">
        <f t="shared" si="22"/>
        <v>-1.5186281532348703E-3</v>
      </c>
      <c r="AB77" s="15">
        <f t="shared" si="23"/>
        <v>1.9944931252291673E-2</v>
      </c>
      <c r="AC77" s="15">
        <f t="shared" si="24"/>
        <v>-1.9556990783110358E-2</v>
      </c>
      <c r="AD77" s="15">
        <f t="shared" si="25"/>
        <v>9.5328431120809271E-4</v>
      </c>
      <c r="AE77" s="15">
        <f t="shared" si="26"/>
        <v>1.4267390354529158E-7</v>
      </c>
      <c r="AF77" s="15">
        <f t="shared" si="27"/>
        <v>-26631.860065343841</v>
      </c>
      <c r="AG77" s="13">
        <f t="shared" si="28"/>
        <v>9.0875097799548778E-7</v>
      </c>
      <c r="AH77" s="15">
        <f t="shared" si="29"/>
        <v>-2.051027509431845E-2</v>
      </c>
      <c r="AI77" s="15">
        <f t="shared" si="30"/>
        <v>0.70243337861520638</v>
      </c>
      <c r="AJ77" s="15">
        <f t="shared" si="31"/>
        <v>-0.53854168773408162</v>
      </c>
      <c r="AK77" s="15">
        <f t="shared" si="32"/>
        <v>-9.6207949885440597E-2</v>
      </c>
      <c r="AL77" s="15">
        <f t="shared" si="33"/>
        <v>-2.8288849319442089</v>
      </c>
      <c r="AM77" s="15">
        <f t="shared" si="34"/>
        <v>-6.3435455945252821</v>
      </c>
      <c r="AN77" s="15">
        <f t="shared" si="62"/>
        <v>3.5706241963416847</v>
      </c>
      <c r="AO77" s="15">
        <f t="shared" si="62"/>
        <v>3.5707102391620533</v>
      </c>
      <c r="AP77" s="15">
        <f t="shared" si="62"/>
        <v>3.5704076955767432</v>
      </c>
      <c r="AQ77" s="15">
        <f t="shared" si="62"/>
        <v>3.5714716840965104</v>
      </c>
      <c r="AR77" s="15">
        <f t="shared" si="62"/>
        <v>3.5677321229350345</v>
      </c>
      <c r="AS77" s="15">
        <f t="shared" si="62"/>
        <v>3.5809039944651229</v>
      </c>
      <c r="AT77" s="15">
        <f t="shared" si="62"/>
        <v>3.5348484379592442</v>
      </c>
      <c r="AU77" s="15">
        <f t="shared" si="36"/>
        <v>3.7007425204094488</v>
      </c>
      <c r="AW77" s="15">
        <v>22000</v>
      </c>
      <c r="AX77" s="15">
        <f t="shared" si="51"/>
        <v>7.0785913814252685E-2</v>
      </c>
      <c r="AY77" s="15">
        <f t="shared" si="52"/>
        <v>4.9759740409007699E-2</v>
      </c>
      <c r="AZ77" s="15">
        <f t="shared" si="53"/>
        <v>2.1026173405244982E-2</v>
      </c>
      <c r="BA77" s="15">
        <f t="shared" si="54"/>
        <v>0.85593681881402262</v>
      </c>
      <c r="BB77" s="15">
        <f t="shared" si="55"/>
        <v>0.20909147845983267</v>
      </c>
      <c r="BC77" s="15">
        <f t="shared" si="56"/>
        <v>-2.0495337030825014</v>
      </c>
      <c r="BD77" s="15">
        <f t="shared" si="57"/>
        <v>-1.6456695299216983</v>
      </c>
      <c r="BE77" s="15">
        <f t="shared" si="61"/>
        <v>4.5386934229464959</v>
      </c>
      <c r="BF77" s="15">
        <f t="shared" si="61"/>
        <v>4.5386934238691454</v>
      </c>
      <c r="BG77" s="15">
        <f t="shared" si="61"/>
        <v>4.538693406798088</v>
      </c>
      <c r="BH77" s="15">
        <f t="shared" si="60"/>
        <v>4.5386937226507058</v>
      </c>
      <c r="BI77" s="15">
        <f t="shared" si="60"/>
        <v>4.5386878787651588</v>
      </c>
      <c r="BJ77" s="15">
        <f t="shared" si="60"/>
        <v>4.5387960335049469</v>
      </c>
      <c r="BK77" s="15">
        <f t="shared" si="60"/>
        <v>4.5368050615643085</v>
      </c>
      <c r="BL77" s="15">
        <f t="shared" si="58"/>
        <v>4.8467205685709001</v>
      </c>
    </row>
    <row r="78" spans="1:64" s="15" customFormat="1" ht="12.95" customHeight="1" x14ac:dyDescent="0.2">
      <c r="A78" s="92" t="s">
        <v>149</v>
      </c>
      <c r="B78" s="42"/>
      <c r="C78" s="29">
        <v>41650.359539999998</v>
      </c>
      <c r="D78" s="29">
        <v>2.7E-4</v>
      </c>
      <c r="E78" s="15">
        <f t="shared" si="13"/>
        <v>56.998352435126598</v>
      </c>
      <c r="F78" s="15">
        <f t="shared" si="59"/>
        <v>57</v>
      </c>
      <c r="G78" s="150">
        <f t="shared" si="46"/>
        <v>-5.2534384303726256E-4</v>
      </c>
      <c r="J78" s="15">
        <f t="shared" si="63"/>
        <v>-5.2534384303726256E-4</v>
      </c>
      <c r="O78" s="15">
        <f t="shared" si="17"/>
        <v>1.899164694108358E-2</v>
      </c>
      <c r="P78" s="211">
        <f t="shared" si="18"/>
        <v>26631.859539999998</v>
      </c>
      <c r="Q78" s="212"/>
      <c r="R78" s="15">
        <f t="shared" si="48"/>
        <v>3.8091292926745792E-4</v>
      </c>
      <c r="S78" s="13">
        <f t="shared" si="64"/>
        <v>0.157</v>
      </c>
      <c r="T78" s="15">
        <f t="shared" si="20"/>
        <v>5.9803329894990892E-5</v>
      </c>
      <c r="Z78" s="15">
        <f t="shared" si="21"/>
        <v>57</v>
      </c>
      <c r="AA78" s="15">
        <f t="shared" si="22"/>
        <v>-1.5186281532348703E-3</v>
      </c>
      <c r="AB78" s="15">
        <f t="shared" si="23"/>
        <v>1.9984931251281188E-2</v>
      </c>
      <c r="AC78" s="15">
        <f t="shared" si="24"/>
        <v>-1.9516990784120843E-2</v>
      </c>
      <c r="AD78" s="15">
        <f t="shared" si="25"/>
        <v>9.9328431019760771E-4</v>
      </c>
      <c r="AE78" s="15">
        <f t="shared" si="26"/>
        <v>1.5489835417890376E-7</v>
      </c>
      <c r="AF78" s="15">
        <f t="shared" si="27"/>
        <v>-26631.860065343841</v>
      </c>
      <c r="AG78" s="13">
        <f t="shared" si="28"/>
        <v>9.8661372088473736E-7</v>
      </c>
      <c r="AH78" s="15">
        <f t="shared" si="29"/>
        <v>-2.051027509431845E-2</v>
      </c>
      <c r="AI78" s="15">
        <f t="shared" si="30"/>
        <v>0.70243337861520638</v>
      </c>
      <c r="AJ78" s="15">
        <f t="shared" si="31"/>
        <v>-0.53854168773408162</v>
      </c>
      <c r="AK78" s="15">
        <f t="shared" si="32"/>
        <v>-9.6207949885440597E-2</v>
      </c>
      <c r="AL78" s="15">
        <f t="shared" si="33"/>
        <v>-2.8288849319442089</v>
      </c>
      <c r="AM78" s="15">
        <f t="shared" si="34"/>
        <v>-6.3435455945252821</v>
      </c>
      <c r="AN78" s="15">
        <f t="shared" si="62"/>
        <v>3.5706241963416847</v>
      </c>
      <c r="AO78" s="15">
        <f t="shared" si="62"/>
        <v>3.5707102391620533</v>
      </c>
      <c r="AP78" s="15">
        <f t="shared" si="62"/>
        <v>3.5704076955767432</v>
      </c>
      <c r="AQ78" s="15">
        <f t="shared" si="62"/>
        <v>3.5714716840965104</v>
      </c>
      <c r="AR78" s="15">
        <f t="shared" si="62"/>
        <v>3.5677321229350345</v>
      </c>
      <c r="AS78" s="15">
        <f t="shared" si="62"/>
        <v>3.5809039944651229</v>
      </c>
      <c r="AT78" s="15">
        <f t="shared" si="62"/>
        <v>3.5348484379592442</v>
      </c>
      <c r="AU78" s="15">
        <f t="shared" si="36"/>
        <v>3.7007425204094488</v>
      </c>
      <c r="AW78" s="15">
        <v>23000</v>
      </c>
      <c r="AX78" s="15">
        <f t="shared" si="51"/>
        <v>7.3189769018118633E-2</v>
      </c>
      <c r="AY78" s="15">
        <f t="shared" si="52"/>
        <v>5.0225724217333789E-2</v>
      </c>
      <c r="AZ78" s="15">
        <f t="shared" si="53"/>
        <v>2.2964044800784837E-2</v>
      </c>
      <c r="BA78" s="15">
        <f t="shared" si="54"/>
        <v>0.86865727000737869</v>
      </c>
      <c r="BB78" s="15">
        <f t="shared" si="55"/>
        <v>0.25317017276450332</v>
      </c>
      <c r="BC78" s="15">
        <f t="shared" si="56"/>
        <v>-2.0042237265939185</v>
      </c>
      <c r="BD78" s="15">
        <f t="shared" si="57"/>
        <v>-1.5646658350749072</v>
      </c>
      <c r="BE78" s="15">
        <f t="shared" si="61"/>
        <v>4.5886057302701726</v>
      </c>
      <c r="BF78" s="15">
        <f t="shared" si="61"/>
        <v>4.5886057300029384</v>
      </c>
      <c r="BG78" s="15">
        <f t="shared" si="61"/>
        <v>4.5886057369238973</v>
      </c>
      <c r="BH78" s="15">
        <f t="shared" si="60"/>
        <v>4.5886055576817428</v>
      </c>
      <c r="BI78" s="15">
        <f t="shared" si="60"/>
        <v>4.5886101998602715</v>
      </c>
      <c r="BJ78" s="15">
        <f t="shared" si="60"/>
        <v>4.5884900282349879</v>
      </c>
      <c r="BK78" s="15">
        <f t="shared" si="60"/>
        <v>4.5916392208777017</v>
      </c>
      <c r="BL78" s="15">
        <f t="shared" si="58"/>
        <v>4.8989457906536344</v>
      </c>
    </row>
    <row r="79" spans="1:64" s="15" customFormat="1" ht="12.95" customHeight="1" x14ac:dyDescent="0.2">
      <c r="A79" s="92" t="s">
        <v>149</v>
      </c>
      <c r="B79" s="42"/>
      <c r="C79" s="29">
        <v>41650.518889999999</v>
      </c>
      <c r="D79" s="29">
        <v>1.4999999999999999E-4</v>
      </c>
      <c r="E79" s="15">
        <f t="shared" si="13"/>
        <v>57.498100294529678</v>
      </c>
      <c r="F79" s="15">
        <f t="shared" si="59"/>
        <v>57.5</v>
      </c>
      <c r="G79" s="150">
        <f t="shared" si="46"/>
        <v>-6.0574159579118714E-4</v>
      </c>
      <c r="J79" s="15">
        <f t="shared" si="63"/>
        <v>-6.0574159579118714E-4</v>
      </c>
      <c r="O79" s="15">
        <f t="shared" si="17"/>
        <v>1.899279571889732E-2</v>
      </c>
      <c r="P79" s="211">
        <f t="shared" si="18"/>
        <v>26632.018889999999</v>
      </c>
      <c r="Q79" s="212"/>
      <c r="R79" s="15">
        <f t="shared" si="48"/>
        <v>3.8410266487523781E-4</v>
      </c>
      <c r="S79" s="13">
        <f t="shared" si="64"/>
        <v>0.157</v>
      </c>
      <c r="T79" s="15">
        <f t="shared" si="20"/>
        <v>6.0304118385412337E-5</v>
      </c>
      <c r="Z79" s="15">
        <f t="shared" si="21"/>
        <v>57.5</v>
      </c>
      <c r="AA79" s="15">
        <f t="shared" si="22"/>
        <v>-1.5166734862903097E-3</v>
      </c>
      <c r="AB79" s="15">
        <f t="shared" si="23"/>
        <v>1.9903727609396443E-2</v>
      </c>
      <c r="AC79" s="15">
        <f t="shared" si="24"/>
        <v>-1.9598537314688507E-2</v>
      </c>
      <c r="AD79" s="15">
        <f t="shared" si="25"/>
        <v>9.109318904991226E-4</v>
      </c>
      <c r="AE79" s="15">
        <f t="shared" si="26"/>
        <v>1.3027811473314395E-7</v>
      </c>
      <c r="AF79" s="15">
        <f t="shared" si="27"/>
        <v>-26632.019495741595</v>
      </c>
      <c r="AG79" s="13">
        <f t="shared" si="28"/>
        <v>8.2979690912830547E-7</v>
      </c>
      <c r="AH79" s="15">
        <f t="shared" si="29"/>
        <v>-2.050946920518763E-2</v>
      </c>
      <c r="AI79" s="15">
        <f t="shared" si="30"/>
        <v>0.70243482518704647</v>
      </c>
      <c r="AJ79" s="15">
        <f t="shared" si="31"/>
        <v>-0.53852901874663861</v>
      </c>
      <c r="AK79" s="15">
        <f t="shared" si="32"/>
        <v>-9.6212423948557432E-2</v>
      </c>
      <c r="AL79" s="15">
        <f t="shared" si="33"/>
        <v>-2.8288698964070544</v>
      </c>
      <c r="AM79" s="15">
        <f t="shared" si="34"/>
        <v>-6.3432355722434419</v>
      </c>
      <c r="AN79" s="15">
        <f t="shared" si="62"/>
        <v>3.5706445276030472</v>
      </c>
      <c r="AO79" s="15">
        <f t="shared" si="62"/>
        <v>3.5707305690329947</v>
      </c>
      <c r="AP79" s="15">
        <f t="shared" si="62"/>
        <v>3.5704280275233575</v>
      </c>
      <c r="AQ79" s="15">
        <f t="shared" si="62"/>
        <v>3.5714920186484926</v>
      </c>
      <c r="AR79" s="15">
        <f t="shared" si="62"/>
        <v>3.5677524136746284</v>
      </c>
      <c r="AS79" s="15">
        <f t="shared" si="62"/>
        <v>3.5809245638393374</v>
      </c>
      <c r="AT79" s="15">
        <f t="shared" si="62"/>
        <v>3.534867628025554</v>
      </c>
      <c r="AU79" s="15">
        <f t="shared" si="36"/>
        <v>3.7007686330204903</v>
      </c>
      <c r="AW79" s="15">
        <v>24000</v>
      </c>
      <c r="AX79" s="15">
        <f t="shared" si="51"/>
        <v>7.548282387578055E-2</v>
      </c>
      <c r="AY79" s="15">
        <f t="shared" si="52"/>
        <v>5.061009717943344E-2</v>
      </c>
      <c r="AZ79" s="15">
        <f t="shared" si="53"/>
        <v>2.4872726696347113E-2</v>
      </c>
      <c r="BA79" s="15">
        <f t="shared" si="54"/>
        <v>0.88204758310101916</v>
      </c>
      <c r="BB79" s="15">
        <f t="shared" si="55"/>
        <v>0.29804899496297588</v>
      </c>
      <c r="BC79" s="15">
        <f t="shared" si="56"/>
        <v>-1.9575314121662899</v>
      </c>
      <c r="BD79" s="15">
        <f t="shared" si="57"/>
        <v>-1.4869874957265456</v>
      </c>
      <c r="BE79" s="15">
        <f t="shared" si="61"/>
        <v>4.6392736568051509</v>
      </c>
      <c r="BF79" s="15">
        <f t="shared" si="61"/>
        <v>4.6392736567567443</v>
      </c>
      <c r="BG79" s="15">
        <f t="shared" si="61"/>
        <v>4.639273658875652</v>
      </c>
      <c r="BH79" s="15">
        <f t="shared" si="60"/>
        <v>4.63927356612502</v>
      </c>
      <c r="BI79" s="15">
        <f t="shared" si="60"/>
        <v>4.6392776261940618</v>
      </c>
      <c r="BJ79" s="15">
        <f t="shared" si="60"/>
        <v>4.6391001107996015</v>
      </c>
      <c r="BK79" s="15">
        <f t="shared" si="60"/>
        <v>4.6473113603253111</v>
      </c>
      <c r="BL79" s="15">
        <f t="shared" si="58"/>
        <v>4.9511710127363688</v>
      </c>
    </row>
    <row r="80" spans="1:64" s="15" customFormat="1" ht="12.95" customHeight="1" x14ac:dyDescent="0.2">
      <c r="A80" s="156" t="s">
        <v>149</v>
      </c>
      <c r="B80" s="193" t="s">
        <v>131</v>
      </c>
      <c r="C80" s="213">
        <v>41650.518900000003</v>
      </c>
      <c r="D80" s="213" t="s">
        <v>298</v>
      </c>
      <c r="E80" s="15">
        <f t="shared" si="13"/>
        <v>57.4981316561882</v>
      </c>
      <c r="F80" s="92">
        <f t="shared" si="59"/>
        <v>57.5</v>
      </c>
      <c r="G80" s="29">
        <f t="shared" si="46"/>
        <v>-5.9574159240582958E-4</v>
      </c>
      <c r="J80" s="15">
        <f t="shared" si="63"/>
        <v>-5.9574159240582958E-4</v>
      </c>
      <c r="O80" s="15">
        <f t="shared" si="17"/>
        <v>1.899279571889732E-2</v>
      </c>
      <c r="P80" s="211">
        <f t="shared" si="18"/>
        <v>26632.018900000003</v>
      </c>
      <c r="Q80" s="212"/>
      <c r="R80" s="15">
        <f t="shared" si="48"/>
        <v>3.8371079399631563E-4</v>
      </c>
      <c r="S80" s="13">
        <f t="shared" si="64"/>
        <v>0.157</v>
      </c>
      <c r="T80" s="15">
        <f t="shared" si="20"/>
        <v>6.0242594657421554E-5</v>
      </c>
      <c r="U80" s="15">
        <f>+(G80-O80)</f>
        <v>-1.958853731130315E-2</v>
      </c>
      <c r="Z80" s="15">
        <f t="shared" si="21"/>
        <v>57.5</v>
      </c>
      <c r="AA80" s="15">
        <f t="shared" si="22"/>
        <v>-1.5166734862903097E-3</v>
      </c>
      <c r="AB80" s="15">
        <f t="shared" si="23"/>
        <v>1.99137276127818E-2</v>
      </c>
      <c r="AC80" s="15">
        <f t="shared" si="24"/>
        <v>-1.958853731130315E-2</v>
      </c>
      <c r="AD80" s="15">
        <f t="shared" si="25"/>
        <v>9.2093189388448016E-4</v>
      </c>
      <c r="AE80" s="15">
        <f t="shared" si="26"/>
        <v>1.3315414184826388E-7</v>
      </c>
      <c r="AF80" s="15">
        <f t="shared" si="27"/>
        <v>-26632.019495741595</v>
      </c>
      <c r="AG80" s="13">
        <f t="shared" si="28"/>
        <v>8.4811555317365538E-7</v>
      </c>
      <c r="AH80" s="15">
        <f t="shared" si="29"/>
        <v>-2.050946920518763E-2</v>
      </c>
      <c r="AI80" s="15">
        <f t="shared" si="30"/>
        <v>0.70243482518704647</v>
      </c>
      <c r="AJ80" s="15">
        <f t="shared" si="31"/>
        <v>-0.53852901874663861</v>
      </c>
      <c r="AK80" s="15">
        <f t="shared" si="32"/>
        <v>-9.6212423948557432E-2</v>
      </c>
      <c r="AL80" s="15">
        <f t="shared" si="33"/>
        <v>-2.8288698964070544</v>
      </c>
      <c r="AM80" s="15">
        <f t="shared" si="34"/>
        <v>-6.3432355722434419</v>
      </c>
      <c r="AN80" s="15">
        <f t="shared" si="62"/>
        <v>3.5706445276030472</v>
      </c>
      <c r="AO80" s="15">
        <f t="shared" si="62"/>
        <v>3.5707305690329947</v>
      </c>
      <c r="AP80" s="15">
        <f t="shared" si="62"/>
        <v>3.5704280275233575</v>
      </c>
      <c r="AQ80" s="15">
        <f t="shared" si="62"/>
        <v>3.5714920186484926</v>
      </c>
      <c r="AR80" s="15">
        <f t="shared" si="62"/>
        <v>3.5677524136746284</v>
      </c>
      <c r="AS80" s="15">
        <f t="shared" si="62"/>
        <v>3.5809245638393374</v>
      </c>
      <c r="AT80" s="15">
        <f t="shared" si="62"/>
        <v>3.534867628025554</v>
      </c>
      <c r="AU80" s="15">
        <f t="shared" si="36"/>
        <v>3.7007686330204903</v>
      </c>
      <c r="AW80" s="15">
        <v>25000</v>
      </c>
      <c r="AX80" s="15">
        <f t="shared" si="51"/>
        <v>7.7658841539937989E-2</v>
      </c>
      <c r="AY80" s="15">
        <f t="shared" si="52"/>
        <v>5.0912859295306645E-2</v>
      </c>
      <c r="AZ80" s="15">
        <f t="shared" si="53"/>
        <v>2.6745982244631348E-2</v>
      </c>
      <c r="BA80" s="15">
        <f t="shared" si="54"/>
        <v>0.8961305541142055</v>
      </c>
      <c r="BB80" s="15">
        <f t="shared" si="55"/>
        <v>0.3436654757584171</v>
      </c>
      <c r="BC80" s="15">
        <f t="shared" si="56"/>
        <v>-1.909362177292556</v>
      </c>
      <c r="BD80" s="15">
        <f t="shared" si="57"/>
        <v>-1.412308685736313</v>
      </c>
      <c r="BE80" s="15">
        <f t="shared" si="61"/>
        <v>4.6907366449712038</v>
      </c>
      <c r="BF80" s="15">
        <f t="shared" si="61"/>
        <v>4.6907366449710732</v>
      </c>
      <c r="BG80" s="15">
        <f t="shared" si="61"/>
        <v>4.6907366449904142</v>
      </c>
      <c r="BH80" s="15">
        <f t="shared" si="60"/>
        <v>4.6907366421338654</v>
      </c>
      <c r="BI80" s="15">
        <f t="shared" si="60"/>
        <v>4.6907370640260933</v>
      </c>
      <c r="BJ80" s="15">
        <f t="shared" si="60"/>
        <v>4.690674842296918</v>
      </c>
      <c r="BK80" s="15">
        <f t="shared" si="60"/>
        <v>4.7038120806668999</v>
      </c>
      <c r="BL80" s="15">
        <f t="shared" si="58"/>
        <v>5.0033962348191041</v>
      </c>
    </row>
    <row r="81" spans="1:64" s="15" customFormat="1" ht="12.95" customHeight="1" x14ac:dyDescent="0.2">
      <c r="A81" s="156" t="s">
        <v>149</v>
      </c>
      <c r="B81" s="193" t="s">
        <v>132</v>
      </c>
      <c r="C81" s="213">
        <v>41658.330800000003</v>
      </c>
      <c r="D81" s="213" t="s">
        <v>298</v>
      </c>
      <c r="E81" s="15">
        <f t="shared" si="13"/>
        <v>81.997537384641319</v>
      </c>
      <c r="F81" s="92">
        <f t="shared" si="59"/>
        <v>82</v>
      </c>
      <c r="G81" s="29">
        <f t="shared" si="46"/>
        <v>-7.8523149568354711E-4</v>
      </c>
      <c r="J81" s="15">
        <f t="shared" si="63"/>
        <v>-7.8523149568354711E-4</v>
      </c>
      <c r="O81" s="15">
        <f t="shared" si="17"/>
        <v>1.9049060838448789E-2</v>
      </c>
      <c r="P81" s="211">
        <f t="shared" si="18"/>
        <v>26639.830800000003</v>
      </c>
      <c r="Q81" s="212"/>
      <c r="R81" s="15">
        <f t="shared" si="48"/>
        <v>3.9339915239582074E-4</v>
      </c>
      <c r="S81" s="13">
        <f t="shared" si="64"/>
        <v>0.157</v>
      </c>
      <c r="T81" s="15">
        <f t="shared" si="20"/>
        <v>6.1763666926143853E-5</v>
      </c>
      <c r="U81" s="15">
        <f>+(G81-O81)</f>
        <v>-1.9834292334132336E-2</v>
      </c>
      <c r="Z81" s="15">
        <f t="shared" si="21"/>
        <v>82</v>
      </c>
      <c r="AA81" s="15">
        <f t="shared" si="22"/>
        <v>-1.4209073796290911E-3</v>
      </c>
      <c r="AB81" s="15">
        <f t="shared" si="23"/>
        <v>1.9684736722394333E-2</v>
      </c>
      <c r="AC81" s="15">
        <f t="shared" si="24"/>
        <v>-1.9834292334132336E-2</v>
      </c>
      <c r="AD81" s="15">
        <f t="shared" si="25"/>
        <v>6.3567588394554397E-4</v>
      </c>
      <c r="AE81" s="15">
        <f t="shared" si="26"/>
        <v>6.3441161220501953E-8</v>
      </c>
      <c r="AF81" s="15">
        <f t="shared" si="27"/>
        <v>-26639.831585231499</v>
      </c>
      <c r="AG81" s="13">
        <f t="shared" si="28"/>
        <v>4.0408382942994871E-7</v>
      </c>
      <c r="AH81" s="15">
        <f t="shared" si="29"/>
        <v>-2.046996821807788E-2</v>
      </c>
      <c r="AI81" s="15">
        <f t="shared" si="30"/>
        <v>0.70250579693727677</v>
      </c>
      <c r="AJ81" s="15">
        <f t="shared" si="31"/>
        <v>-0.53790802519438208</v>
      </c>
      <c r="AK81" s="15">
        <f t="shared" si="32"/>
        <v>-9.6431648993449165E-2</v>
      </c>
      <c r="AL81" s="15">
        <f t="shared" si="33"/>
        <v>-2.8281330790636954</v>
      </c>
      <c r="AM81" s="15">
        <f t="shared" si="34"/>
        <v>-6.3280790560107469</v>
      </c>
      <c r="AN81" s="15">
        <f t="shared" ref="AN81:AT90" si="65">$AU81+$AB$7*SIN(AO81)</f>
        <v>3.5716408108722941</v>
      </c>
      <c r="AO81" s="15">
        <f t="shared" si="65"/>
        <v>3.5717267836008606</v>
      </c>
      <c r="AP81" s="15">
        <f t="shared" si="65"/>
        <v>3.5714243456939276</v>
      </c>
      <c r="AQ81" s="15">
        <f t="shared" si="65"/>
        <v>3.5724884584384431</v>
      </c>
      <c r="AR81" s="15">
        <f t="shared" si="65"/>
        <v>3.568746724926128</v>
      </c>
      <c r="AS81" s="15">
        <f t="shared" si="65"/>
        <v>3.5819324772398038</v>
      </c>
      <c r="AT81" s="15">
        <f t="shared" si="65"/>
        <v>3.5358080799425018</v>
      </c>
      <c r="AU81" s="15">
        <f t="shared" si="36"/>
        <v>3.7020481509615171</v>
      </c>
      <c r="AW81" s="15">
        <v>26000</v>
      </c>
      <c r="AX81" s="15">
        <f t="shared" si="51"/>
        <v>7.9711089935143087E-2</v>
      </c>
      <c r="AY81" s="15">
        <f t="shared" si="52"/>
        <v>5.1134010564953411E-2</v>
      </c>
      <c r="AZ81" s="15">
        <f t="shared" si="53"/>
        <v>2.8577079370189672E-2</v>
      </c>
      <c r="BA81" s="15">
        <f t="shared" si="54"/>
        <v>0.9109272298599026</v>
      </c>
      <c r="BB81" s="15">
        <f t="shared" si="55"/>
        <v>0.3899376826870683</v>
      </c>
      <c r="BC81" s="15">
        <f t="shared" si="56"/>
        <v>-1.8596155956626839</v>
      </c>
      <c r="BD81" s="15">
        <f t="shared" si="57"/>
        <v>-1.3403361968238239</v>
      </c>
      <c r="BE81" s="15">
        <f t="shared" si="61"/>
        <v>4.7430354100774439</v>
      </c>
      <c r="BF81" s="15">
        <f t="shared" si="61"/>
        <v>4.7430354100793259</v>
      </c>
      <c r="BG81" s="15">
        <f t="shared" si="61"/>
        <v>4.7430354102757493</v>
      </c>
      <c r="BH81" s="15">
        <f t="shared" si="60"/>
        <v>4.7430354307735927</v>
      </c>
      <c r="BI81" s="15">
        <f t="shared" si="60"/>
        <v>4.7430375697562344</v>
      </c>
      <c r="BJ81" s="15">
        <f t="shared" si="60"/>
        <v>4.7432599616143669</v>
      </c>
      <c r="BK81" s="15">
        <f t="shared" si="60"/>
        <v>4.761129723243144</v>
      </c>
      <c r="BL81" s="15">
        <f t="shared" si="58"/>
        <v>5.0556214569018394</v>
      </c>
    </row>
    <row r="82" spans="1:64" s="15" customFormat="1" ht="12.95" customHeight="1" x14ac:dyDescent="0.2">
      <c r="A82" s="92" t="s">
        <v>149</v>
      </c>
      <c r="B82" s="42"/>
      <c r="C82" s="29">
        <v>41658.330829999999</v>
      </c>
      <c r="D82" s="29">
        <v>8.0000000000000007E-5</v>
      </c>
      <c r="E82" s="15">
        <f t="shared" si="13"/>
        <v>81.99763146957126</v>
      </c>
      <c r="F82" s="15">
        <f t="shared" si="59"/>
        <v>82</v>
      </c>
      <c r="G82" s="150">
        <f t="shared" si="46"/>
        <v>-7.5523150007938966E-4</v>
      </c>
      <c r="J82" s="15">
        <f t="shared" si="63"/>
        <v>-7.5523150007938966E-4</v>
      </c>
      <c r="O82" s="15">
        <f t="shared" si="17"/>
        <v>1.9049060838448789E-2</v>
      </c>
      <c r="P82" s="211">
        <f t="shared" si="18"/>
        <v>26639.830829999999</v>
      </c>
      <c r="Q82" s="212"/>
      <c r="R82" s="15">
        <f t="shared" si="48"/>
        <v>3.9220999502988593E-4</v>
      </c>
      <c r="S82" s="13">
        <f t="shared" si="64"/>
        <v>0.157</v>
      </c>
      <c r="T82" s="15">
        <f t="shared" si="20"/>
        <v>6.1576969219692088E-5</v>
      </c>
      <c r="Z82" s="15">
        <f t="shared" si="21"/>
        <v>82</v>
      </c>
      <c r="AA82" s="15">
        <f t="shared" si="22"/>
        <v>-1.4209073796290911E-3</v>
      </c>
      <c r="AB82" s="15">
        <f t="shared" si="23"/>
        <v>1.9714736717998491E-2</v>
      </c>
      <c r="AC82" s="15">
        <f t="shared" si="24"/>
        <v>-1.9804292338528179E-2</v>
      </c>
      <c r="AD82" s="15">
        <f t="shared" si="25"/>
        <v>6.6567587954970142E-4</v>
      </c>
      <c r="AE82" s="15">
        <f t="shared" si="26"/>
        <v>6.9570527128440171E-8</v>
      </c>
      <c r="AF82" s="15">
        <f t="shared" si="27"/>
        <v>-26639.831585231499</v>
      </c>
      <c r="AG82" s="13">
        <f t="shared" si="28"/>
        <v>4.4312437661426862E-7</v>
      </c>
      <c r="AH82" s="15">
        <f t="shared" si="29"/>
        <v>-2.046996821807788E-2</v>
      </c>
      <c r="AI82" s="15">
        <f t="shared" si="30"/>
        <v>0.70250579693727677</v>
      </c>
      <c r="AJ82" s="15">
        <f t="shared" si="31"/>
        <v>-0.53790802519438208</v>
      </c>
      <c r="AK82" s="15">
        <f t="shared" si="32"/>
        <v>-9.6431648993449165E-2</v>
      </c>
      <c r="AL82" s="15">
        <f t="shared" si="33"/>
        <v>-2.8281330790636954</v>
      </c>
      <c r="AM82" s="15">
        <f t="shared" si="34"/>
        <v>-6.3280790560107469</v>
      </c>
      <c r="AN82" s="15">
        <f t="shared" si="65"/>
        <v>3.5716408108722941</v>
      </c>
      <c r="AO82" s="15">
        <f t="shared" si="65"/>
        <v>3.5717267836008606</v>
      </c>
      <c r="AP82" s="15">
        <f t="shared" si="65"/>
        <v>3.5714243456939276</v>
      </c>
      <c r="AQ82" s="15">
        <f t="shared" si="65"/>
        <v>3.5724884584384431</v>
      </c>
      <c r="AR82" s="15">
        <f t="shared" si="65"/>
        <v>3.568746724926128</v>
      </c>
      <c r="AS82" s="15">
        <f t="shared" si="65"/>
        <v>3.5819324772398038</v>
      </c>
      <c r="AT82" s="15">
        <f t="shared" si="65"/>
        <v>3.5358080799425018</v>
      </c>
      <c r="AU82" s="15">
        <f t="shared" si="36"/>
        <v>3.7020481509615171</v>
      </c>
      <c r="AW82" s="15">
        <v>27000</v>
      </c>
      <c r="AX82" s="15">
        <f t="shared" si="51"/>
        <v>8.163230459550988E-2</v>
      </c>
      <c r="AY82" s="15">
        <f t="shared" si="52"/>
        <v>5.1273550988373717E-2</v>
      </c>
      <c r="AZ82" s="15">
        <f t="shared" si="53"/>
        <v>3.035875360713616E-2</v>
      </c>
      <c r="BA82" s="15">
        <f t="shared" si="54"/>
        <v>0.92645596824898746</v>
      </c>
      <c r="BB82" s="15">
        <f t="shared" si="55"/>
        <v>0.43676034089052984</v>
      </c>
      <c r="BC82" s="15">
        <f t="shared" si="56"/>
        <v>-1.808185311675919</v>
      </c>
      <c r="BD82" s="15">
        <f t="shared" si="57"/>
        <v>-1.2708049746384191</v>
      </c>
      <c r="BE82" s="15">
        <f t="shared" si="61"/>
        <v>4.7962118130305562</v>
      </c>
      <c r="BF82" s="15">
        <f t="shared" si="61"/>
        <v>4.7962118133458018</v>
      </c>
      <c r="BG82" s="15">
        <f t="shared" si="61"/>
        <v>4.7962118253856794</v>
      </c>
      <c r="BH82" s="15">
        <f t="shared" si="60"/>
        <v>4.796212285211773</v>
      </c>
      <c r="BI82" s="15">
        <f t="shared" si="60"/>
        <v>4.7962298449723484</v>
      </c>
      <c r="BJ82" s="15">
        <f t="shared" si="60"/>
        <v>4.7968976904415923</v>
      </c>
      <c r="BK82" s="15">
        <f t="shared" si="60"/>
        <v>4.8192504017670954</v>
      </c>
      <c r="BL82" s="15">
        <f t="shared" si="58"/>
        <v>5.1078466789845738</v>
      </c>
    </row>
    <row r="83" spans="1:64" s="15" customFormat="1" ht="12.95" customHeight="1" x14ac:dyDescent="0.2">
      <c r="A83" s="92" t="s">
        <v>149</v>
      </c>
      <c r="B83" s="42"/>
      <c r="C83" s="29">
        <v>41658.490590000001</v>
      </c>
      <c r="D83" s="29">
        <v>2.5999999999999998E-4</v>
      </c>
      <c r="E83" s="15">
        <f t="shared" si="13"/>
        <v>82.49866515654027</v>
      </c>
      <c r="F83" s="15">
        <f t="shared" si="59"/>
        <v>82.5</v>
      </c>
      <c r="G83" s="150">
        <f t="shared" si="46"/>
        <v>-4.2562924500089139E-4</v>
      </c>
      <c r="J83" s="15">
        <f t="shared" si="63"/>
        <v>-4.2562924500089139E-4</v>
      </c>
      <c r="O83" s="15">
        <f t="shared" si="17"/>
        <v>1.9050208596126952E-2</v>
      </c>
      <c r="P83" s="211">
        <f t="shared" si="18"/>
        <v>26639.990590000001</v>
      </c>
      <c r="Q83" s="212"/>
      <c r="R83" s="15">
        <f t="shared" si="48"/>
        <v>3.7930825961390727E-4</v>
      </c>
      <c r="S83" s="13">
        <f t="shared" si="64"/>
        <v>0.157</v>
      </c>
      <c r="T83" s="15">
        <f t="shared" si="20"/>
        <v>5.9551396759383444E-5</v>
      </c>
      <c r="Z83" s="15">
        <f t="shared" si="21"/>
        <v>82.5</v>
      </c>
      <c r="AA83" s="15">
        <f t="shared" si="22"/>
        <v>-1.4189532259773138E-3</v>
      </c>
      <c r="AB83" s="15">
        <f t="shared" si="23"/>
        <v>2.0043532577103375E-2</v>
      </c>
      <c r="AC83" s="15">
        <f t="shared" si="24"/>
        <v>-1.9475837841127844E-2</v>
      </c>
      <c r="AD83" s="15">
        <f t="shared" si="25"/>
        <v>9.9332398097642244E-4</v>
      </c>
      <c r="AE83" s="15">
        <f t="shared" si="26"/>
        <v>1.5491072739570716E-7</v>
      </c>
      <c r="AF83" s="15">
        <f t="shared" si="27"/>
        <v>-26639.991015629246</v>
      </c>
      <c r="AG83" s="13">
        <f t="shared" si="28"/>
        <v>9.8669253118284808E-7</v>
      </c>
      <c r="AH83" s="15">
        <f t="shared" si="29"/>
        <v>-2.0469161822104266E-2</v>
      </c>
      <c r="AI83" s="15">
        <f t="shared" si="30"/>
        <v>0.70250724717191693</v>
      </c>
      <c r="AJ83" s="15">
        <f t="shared" si="31"/>
        <v>-0.53789534750563295</v>
      </c>
      <c r="AK83" s="15">
        <f t="shared" si="32"/>
        <v>-9.6436122891215739E-2</v>
      </c>
      <c r="AL83" s="15">
        <f t="shared" si="33"/>
        <v>-2.8281180404221851</v>
      </c>
      <c r="AM83" s="15">
        <f t="shared" si="34"/>
        <v>-6.3277704432990074</v>
      </c>
      <c r="AN83" s="15">
        <f t="shared" si="65"/>
        <v>3.5716611442350632</v>
      </c>
      <c r="AO83" s="15">
        <f t="shared" si="65"/>
        <v>3.5717471155499263</v>
      </c>
      <c r="AP83" s="15">
        <f t="shared" si="65"/>
        <v>3.5714446797959725</v>
      </c>
      <c r="AQ83" s="15">
        <f t="shared" si="65"/>
        <v>3.5725087948992247</v>
      </c>
      <c r="AR83" s="15">
        <f t="shared" si="65"/>
        <v>3.5687670183201594</v>
      </c>
      <c r="AS83" s="15">
        <f t="shared" si="65"/>
        <v>3.5819530471886782</v>
      </c>
      <c r="AT83" s="15">
        <f t="shared" si="65"/>
        <v>3.5358272756707252</v>
      </c>
      <c r="AU83" s="15">
        <f t="shared" si="36"/>
        <v>3.7020742635725581</v>
      </c>
      <c r="AW83" s="15">
        <v>28000</v>
      </c>
      <c r="AX83" s="15">
        <f t="shared" si="51"/>
        <v>8.3414652123239147E-2</v>
      </c>
      <c r="AY83" s="15">
        <f t="shared" si="52"/>
        <v>5.1331480565567605E-2</v>
      </c>
      <c r="AZ83" s="15">
        <f t="shared" si="53"/>
        <v>3.2083171557671548E-2</v>
      </c>
      <c r="BA83" s="15">
        <f t="shared" si="54"/>
        <v>0.94273125559418158</v>
      </c>
      <c r="BB83" s="15">
        <f t="shared" si="55"/>
        <v>0.48400034804663744</v>
      </c>
      <c r="BC83" s="15">
        <f t="shared" si="56"/>
        <v>-1.7549590776163493</v>
      </c>
      <c r="BD83" s="15">
        <f t="shared" si="57"/>
        <v>-1.2034743600867657</v>
      </c>
      <c r="BE83" s="15">
        <f t="shared" si="61"/>
        <v>4.8503086718793798</v>
      </c>
      <c r="BF83" s="15">
        <f t="shared" si="61"/>
        <v>4.8503086762090506</v>
      </c>
      <c r="BG83" s="15">
        <f t="shared" si="61"/>
        <v>4.8503087769097704</v>
      </c>
      <c r="BH83" s="15">
        <f t="shared" si="60"/>
        <v>4.8503111190153021</v>
      </c>
      <c r="BI83" s="15">
        <f t="shared" si="60"/>
        <v>4.8503655807523076</v>
      </c>
      <c r="BJ83" s="15">
        <f t="shared" si="60"/>
        <v>4.8516260284538202</v>
      </c>
      <c r="BK83" s="15">
        <f t="shared" si="60"/>
        <v>4.8781580401900611</v>
      </c>
      <c r="BL83" s="15">
        <f t="shared" si="58"/>
        <v>5.1600719010673091</v>
      </c>
    </row>
    <row r="84" spans="1:64" s="15" customFormat="1" ht="12.95" customHeight="1" x14ac:dyDescent="0.2">
      <c r="A84" s="156" t="s">
        <v>149</v>
      </c>
      <c r="B84" s="193" t="s">
        <v>131</v>
      </c>
      <c r="C84" s="213">
        <v>41658.490599999997</v>
      </c>
      <c r="D84" s="213" t="s">
        <v>298</v>
      </c>
      <c r="E84" s="15">
        <f t="shared" si="13"/>
        <v>82.498696518175976</v>
      </c>
      <c r="F84" s="92">
        <f t="shared" si="59"/>
        <v>82.5</v>
      </c>
      <c r="G84" s="29">
        <f t="shared" si="46"/>
        <v>-4.1562924889149144E-4</v>
      </c>
      <c r="J84" s="15">
        <f t="shared" si="63"/>
        <v>-4.1562924889149144E-4</v>
      </c>
      <c r="O84" s="15">
        <f t="shared" si="17"/>
        <v>1.9050208596126952E-2</v>
      </c>
      <c r="P84" s="211">
        <f t="shared" si="18"/>
        <v>26639.990599999997</v>
      </c>
      <c r="Q84" s="212"/>
      <c r="R84" s="15">
        <f t="shared" si="48"/>
        <v>3.7891884300855229E-4</v>
      </c>
      <c r="S84" s="13">
        <f t="shared" si="64"/>
        <v>0.157</v>
      </c>
      <c r="T84" s="15">
        <f t="shared" si="20"/>
        <v>5.9490258352342708E-5</v>
      </c>
      <c r="U84" s="15">
        <f>+(G84-O84)</f>
        <v>-1.9465837845018444E-2</v>
      </c>
      <c r="Z84" s="15">
        <f t="shared" si="21"/>
        <v>82.5</v>
      </c>
      <c r="AA84" s="15">
        <f t="shared" si="22"/>
        <v>-1.4189532259773138E-3</v>
      </c>
      <c r="AB84" s="15">
        <f t="shared" si="23"/>
        <v>2.0053532573212775E-2</v>
      </c>
      <c r="AC84" s="15">
        <f t="shared" si="24"/>
        <v>-1.9465837845018444E-2</v>
      </c>
      <c r="AD84" s="15">
        <f t="shared" si="25"/>
        <v>1.0033239770858224E-3</v>
      </c>
      <c r="AE84" s="15">
        <f t="shared" si="26"/>
        <v>1.5804546347026395E-7</v>
      </c>
      <c r="AF84" s="15">
        <f t="shared" si="27"/>
        <v>-26639.991015629246</v>
      </c>
      <c r="AG84" s="13">
        <f t="shared" si="28"/>
        <v>1.0066590029953118E-6</v>
      </c>
      <c r="AH84" s="15">
        <f t="shared" si="29"/>
        <v>-2.0469161822104266E-2</v>
      </c>
      <c r="AI84" s="15">
        <f t="shared" si="30"/>
        <v>0.70250724717191693</v>
      </c>
      <c r="AJ84" s="15">
        <f t="shared" si="31"/>
        <v>-0.53789534750563295</v>
      </c>
      <c r="AK84" s="15">
        <f t="shared" si="32"/>
        <v>-9.6436122891215739E-2</v>
      </c>
      <c r="AL84" s="15">
        <f t="shared" si="33"/>
        <v>-2.8281180404221851</v>
      </c>
      <c r="AM84" s="15">
        <f t="shared" si="34"/>
        <v>-6.3277704432990074</v>
      </c>
      <c r="AN84" s="15">
        <f t="shared" si="65"/>
        <v>3.5716611442350632</v>
      </c>
      <c r="AO84" s="15">
        <f t="shared" si="65"/>
        <v>3.5717471155499263</v>
      </c>
      <c r="AP84" s="15">
        <f t="shared" si="65"/>
        <v>3.5714446797959725</v>
      </c>
      <c r="AQ84" s="15">
        <f t="shared" si="65"/>
        <v>3.5725087948992247</v>
      </c>
      <c r="AR84" s="15">
        <f t="shared" si="65"/>
        <v>3.5687670183201594</v>
      </c>
      <c r="AS84" s="15">
        <f t="shared" si="65"/>
        <v>3.5819530471886782</v>
      </c>
      <c r="AT84" s="15">
        <f t="shared" si="65"/>
        <v>3.5358272756707252</v>
      </c>
      <c r="AU84" s="15">
        <f t="shared" si="36"/>
        <v>3.7020742635725581</v>
      </c>
      <c r="AW84" s="15">
        <v>29000</v>
      </c>
      <c r="AX84" s="15">
        <f t="shared" si="51"/>
        <v>8.5049695726343522E-2</v>
      </c>
      <c r="AY84" s="15">
        <f t="shared" si="52"/>
        <v>5.1307799296535034E-2</v>
      </c>
      <c r="AZ84" s="15">
        <f t="shared" si="53"/>
        <v>3.3741896429808495E-2</v>
      </c>
      <c r="BA84" s="15">
        <f t="shared" si="54"/>
        <v>0.95976223443425823</v>
      </c>
      <c r="BB84" s="15">
        <f t="shared" si="55"/>
        <v>0.531491644542611</v>
      </c>
      <c r="BC84" s="15">
        <f t="shared" si="56"/>
        <v>-1.6998189591416082</v>
      </c>
      <c r="BD84" s="15">
        <f t="shared" si="57"/>
        <v>-1.1381249177146138</v>
      </c>
      <c r="BE84" s="15">
        <f t="shared" si="61"/>
        <v>4.9053694973543225</v>
      </c>
      <c r="BF84" s="15">
        <f t="shared" si="61"/>
        <v>4.905369523150882</v>
      </c>
      <c r="BG84" s="15">
        <f t="shared" si="61"/>
        <v>4.9053699532546169</v>
      </c>
      <c r="BH84" s="15">
        <f t="shared" si="60"/>
        <v>4.9053771241961739</v>
      </c>
      <c r="BI84" s="15">
        <f t="shared" si="60"/>
        <v>4.9054966435945015</v>
      </c>
      <c r="BJ84" s="15">
        <f t="shared" si="60"/>
        <v>4.9074780492795735</v>
      </c>
      <c r="BK84" s="15">
        <f t="shared" si="60"/>
        <v>4.9378344165386352</v>
      </c>
      <c r="BL84" s="15">
        <f t="shared" si="58"/>
        <v>5.2122971231500443</v>
      </c>
    </row>
    <row r="85" spans="1:64" s="15" customFormat="1" ht="12.95" customHeight="1" x14ac:dyDescent="0.2">
      <c r="A85" s="92" t="s">
        <v>96</v>
      </c>
      <c r="B85" s="42"/>
      <c r="C85" s="29">
        <v>42273.428</v>
      </c>
      <c r="D85" s="29"/>
      <c r="E85" s="15">
        <f t="shared" ref="E85:E148" si="66">(C85-C$7)/C$8</f>
        <v>2011.043718881361</v>
      </c>
      <c r="F85" s="15">
        <f t="shared" si="59"/>
        <v>2011</v>
      </c>
      <c r="G85" s="150">
        <f t="shared" si="46"/>
        <v>1.3940237287897617E-2</v>
      </c>
      <c r="I85" s="15">
        <f t="shared" ref="I85:I94" si="67">G85</f>
        <v>1.3940237287897617E-2</v>
      </c>
      <c r="O85" s="15">
        <f t="shared" ref="O85:O148" si="68">+D$11+D$12*F85+D$13*F85^2</f>
        <v>2.3325310665192014E-2</v>
      </c>
      <c r="P85" s="211">
        <f t="shared" ref="P85:P148" si="69">C85-15018.5</f>
        <v>27254.928</v>
      </c>
      <c r="Q85" s="212"/>
      <c r="R85" s="15">
        <f t="shared" si="48"/>
        <v>8.8079602297200078E-5</v>
      </c>
      <c r="S85" s="13">
        <f t="shared" ref="S85:S94" si="70">S$14</f>
        <v>1.2999999999999999E-2</v>
      </c>
      <c r="T85" s="15">
        <f t="shared" ref="T85:T148" si="71">+S85*R85</f>
        <v>1.145034829863601E-6</v>
      </c>
      <c r="Z85" s="15">
        <f t="shared" ref="Z85:Z148" si="72">F85</f>
        <v>2011</v>
      </c>
      <c r="AA85" s="15">
        <f t="shared" ref="AA85:AA148" si="73">AB$3+AB$4*Z85+AB$5*Z85^2+AH85</f>
        <v>6.0398851271182726E-3</v>
      </c>
      <c r="AB85" s="15">
        <f t="shared" ref="AB85:AB148" si="74">IF(S85&lt;&gt;0,G85-AH85, -9999)</f>
        <v>3.1225662825971359E-2</v>
      </c>
      <c r="AC85" s="15">
        <f t="shared" ref="AC85:AC148" si="75">+G85-O85</f>
        <v>-9.3850733772943978E-3</v>
      </c>
      <c r="AD85" s="15">
        <f t="shared" ref="AD85:AD148" si="76">IF(S85&lt;&gt;0,G85-AA85, -9999)</f>
        <v>7.9003521607793441E-3</v>
      </c>
      <c r="AE85" s="15">
        <f t="shared" ref="AE85:AE148" si="77">+(G85-AA85)^2*S85</f>
        <v>8.1140233543630103E-7</v>
      </c>
      <c r="AF85" s="15">
        <f t="shared" ref="AF85:AF148" si="78">IF(S85&lt;&gt;0,G85-P85, -9999)</f>
        <v>-27254.914059762712</v>
      </c>
      <c r="AG85" s="13">
        <f t="shared" ref="AG85:AG148" si="79">+(G85-AA85)^2</f>
        <v>6.2415564264330849E-5</v>
      </c>
      <c r="AH85" s="15">
        <f t="shared" ref="AH85:AH148" si="80">$AB$6*($AB$11/AI85*AJ85+$AB$12)</f>
        <v>-1.7285425538073742E-2</v>
      </c>
      <c r="AI85" s="15">
        <f t="shared" ref="AI85:AI148" si="81">1+$AB$7*COS(AL85)</f>
        <v>0.70865424922215059</v>
      </c>
      <c r="AJ85" s="15">
        <f t="shared" ref="AJ85:AJ148" si="82">SIN(AL85+RADIANS($AB$9))</f>
        <v>-0.48768865351719975</v>
      </c>
      <c r="AK85" s="15">
        <f t="shared" ref="AK85:AK148" si="83">$AB$7*SIN(AL85)</f>
        <v>-0.11366405450806268</v>
      </c>
      <c r="AL85" s="15">
        <f t="shared" ref="AL85:AL148" si="84">2*ATAN(AM85)</f>
        <v>-2.7696197651561962</v>
      </c>
      <c r="AM85" s="15">
        <f t="shared" ref="AM85:AM148" si="85">SQRT((1+$AB$7)/(1-$AB$7))*TAN(AN85/2)</f>
        <v>-5.3145970259604134</v>
      </c>
      <c r="AN85" s="15">
        <f t="shared" si="65"/>
        <v>3.6504204265111073</v>
      </c>
      <c r="AO85" s="15">
        <f t="shared" si="65"/>
        <v>3.6504978378492754</v>
      </c>
      <c r="AP85" s="15">
        <f t="shared" si="65"/>
        <v>3.6502144090764945</v>
      </c>
      <c r="AQ85" s="15">
        <f t="shared" si="65"/>
        <v>3.6512523550215201</v>
      </c>
      <c r="AR85" s="15">
        <f t="shared" si="65"/>
        <v>3.6474542083336341</v>
      </c>
      <c r="AS85" s="15">
        <f t="shared" si="65"/>
        <v>3.661392337276685</v>
      </c>
      <c r="AT85" s="15">
        <f t="shared" si="65"/>
        <v>3.6107529721633513</v>
      </c>
      <c r="AU85" s="15">
        <f t="shared" ref="AU85:AU148" si="86">RADIANS($AB$9)+$AB$18*(F85-AB$15)</f>
        <v>3.8027906043591129</v>
      </c>
      <c r="AW85" s="15">
        <v>30000</v>
      </c>
      <c r="AX85" s="15">
        <f t="shared" si="51"/>
        <v>8.6528364813504802E-2</v>
      </c>
      <c r="AY85" s="15">
        <f t="shared" si="52"/>
        <v>5.1202507181276016E-2</v>
      </c>
      <c r="AZ85" s="15">
        <f t="shared" si="53"/>
        <v>3.5325857632228785E-2</v>
      </c>
      <c r="BA85" s="15">
        <f t="shared" si="54"/>
        <v>0.97755089210522372</v>
      </c>
      <c r="BB85" s="15">
        <f t="shared" si="55"/>
        <v>0.57902942620567521</v>
      </c>
      <c r="BC85" s="15">
        <f t="shared" si="56"/>
        <v>-1.6426417665172171</v>
      </c>
      <c r="BD85" s="15">
        <f t="shared" si="57"/>
        <v>-1.0745557580475942</v>
      </c>
      <c r="BE85" s="15">
        <f t="shared" si="61"/>
        <v>4.9614381347968735</v>
      </c>
      <c r="BF85" s="15">
        <f t="shared" si="61"/>
        <v>4.9614382345951844</v>
      </c>
      <c r="BG85" s="15">
        <f t="shared" si="61"/>
        <v>4.9614395292743287</v>
      </c>
      <c r="BH85" s="15">
        <f t="shared" si="60"/>
        <v>4.9614563244931782</v>
      </c>
      <c r="BI85" s="15">
        <f t="shared" si="60"/>
        <v>4.9616740999650606</v>
      </c>
      <c r="BJ85" s="15">
        <f t="shared" si="60"/>
        <v>4.9644812088170642</v>
      </c>
      <c r="BK85" s="15">
        <f t="shared" si="60"/>
        <v>4.9982592126033607</v>
      </c>
      <c r="BL85" s="15">
        <f t="shared" si="58"/>
        <v>5.2645223452327787</v>
      </c>
    </row>
    <row r="86" spans="1:64" s="15" customFormat="1" ht="12.95" customHeight="1" x14ac:dyDescent="0.2">
      <c r="A86" s="92" t="s">
        <v>96</v>
      </c>
      <c r="B86" s="42"/>
      <c r="C86" s="29">
        <v>42275.332999999999</v>
      </c>
      <c r="D86" s="29"/>
      <c r="E86" s="15">
        <f t="shared" si="66"/>
        <v>2017.0181128076365</v>
      </c>
      <c r="F86" s="15">
        <f t="shared" si="59"/>
        <v>2017</v>
      </c>
      <c r="G86" s="150">
        <f t="shared" si="46"/>
        <v>5.7754642548388802E-3</v>
      </c>
      <c r="I86" s="15">
        <f t="shared" si="67"/>
        <v>5.7754642548388802E-3</v>
      </c>
      <c r="O86" s="15">
        <f t="shared" si="68"/>
        <v>2.333813784681674E-2</v>
      </c>
      <c r="P86" s="211">
        <f t="shared" si="69"/>
        <v>27256.832999999999</v>
      </c>
      <c r="Q86" s="212"/>
      <c r="R86" s="15">
        <f t="shared" si="48"/>
        <v>3.0844750369835651E-4</v>
      </c>
      <c r="S86" s="13">
        <f t="shared" si="70"/>
        <v>1.2999999999999999E-2</v>
      </c>
      <c r="T86" s="15">
        <f t="shared" si="71"/>
        <v>4.0098175480786341E-6</v>
      </c>
      <c r="Z86" s="15">
        <f t="shared" si="72"/>
        <v>2017</v>
      </c>
      <c r="AA86" s="15">
        <f t="shared" si="73"/>
        <v>6.062840761034638E-3</v>
      </c>
      <c r="AB86" s="15">
        <f t="shared" si="74"/>
        <v>2.3050761340620982E-2</v>
      </c>
      <c r="AC86" s="15">
        <f t="shared" si="75"/>
        <v>-1.756267359197786E-2</v>
      </c>
      <c r="AD86" s="15">
        <f t="shared" si="76"/>
        <v>-2.8737650619575783E-4</v>
      </c>
      <c r="AE86" s="15">
        <f t="shared" si="77"/>
        <v>1.0736083320726458E-9</v>
      </c>
      <c r="AF86" s="15">
        <f t="shared" si="78"/>
        <v>-27256.827224535744</v>
      </c>
      <c r="AG86" s="13">
        <f t="shared" si="79"/>
        <v>8.258525631328044E-8</v>
      </c>
      <c r="AH86" s="15">
        <f t="shared" si="80"/>
        <v>-1.7275297085782102E-2</v>
      </c>
      <c r="AI86" s="15">
        <f t="shared" si="81"/>
        <v>0.70867512789607212</v>
      </c>
      <c r="AJ86" s="15">
        <f t="shared" si="82"/>
        <v>-0.48752832054143858</v>
      </c>
      <c r="AK86" s="15">
        <f t="shared" si="83"/>
        <v>-0.11371755659154224</v>
      </c>
      <c r="AL86" s="15">
        <f t="shared" si="84"/>
        <v>-2.769436120808161</v>
      </c>
      <c r="AM86" s="15">
        <f t="shared" si="85"/>
        <v>-5.3119130016389855</v>
      </c>
      <c r="AN86" s="15">
        <f t="shared" si="65"/>
        <v>3.6506665696513032</v>
      </c>
      <c r="AO86" s="15">
        <f t="shared" si="65"/>
        <v>3.6507439458475108</v>
      </c>
      <c r="AP86" s="15">
        <f t="shared" si="65"/>
        <v>3.6504606068334398</v>
      </c>
      <c r="AQ86" s="15">
        <f t="shared" si="65"/>
        <v>3.6514983666749297</v>
      </c>
      <c r="AR86" s="15">
        <f t="shared" si="65"/>
        <v>3.6477003808168158</v>
      </c>
      <c r="AS86" s="15">
        <f t="shared" si="65"/>
        <v>3.6616398575165303</v>
      </c>
      <c r="AT86" s="15">
        <f t="shared" si="65"/>
        <v>3.6109889894549929</v>
      </c>
      <c r="AU86" s="15">
        <f t="shared" si="86"/>
        <v>3.8031039556916091</v>
      </c>
      <c r="AW86" s="15">
        <v>31000</v>
      </c>
      <c r="AX86" s="15">
        <f t="shared" si="51"/>
        <v>8.7840931264655392E-2</v>
      </c>
      <c r="AY86" s="15">
        <f t="shared" si="52"/>
        <v>5.101560421979056E-2</v>
      </c>
      <c r="AZ86" s="15">
        <f t="shared" si="53"/>
        <v>3.6825327044864825E-2</v>
      </c>
      <c r="BA86" s="15">
        <f t="shared" si="54"/>
        <v>0.99608985987808329</v>
      </c>
      <c r="BB86" s="15">
        <f t="shared" si="55"/>
        <v>0.62636373032383619</v>
      </c>
      <c r="BC86" s="15">
        <f t="shared" si="56"/>
        <v>-1.5832997828297595</v>
      </c>
      <c r="BD86" s="15">
        <f t="shared" si="57"/>
        <v>-1.0125822809560552</v>
      </c>
      <c r="BE86" s="15">
        <f t="shared" si="61"/>
        <v>5.018558291770761</v>
      </c>
      <c r="BF86" s="15">
        <f t="shared" si="61"/>
        <v>5.0185585869149136</v>
      </c>
      <c r="BG86" s="15">
        <f t="shared" si="61"/>
        <v>5.0185617180574189</v>
      </c>
      <c r="BH86" s="15">
        <f t="shared" si="60"/>
        <v>5.0185949339951259</v>
      </c>
      <c r="BI86" s="15">
        <f t="shared" si="60"/>
        <v>5.0189470822892259</v>
      </c>
      <c r="BJ86" s="15">
        <f t="shared" si="60"/>
        <v>5.0226566782289961</v>
      </c>
      <c r="BK86" s="15">
        <f t="shared" si="60"/>
        <v>5.0594100693435236</v>
      </c>
      <c r="BL86" s="15">
        <f t="shared" si="58"/>
        <v>5.3167475673155131</v>
      </c>
    </row>
    <row r="87" spans="1:64" s="15" customFormat="1" ht="12.95" customHeight="1" x14ac:dyDescent="0.2">
      <c r="A87" s="92" t="s">
        <v>96</v>
      </c>
      <c r="B87" s="42"/>
      <c r="C87" s="29">
        <v>42296.375</v>
      </c>
      <c r="D87" s="29"/>
      <c r="E87" s="15">
        <f t="shared" si="66"/>
        <v>2083.009292333501</v>
      </c>
      <c r="F87" s="15">
        <f t="shared" si="59"/>
        <v>2083</v>
      </c>
      <c r="G87" s="150">
        <f t="shared" si="46"/>
        <v>2.9629608543473296E-3</v>
      </c>
      <c r="I87" s="15">
        <f t="shared" si="67"/>
        <v>2.9629608543473296E-3</v>
      </c>
      <c r="O87" s="15">
        <f t="shared" si="68"/>
        <v>2.3479042937318097E-2</v>
      </c>
      <c r="P87" s="211">
        <f t="shared" si="69"/>
        <v>27277.875</v>
      </c>
      <c r="Q87" s="212"/>
      <c r="R87" s="15">
        <f t="shared" si="48"/>
        <v>4.2090962403519414E-4</v>
      </c>
      <c r="S87" s="13">
        <f t="shared" si="70"/>
        <v>1.2999999999999999E-2</v>
      </c>
      <c r="T87" s="15">
        <f t="shared" si="71"/>
        <v>5.4718251124575235E-6</v>
      </c>
      <c r="Z87" s="15">
        <f t="shared" si="72"/>
        <v>2083</v>
      </c>
      <c r="AA87" s="15">
        <f t="shared" si="73"/>
        <v>6.3152475518966009E-3</v>
      </c>
      <c r="AB87" s="15">
        <f t="shared" si="74"/>
        <v>2.0126756239768825E-2</v>
      </c>
      <c r="AC87" s="15">
        <f t="shared" si="75"/>
        <v>-2.0516082082970767E-2</v>
      </c>
      <c r="AD87" s="15">
        <f t="shared" si="76"/>
        <v>-3.3522866975492713E-3</v>
      </c>
      <c r="AE87" s="15">
        <f t="shared" si="77"/>
        <v>1.4609173933335539E-7</v>
      </c>
      <c r="AF87" s="15">
        <f t="shared" si="78"/>
        <v>-27277.872037039146</v>
      </c>
      <c r="AG87" s="13">
        <f t="shared" si="79"/>
        <v>1.1237826102565799E-5</v>
      </c>
      <c r="AH87" s="15">
        <f t="shared" si="80"/>
        <v>-1.7163795385421496E-2</v>
      </c>
      <c r="AI87" s="15">
        <f t="shared" si="81"/>
        <v>0.70890552346370461</v>
      </c>
      <c r="AJ87" s="15">
        <f t="shared" si="82"/>
        <v>-0.48576294785113056</v>
      </c>
      <c r="AK87" s="15">
        <f t="shared" si="83"/>
        <v>-0.11430603445829429</v>
      </c>
      <c r="AL87" s="15">
        <f t="shared" si="84"/>
        <v>-2.767415316836368</v>
      </c>
      <c r="AM87" s="15">
        <f t="shared" si="85"/>
        <v>-5.2825502578860828</v>
      </c>
      <c r="AN87" s="15">
        <f t="shared" si="65"/>
        <v>3.6533746243544818</v>
      </c>
      <c r="AO87" s="15">
        <f t="shared" si="65"/>
        <v>3.6534516110388062</v>
      </c>
      <c r="AP87" s="15">
        <f t="shared" si="65"/>
        <v>3.653169270613283</v>
      </c>
      <c r="AQ87" s="15">
        <f t="shared" si="65"/>
        <v>3.6542049431116217</v>
      </c>
      <c r="AR87" s="15">
        <f t="shared" si="65"/>
        <v>3.6504088603699243</v>
      </c>
      <c r="AS87" s="15">
        <f t="shared" si="65"/>
        <v>3.6643627538042471</v>
      </c>
      <c r="AT87" s="15">
        <f t="shared" si="65"/>
        <v>3.6135864263290278</v>
      </c>
      <c r="AU87" s="15">
        <f t="shared" si="86"/>
        <v>3.8065508203490692</v>
      </c>
      <c r="AW87" s="15">
        <v>32000</v>
      </c>
      <c r="AX87" s="15">
        <f t="shared" si="51"/>
        <v>8.897699577339277E-2</v>
      </c>
      <c r="AY87" s="15">
        <f t="shared" si="52"/>
        <v>5.0747090412078651E-2</v>
      </c>
      <c r="AZ87" s="15">
        <f t="shared" si="53"/>
        <v>3.8229905361314112E-2</v>
      </c>
      <c r="BA87" s="15">
        <f t="shared" si="54"/>
        <v>1.0153597770829754</v>
      </c>
      <c r="BB87" s="15">
        <f t="shared" si="55"/>
        <v>0.67319249281032489</v>
      </c>
      <c r="BC87" s="15">
        <f t="shared" si="56"/>
        <v>-1.521661875945066</v>
      </c>
      <c r="BD87" s="15">
        <f t="shared" si="57"/>
        <v>-0.95203428345314489</v>
      </c>
      <c r="BE87" s="15">
        <f t="shared" si="61"/>
        <v>5.0767729273720716</v>
      </c>
      <c r="BF87" s="15">
        <f t="shared" si="61"/>
        <v>5.0767736520878586</v>
      </c>
      <c r="BG87" s="15">
        <f t="shared" si="61"/>
        <v>5.0767801546410514</v>
      </c>
      <c r="BH87" s="15">
        <f t="shared" si="60"/>
        <v>5.0768384942067497</v>
      </c>
      <c r="BI87" s="15">
        <f t="shared" si="60"/>
        <v>5.0773615062402362</v>
      </c>
      <c r="BJ87" s="15">
        <f t="shared" si="60"/>
        <v>5.0820187144853746</v>
      </c>
      <c r="BK87" s="15">
        <f t="shared" si="60"/>
        <v>5.1212626478569856</v>
      </c>
      <c r="BL87" s="15">
        <f t="shared" si="58"/>
        <v>5.3689727893982484</v>
      </c>
    </row>
    <row r="88" spans="1:64" s="15" customFormat="1" ht="12.95" customHeight="1" x14ac:dyDescent="0.2">
      <c r="A88" s="92" t="s">
        <v>75</v>
      </c>
      <c r="B88" s="42"/>
      <c r="C88" s="29">
        <v>43351.821000000004</v>
      </c>
      <c r="D88" s="29"/>
      <c r="E88" s="15">
        <f t="shared" si="66"/>
        <v>5393.0618760162188</v>
      </c>
      <c r="F88" s="15">
        <f t="shared" si="59"/>
        <v>5393</v>
      </c>
      <c r="G88" s="150">
        <f t="shared" si="46"/>
        <v>1.9729835752514191E-2</v>
      </c>
      <c r="I88" s="15">
        <f t="shared" si="67"/>
        <v>1.9729835752514191E-2</v>
      </c>
      <c r="O88" s="15">
        <f t="shared" si="68"/>
        <v>3.0089664069618272E-2</v>
      </c>
      <c r="P88" s="211">
        <f t="shared" si="69"/>
        <v>28333.321000000004</v>
      </c>
      <c r="Q88" s="212"/>
      <c r="R88" s="15">
        <f t="shared" si="48"/>
        <v>1.0732604275987157E-4</v>
      </c>
      <c r="S88" s="13">
        <f t="shared" si="70"/>
        <v>1.2999999999999999E-2</v>
      </c>
      <c r="T88" s="15">
        <f t="shared" si="71"/>
        <v>1.3952385558783304E-6</v>
      </c>
      <c r="Z88" s="15">
        <f t="shared" si="72"/>
        <v>5393</v>
      </c>
      <c r="AA88" s="15">
        <f t="shared" si="73"/>
        <v>1.8715518952673482E-2</v>
      </c>
      <c r="AB88" s="15">
        <f t="shared" si="74"/>
        <v>3.110398086945898E-2</v>
      </c>
      <c r="AC88" s="15">
        <f t="shared" si="75"/>
        <v>-1.0359828317104081E-2</v>
      </c>
      <c r="AD88" s="15">
        <f t="shared" si="76"/>
        <v>1.0143167998407088E-3</v>
      </c>
      <c r="AE88" s="15">
        <f t="shared" si="77"/>
        <v>1.3374901415708255E-8</v>
      </c>
      <c r="AF88" s="15">
        <f t="shared" si="78"/>
        <v>-28333.301270164251</v>
      </c>
      <c r="AG88" s="13">
        <f t="shared" si="79"/>
        <v>1.0288385704390965E-6</v>
      </c>
      <c r="AH88" s="15">
        <f t="shared" si="80"/>
        <v>-1.1374145116944788E-2</v>
      </c>
      <c r="AI88" s="15">
        <f t="shared" si="81"/>
        <v>0.72223153487442371</v>
      </c>
      <c r="AJ88" s="15">
        <f t="shared" si="82"/>
        <v>-0.39312074336648684</v>
      </c>
      <c r="AK88" s="15">
        <f t="shared" si="83"/>
        <v>-0.14368905165426504</v>
      </c>
      <c r="AL88" s="15">
        <f t="shared" si="84"/>
        <v>-2.6642026587407406</v>
      </c>
      <c r="AM88" s="15">
        <f t="shared" si="85"/>
        <v>-4.1095779643372117</v>
      </c>
      <c r="AN88" s="15">
        <f t="shared" si="65"/>
        <v>3.790430829693594</v>
      </c>
      <c r="AO88" s="15">
        <f t="shared" si="65"/>
        <v>3.7904836280595182</v>
      </c>
      <c r="AP88" s="15">
        <f t="shared" si="65"/>
        <v>3.7902717492553935</v>
      </c>
      <c r="AQ88" s="15">
        <f t="shared" si="65"/>
        <v>3.7911222207121549</v>
      </c>
      <c r="AR88" s="15">
        <f t="shared" si="65"/>
        <v>3.7877117767022765</v>
      </c>
      <c r="AS88" s="15">
        <f t="shared" si="65"/>
        <v>3.8014417677633543</v>
      </c>
      <c r="AT88" s="15">
        <f t="shared" si="65"/>
        <v>3.7469967433867977</v>
      </c>
      <c r="AU88" s="15">
        <f t="shared" si="86"/>
        <v>3.9794163054429221</v>
      </c>
      <c r="AW88" s="15">
        <v>33000</v>
      </c>
      <c r="AX88" s="15">
        <f t="shared" si="51"/>
        <v>8.9925488581045293E-2</v>
      </c>
      <c r="AY88" s="15">
        <f t="shared" si="52"/>
        <v>5.0396965758140302E-2</v>
      </c>
      <c r="AZ88" s="15">
        <f t="shared" si="53"/>
        <v>3.9528522822904984E-2</v>
      </c>
      <c r="BA88" s="15">
        <f t="shared" si="54"/>
        <v>1.0353261872550592</v>
      </c>
      <c r="BB88" s="15">
        <f t="shared" si="55"/>
        <v>0.71915427294711387</v>
      </c>
      <c r="BC88" s="15">
        <f t="shared" si="56"/>
        <v>-1.4575950973994378</v>
      </c>
      <c r="BD88" s="15">
        <f t="shared" si="57"/>
        <v>-0.89275438859533118</v>
      </c>
      <c r="BE88" s="15">
        <f t="shared" si="61"/>
        <v>5.1361234761903791</v>
      </c>
      <c r="BF88" s="15">
        <f t="shared" si="61"/>
        <v>5.1361250255811512</v>
      </c>
      <c r="BG88" s="15">
        <f t="shared" si="61"/>
        <v>5.1361370748667277</v>
      </c>
      <c r="BH88" s="15">
        <f t="shared" si="60"/>
        <v>5.136230768639809</v>
      </c>
      <c r="BI88" s="15">
        <f t="shared" si="60"/>
        <v>5.1369586572540324</v>
      </c>
      <c r="BJ88" s="15">
        <f t="shared" si="60"/>
        <v>5.1425740816007508</v>
      </c>
      <c r="BK88" s="15">
        <f t="shared" si="60"/>
        <v>5.1837906957488187</v>
      </c>
      <c r="BL88" s="15">
        <f t="shared" si="58"/>
        <v>5.4211980114809837</v>
      </c>
    </row>
    <row r="89" spans="1:64" s="15" customFormat="1" ht="12.95" customHeight="1" x14ac:dyDescent="0.2">
      <c r="A89" s="156" t="s">
        <v>492</v>
      </c>
      <c r="B89" s="193" t="s">
        <v>131</v>
      </c>
      <c r="C89" s="213">
        <v>43389.286999999997</v>
      </c>
      <c r="D89" s="213" t="s">
        <v>298</v>
      </c>
      <c r="E89" s="15">
        <f t="shared" si="66"/>
        <v>5510.5614260644761</v>
      </c>
      <c r="F89" s="92">
        <f t="shared" si="59"/>
        <v>5510.5</v>
      </c>
      <c r="G89" s="29">
        <f t="shared" si="46"/>
        <v>1.9586363785492722E-2</v>
      </c>
      <c r="I89" s="15">
        <f t="shared" si="67"/>
        <v>1.9586363785492722E-2</v>
      </c>
      <c r="O89" s="15">
        <f t="shared" si="68"/>
        <v>3.0307897514925235E-2</v>
      </c>
      <c r="P89" s="211">
        <f t="shared" si="69"/>
        <v>28370.786999999997</v>
      </c>
      <c r="Q89" s="212"/>
      <c r="R89" s="15">
        <f t="shared" si="48"/>
        <v>1.1495128551135904E-4</v>
      </c>
      <c r="S89" s="13">
        <f t="shared" si="70"/>
        <v>1.2999999999999999E-2</v>
      </c>
      <c r="T89" s="15">
        <f t="shared" si="71"/>
        <v>1.4943667116476675E-6</v>
      </c>
      <c r="U89" s="15">
        <f>+(G89-O89)</f>
        <v>-1.0721533729432513E-2</v>
      </c>
      <c r="Z89" s="15">
        <f t="shared" si="72"/>
        <v>5510.5</v>
      </c>
      <c r="AA89" s="15">
        <f t="shared" si="73"/>
        <v>1.9145977214657842E-2</v>
      </c>
      <c r="AB89" s="15">
        <f t="shared" si="74"/>
        <v>3.0748284085760115E-2</v>
      </c>
      <c r="AC89" s="15">
        <f t="shared" si="75"/>
        <v>-1.0721533729432513E-2</v>
      </c>
      <c r="AD89" s="15">
        <f t="shared" si="76"/>
        <v>4.4038657083488031E-4</v>
      </c>
      <c r="AE89" s="15">
        <f t="shared" si="77"/>
        <v>2.5212243130321654E-9</v>
      </c>
      <c r="AF89" s="15">
        <f t="shared" si="78"/>
        <v>-28370.767413636211</v>
      </c>
      <c r="AG89" s="13">
        <f t="shared" si="79"/>
        <v>1.9394033177170505E-7</v>
      </c>
      <c r="AH89" s="15">
        <f t="shared" si="80"/>
        <v>-1.1161920300267391E-2</v>
      </c>
      <c r="AI89" s="15">
        <f t="shared" si="81"/>
        <v>0.72277061196413195</v>
      </c>
      <c r="AJ89" s="15">
        <f t="shared" si="82"/>
        <v>-0.38968078429905745</v>
      </c>
      <c r="AK89" s="15">
        <f t="shared" si="83"/>
        <v>-0.14472639770538978</v>
      </c>
      <c r="AL89" s="15">
        <f t="shared" si="84"/>
        <v>-2.6604644646658708</v>
      </c>
      <c r="AM89" s="15">
        <f t="shared" si="85"/>
        <v>-4.0763972064454972</v>
      </c>
      <c r="AN89" s="15">
        <f t="shared" si="65"/>
        <v>3.7953452752173509</v>
      </c>
      <c r="AO89" s="15">
        <f t="shared" si="65"/>
        <v>3.795397131813071</v>
      </c>
      <c r="AP89" s="15">
        <f t="shared" si="65"/>
        <v>3.7951882512982142</v>
      </c>
      <c r="AQ89" s="15">
        <f t="shared" si="65"/>
        <v>3.796029834679493</v>
      </c>
      <c r="AR89" s="15">
        <f t="shared" si="65"/>
        <v>3.7926423811312961</v>
      </c>
      <c r="AS89" s="15">
        <f t="shared" si="65"/>
        <v>3.8063313939119565</v>
      </c>
      <c r="AT89" s="15">
        <f t="shared" si="65"/>
        <v>3.7518535734499823</v>
      </c>
      <c r="AU89" s="15">
        <f t="shared" si="86"/>
        <v>3.9855527690376436</v>
      </c>
      <c r="AW89" s="15">
        <v>34000</v>
      </c>
      <c r="AX89" s="15">
        <f t="shared" si="51"/>
        <v>9.0674689985248538E-2</v>
      </c>
      <c r="AY89" s="15">
        <f t="shared" si="52"/>
        <v>4.9965230257975508E-2</v>
      </c>
      <c r="AZ89" s="15">
        <f t="shared" si="53"/>
        <v>4.070945972727303E-2</v>
      </c>
      <c r="BA89" s="15">
        <f t="shared" si="54"/>
        <v>1.0559359580100749</v>
      </c>
      <c r="BB89" s="15">
        <f t="shared" si="55"/>
        <v>0.76382098053834591</v>
      </c>
      <c r="BC89" s="15">
        <f t="shared" si="56"/>
        <v>-1.3909668869977698</v>
      </c>
      <c r="BD89" s="15">
        <f t="shared" si="57"/>
        <v>-0.83459676271776839</v>
      </c>
      <c r="BE89" s="15">
        <f t="shared" si="61"/>
        <v>5.1966488776978856</v>
      </c>
      <c r="BF89" s="15">
        <f t="shared" si="61"/>
        <v>5.1966518487005606</v>
      </c>
      <c r="BG89" s="15">
        <f t="shared" si="61"/>
        <v>5.1966722542842705</v>
      </c>
      <c r="BH89" s="15">
        <f t="shared" si="60"/>
        <v>5.1968123835165176</v>
      </c>
      <c r="BI89" s="15">
        <f t="shared" si="60"/>
        <v>5.197773673068407</v>
      </c>
      <c r="BJ89" s="15">
        <f t="shared" si="60"/>
        <v>5.2043215356937065</v>
      </c>
      <c r="BK89" s="15">
        <f t="shared" si="60"/>
        <v>5.2469661187177472</v>
      </c>
      <c r="BL89" s="15">
        <f t="shared" si="58"/>
        <v>5.4734232335637181</v>
      </c>
    </row>
    <row r="90" spans="1:64" s="15" customFormat="1" ht="12.95" customHeight="1" x14ac:dyDescent="0.2">
      <c r="A90" s="92" t="s">
        <v>75</v>
      </c>
      <c r="B90" s="42"/>
      <c r="C90" s="29">
        <v>43432.811000000002</v>
      </c>
      <c r="D90" s="29"/>
      <c r="E90" s="15">
        <f t="shared" si="66"/>
        <v>5647.0598624148179</v>
      </c>
      <c r="F90" s="15">
        <f t="shared" si="59"/>
        <v>5647</v>
      </c>
      <c r="G90" s="150">
        <f t="shared" si="46"/>
        <v>1.9087777211098E-2</v>
      </c>
      <c r="I90" s="15">
        <f t="shared" si="67"/>
        <v>1.9087777211098E-2</v>
      </c>
      <c r="O90" s="15">
        <f t="shared" si="68"/>
        <v>3.0560005007840053E-2</v>
      </c>
      <c r="P90" s="211">
        <f t="shared" si="69"/>
        <v>28414.311000000002</v>
      </c>
      <c r="Q90" s="212"/>
      <c r="R90" s="15">
        <f t="shared" si="48"/>
        <v>1.31612010620341E-4</v>
      </c>
      <c r="S90" s="13">
        <f t="shared" si="70"/>
        <v>1.2999999999999999E-2</v>
      </c>
      <c r="T90" s="15">
        <f t="shared" si="71"/>
        <v>1.7109561380644331E-6</v>
      </c>
      <c r="Z90" s="15">
        <f t="shared" si="72"/>
        <v>5647</v>
      </c>
      <c r="AA90" s="15">
        <f t="shared" si="73"/>
        <v>1.9645165012968493E-2</v>
      </c>
      <c r="AB90" s="15">
        <f t="shared" si="74"/>
        <v>3.0002617205969563E-2</v>
      </c>
      <c r="AC90" s="15">
        <f t="shared" si="75"/>
        <v>-1.1472227796742052E-2</v>
      </c>
      <c r="AD90" s="15">
        <f t="shared" si="76"/>
        <v>-5.5738780187049308E-4</v>
      </c>
      <c r="AE90" s="15">
        <f t="shared" si="77"/>
        <v>4.0388551017622603E-9</v>
      </c>
      <c r="AF90" s="15">
        <f t="shared" si="78"/>
        <v>-28414.29191222279</v>
      </c>
      <c r="AG90" s="13">
        <f t="shared" si="79"/>
        <v>3.1068116167402006E-7</v>
      </c>
      <c r="AH90" s="15">
        <f t="shared" si="80"/>
        <v>-1.0914839994871561E-2</v>
      </c>
      <c r="AI90" s="15">
        <f t="shared" si="81"/>
        <v>0.72340275011565724</v>
      </c>
      <c r="AJ90" s="15">
        <f t="shared" si="82"/>
        <v>-0.38567124710581802</v>
      </c>
      <c r="AK90" s="15">
        <f t="shared" si="83"/>
        <v>-0.14593089165745199</v>
      </c>
      <c r="AL90" s="15">
        <f t="shared" si="84"/>
        <v>-2.6561147567590662</v>
      </c>
      <c r="AM90" s="15">
        <f t="shared" si="85"/>
        <v>-4.0384194083936507</v>
      </c>
      <c r="AN90" s="15">
        <f t="shared" si="65"/>
        <v>3.8010590219326117</v>
      </c>
      <c r="AO90" s="15">
        <f t="shared" si="65"/>
        <v>3.8011097844487445</v>
      </c>
      <c r="AP90" s="15">
        <f t="shared" si="65"/>
        <v>3.8009044085354962</v>
      </c>
      <c r="AQ90" s="15">
        <f t="shared" si="65"/>
        <v>3.8017355237800436</v>
      </c>
      <c r="AR90" s="15">
        <f t="shared" si="65"/>
        <v>3.7983754580371487</v>
      </c>
      <c r="AS90" s="15">
        <f t="shared" si="65"/>
        <v>3.8120141718203313</v>
      </c>
      <c r="AT90" s="15">
        <f t="shared" si="65"/>
        <v>3.7575068162708445</v>
      </c>
      <c r="AU90" s="15">
        <f t="shared" si="86"/>
        <v>3.992681511851937</v>
      </c>
      <c r="AW90" s="15">
        <v>35000</v>
      </c>
      <c r="AX90" s="15">
        <f t="shared" si="51"/>
        <v>9.1212277169368305E-2</v>
      </c>
      <c r="AY90" s="15">
        <f t="shared" si="52"/>
        <v>4.9451883911584268E-2</v>
      </c>
      <c r="AZ90" s="15">
        <f t="shared" si="53"/>
        <v>4.1760393257784037E-2</v>
      </c>
      <c r="BA90" s="15">
        <f t="shared" si="54"/>
        <v>1.0771132581473122</v>
      </c>
      <c r="BB90" s="15">
        <f t="shared" si="55"/>
        <v>0.80669112591605308</v>
      </c>
      <c r="BC90" s="15">
        <f t="shared" si="56"/>
        <v>-1.3216480136402138</v>
      </c>
      <c r="BD90" s="15">
        <f t="shared" si="57"/>
        <v>-0.77742609618900416</v>
      </c>
      <c r="BE90" s="15">
        <f t="shared" si="61"/>
        <v>5.2583843816287441</v>
      </c>
      <c r="BF90" s="15">
        <f t="shared" si="61"/>
        <v>5.2583895923248178</v>
      </c>
      <c r="BG90" s="15">
        <f t="shared" si="61"/>
        <v>5.258421678249988</v>
      </c>
      <c r="BH90" s="15">
        <f t="shared" si="60"/>
        <v>5.2586192165636731</v>
      </c>
      <c r="BI90" s="15">
        <f t="shared" si="60"/>
        <v>5.2598339583713081</v>
      </c>
      <c r="BJ90" s="15">
        <f t="shared" si="60"/>
        <v>5.2672513866566506</v>
      </c>
      <c r="BK90" s="15">
        <f t="shared" si="60"/>
        <v>5.310759057165213</v>
      </c>
      <c r="BL90" s="15">
        <f t="shared" si="58"/>
        <v>5.5256484556464525</v>
      </c>
    </row>
    <row r="91" spans="1:64" s="15" customFormat="1" ht="12.95" customHeight="1" x14ac:dyDescent="0.2">
      <c r="A91" s="92" t="s">
        <v>75</v>
      </c>
      <c r="B91" s="42"/>
      <c r="C91" s="29">
        <v>43705.760999999999</v>
      </c>
      <c r="D91" s="29"/>
      <c r="E91" s="15">
        <f t="shared" si="66"/>
        <v>6503.076042035741</v>
      </c>
      <c r="F91" s="15">
        <f t="shared" si="59"/>
        <v>6503</v>
      </c>
      <c r="G91" s="150">
        <f t="shared" si="46"/>
        <v>2.4246824010333512E-2</v>
      </c>
      <c r="I91" s="15">
        <f t="shared" si="67"/>
        <v>2.4246824010333512E-2</v>
      </c>
      <c r="O91" s="15">
        <f t="shared" si="68"/>
        <v>3.210631932354175E-2</v>
      </c>
      <c r="P91" s="211">
        <f t="shared" si="69"/>
        <v>28687.260999999999</v>
      </c>
      <c r="Q91" s="212"/>
      <c r="R91" s="15">
        <f t="shared" si="48"/>
        <v>6.1771666578342262E-5</v>
      </c>
      <c r="S91" s="13">
        <f t="shared" si="70"/>
        <v>1.2999999999999999E-2</v>
      </c>
      <c r="T91" s="15">
        <f t="shared" si="71"/>
        <v>8.0303166551844935E-7</v>
      </c>
      <c r="Z91" s="15">
        <f t="shared" si="72"/>
        <v>6503</v>
      </c>
      <c r="AA91" s="15">
        <f t="shared" si="73"/>
        <v>2.2753816180577126E-2</v>
      </c>
      <c r="AB91" s="15">
        <f t="shared" si="74"/>
        <v>3.3599327153298136E-2</v>
      </c>
      <c r="AC91" s="15">
        <f t="shared" si="75"/>
        <v>-7.8594953132082382E-3</v>
      </c>
      <c r="AD91" s="15">
        <f t="shared" si="76"/>
        <v>1.4930078297563862E-3</v>
      </c>
      <c r="AE91" s="15">
        <f t="shared" si="77"/>
        <v>2.8977940936280363E-8</v>
      </c>
      <c r="AF91" s="15">
        <f t="shared" si="78"/>
        <v>-28687.236753175988</v>
      </c>
      <c r="AG91" s="13">
        <f t="shared" si="79"/>
        <v>2.2290723797138741E-6</v>
      </c>
      <c r="AH91" s="15">
        <f t="shared" si="80"/>
        <v>-9.3525031429646226E-3</v>
      </c>
      <c r="AI91" s="15">
        <f t="shared" si="81"/>
        <v>0.72751301300030269</v>
      </c>
      <c r="AJ91" s="15">
        <f t="shared" si="82"/>
        <v>-0.36019814225489932</v>
      </c>
      <c r="AK91" s="15">
        <f t="shared" si="83"/>
        <v>-0.15346890792387682</v>
      </c>
      <c r="AL91" s="15">
        <f t="shared" si="84"/>
        <v>-2.6286597971848416</v>
      </c>
      <c r="AM91" s="15">
        <f t="shared" si="85"/>
        <v>-3.8132797723385052</v>
      </c>
      <c r="AN91" s="15">
        <f t="shared" ref="AN91:AT100" si="87">$AU91+$AB$7*SIN(AO91)</f>
        <v>3.8370067174613451</v>
      </c>
      <c r="AO91" s="15">
        <f t="shared" si="87"/>
        <v>3.8370506673244398</v>
      </c>
      <c r="AP91" s="15">
        <f t="shared" si="87"/>
        <v>3.8368676361210512</v>
      </c>
      <c r="AQ91" s="15">
        <f t="shared" si="87"/>
        <v>3.8376300622359243</v>
      </c>
      <c r="AR91" s="15">
        <f t="shared" si="87"/>
        <v>3.8344573248706397</v>
      </c>
      <c r="AS91" s="15">
        <f t="shared" si="87"/>
        <v>3.8477162080747194</v>
      </c>
      <c r="AT91" s="15">
        <f t="shared" si="87"/>
        <v>3.7932340802058198</v>
      </c>
      <c r="AU91" s="15">
        <f t="shared" si="86"/>
        <v>4.0373863019547578</v>
      </c>
      <c r="AW91" s="15">
        <v>36000</v>
      </c>
      <c r="AX91" s="15">
        <f t="shared" si="51"/>
        <v>9.1525405069524529E-2</v>
      </c>
      <c r="AY91" s="15">
        <f t="shared" si="52"/>
        <v>4.885692671896659E-2</v>
      </c>
      <c r="AZ91" s="15">
        <f t="shared" si="53"/>
        <v>4.2668478350557933E-2</v>
      </c>
      <c r="BA91" s="15">
        <f t="shared" si="54"/>
        <v>1.0987551900995247</v>
      </c>
      <c r="BB91" s="15">
        <f t="shared" si="55"/>
        <v>0.84718434957548649</v>
      </c>
      <c r="BC91" s="15">
        <f t="shared" si="56"/>
        <v>-1.2495163861213994</v>
      </c>
      <c r="BD91" s="15">
        <f t="shared" si="57"/>
        <v>-0.72111682804269217</v>
      </c>
      <c r="BE91" s="15">
        <f t="shared" si="61"/>
        <v>5.321360103162772</v>
      </c>
      <c r="BF91" s="15">
        <f t="shared" si="61"/>
        <v>5.3213685743905303</v>
      </c>
      <c r="BG91" s="15">
        <f t="shared" si="61"/>
        <v>5.3214159264252148</v>
      </c>
      <c r="BH91" s="15">
        <f t="shared" si="60"/>
        <v>5.3216805532186404</v>
      </c>
      <c r="BI91" s="15">
        <f t="shared" si="60"/>
        <v>5.3231575768392112</v>
      </c>
      <c r="BJ91" s="15">
        <f t="shared" si="60"/>
        <v>5.3313451485459709</v>
      </c>
      <c r="BK91" s="15">
        <f t="shared" si="60"/>
        <v>5.3751379676181346</v>
      </c>
      <c r="BL91" s="15">
        <f t="shared" si="58"/>
        <v>5.5778736777291877</v>
      </c>
    </row>
    <row r="92" spans="1:64" s="15" customFormat="1" ht="12.95" customHeight="1" x14ac:dyDescent="0.2">
      <c r="A92" s="92" t="s">
        <v>98</v>
      </c>
      <c r="B92" s="42"/>
      <c r="C92" s="29">
        <v>43789.286999999997</v>
      </c>
      <c r="D92" s="29"/>
      <c r="E92" s="15">
        <f t="shared" si="66"/>
        <v>6765.0273423435492</v>
      </c>
      <c r="F92" s="15">
        <f t="shared" si="59"/>
        <v>6765</v>
      </c>
      <c r="G92" s="150">
        <f t="shared" si="46"/>
        <v>8.7184014118975028E-3</v>
      </c>
      <c r="I92" s="15">
        <f t="shared" si="67"/>
        <v>8.7184014118975028E-3</v>
      </c>
      <c r="O92" s="15">
        <f t="shared" si="68"/>
        <v>3.2567654555115122E-2</v>
      </c>
      <c r="P92" s="211">
        <f t="shared" si="69"/>
        <v>28770.786999999997</v>
      </c>
      <c r="Q92" s="212"/>
      <c r="R92" s="15">
        <f t="shared" si="48"/>
        <v>5.6878687548927553E-4</v>
      </c>
      <c r="S92" s="13">
        <f t="shared" si="70"/>
        <v>1.2999999999999999E-2</v>
      </c>
      <c r="T92" s="15">
        <f t="shared" si="71"/>
        <v>7.394229381360582E-6</v>
      </c>
      <c r="Z92" s="15">
        <f t="shared" si="72"/>
        <v>6765</v>
      </c>
      <c r="AA92" s="15">
        <f t="shared" si="73"/>
        <v>2.3697661868675092E-2</v>
      </c>
      <c r="AB92" s="15">
        <f t="shared" si="74"/>
        <v>1.7588394098337533E-2</v>
      </c>
      <c r="AC92" s="15">
        <f t="shared" si="75"/>
        <v>-2.3849253143217619E-2</v>
      </c>
      <c r="AD92" s="15">
        <f t="shared" si="76"/>
        <v>-1.4979260456777589E-2</v>
      </c>
      <c r="AE92" s="15">
        <f t="shared" si="77"/>
        <v>2.9169171698157494E-6</v>
      </c>
      <c r="AF92" s="15">
        <f t="shared" si="78"/>
        <v>-28770.778281598585</v>
      </c>
      <c r="AG92" s="13">
        <f t="shared" si="79"/>
        <v>2.2437824383198074E-4</v>
      </c>
      <c r="AH92" s="15">
        <f t="shared" si="80"/>
        <v>-8.8699926864400317E-3</v>
      </c>
      <c r="AI92" s="15">
        <f t="shared" si="81"/>
        <v>0.72882211946126363</v>
      </c>
      <c r="AJ92" s="15">
        <f t="shared" si="82"/>
        <v>-0.352287065388799</v>
      </c>
      <c r="AK92" s="15">
        <f t="shared" si="83"/>
        <v>-0.15577041082965473</v>
      </c>
      <c r="AL92" s="15">
        <f t="shared" si="84"/>
        <v>-2.6201932241359351</v>
      </c>
      <c r="AM92" s="15">
        <f t="shared" si="85"/>
        <v>-3.7485346074267212</v>
      </c>
      <c r="AN92" s="15">
        <f t="shared" si="87"/>
        <v>3.8480507677926465</v>
      </c>
      <c r="AO92" s="15">
        <f t="shared" si="87"/>
        <v>3.8480926672704108</v>
      </c>
      <c r="AP92" s="15">
        <f t="shared" si="87"/>
        <v>3.8479165410457599</v>
      </c>
      <c r="AQ92" s="15">
        <f t="shared" si="87"/>
        <v>3.8486570734412018</v>
      </c>
      <c r="AR92" s="15">
        <f t="shared" si="87"/>
        <v>3.8455466078218636</v>
      </c>
      <c r="AS92" s="15">
        <f t="shared" si="87"/>
        <v>3.8586677192493357</v>
      </c>
      <c r="AT92" s="15">
        <f t="shared" si="87"/>
        <v>3.8042660033576139</v>
      </c>
      <c r="AU92" s="15">
        <f t="shared" si="86"/>
        <v>4.0510693101404343</v>
      </c>
      <c r="AW92" s="15">
        <v>37000</v>
      </c>
      <c r="AX92" s="15">
        <f t="shared" si="51"/>
        <v>9.1600829997618316E-2</v>
      </c>
      <c r="AY92" s="15">
        <f t="shared" si="52"/>
        <v>4.8180358680122465E-2</v>
      </c>
      <c r="AZ92" s="15">
        <f t="shared" si="53"/>
        <v>4.3420471317495851E-2</v>
      </c>
      <c r="BA92" s="15">
        <f t="shared" si="54"/>
        <v>1.1207272686810881</v>
      </c>
      <c r="BB92" s="15">
        <f t="shared" si="55"/>
        <v>0.88463827003509377</v>
      </c>
      <c r="BC92" s="15">
        <f t="shared" si="56"/>
        <v>-1.1744618556796353</v>
      </c>
      <c r="BD92" s="15">
        <f t="shared" si="57"/>
        <v>-0.66555259689028001</v>
      </c>
      <c r="BE92" s="15">
        <f t="shared" si="61"/>
        <v>5.3855993103496953</v>
      </c>
      <c r="BF92" s="15">
        <f t="shared" si="61"/>
        <v>5.3856121955913467</v>
      </c>
      <c r="BG92" s="15">
        <f t="shared" si="61"/>
        <v>5.3856782737841993</v>
      </c>
      <c r="BH92" s="15">
        <f t="shared" si="60"/>
        <v>5.3860170504932423</v>
      </c>
      <c r="BI92" s="15">
        <f t="shared" si="60"/>
        <v>5.3877516743343632</v>
      </c>
      <c r="BJ92" s="15">
        <f t="shared" si="60"/>
        <v>5.3965752897786956</v>
      </c>
      <c r="BK92" s="15">
        <f t="shared" si="60"/>
        <v>5.4400697087433496</v>
      </c>
      <c r="BL92" s="15">
        <f t="shared" si="58"/>
        <v>5.630098899811923</v>
      </c>
    </row>
    <row r="93" spans="1:64" s="15" customFormat="1" ht="12.95" customHeight="1" x14ac:dyDescent="0.2">
      <c r="A93" s="92" t="s">
        <v>98</v>
      </c>
      <c r="B93" s="42"/>
      <c r="C93" s="29">
        <v>43791.364000000001</v>
      </c>
      <c r="D93" s="29"/>
      <c r="E93" s="15">
        <f t="shared" si="66"/>
        <v>6771.5411566138437</v>
      </c>
      <c r="F93" s="15">
        <f t="shared" si="59"/>
        <v>6771.5</v>
      </c>
      <c r="G93" s="150">
        <f t="shared" si="46"/>
        <v>1.3123230630299076E-2</v>
      </c>
      <c r="I93" s="15">
        <f t="shared" si="67"/>
        <v>1.3123230630299076E-2</v>
      </c>
      <c r="O93" s="15">
        <f t="shared" si="68"/>
        <v>3.257902867916504E-2</v>
      </c>
      <c r="P93" s="211">
        <f t="shared" si="69"/>
        <v>28772.864000000001</v>
      </c>
      <c r="Q93" s="212"/>
      <c r="R93" s="15">
        <f t="shared" si="48"/>
        <v>3.7852807771825663E-4</v>
      </c>
      <c r="S93" s="13">
        <f t="shared" si="70"/>
        <v>1.2999999999999999E-2</v>
      </c>
      <c r="T93" s="15">
        <f t="shared" si="71"/>
        <v>4.9208650103373356E-6</v>
      </c>
      <c r="Z93" s="15">
        <f t="shared" si="72"/>
        <v>6771.5</v>
      </c>
      <c r="AA93" s="15">
        <f t="shared" si="73"/>
        <v>2.3721031738962176E-2</v>
      </c>
      <c r="AB93" s="15">
        <f t="shared" si="74"/>
        <v>2.198122757050194E-2</v>
      </c>
      <c r="AC93" s="15">
        <f t="shared" si="75"/>
        <v>-1.9455798048865963E-2</v>
      </c>
      <c r="AD93" s="15">
        <f t="shared" si="76"/>
        <v>-1.05978011086631E-2</v>
      </c>
      <c r="AE93" s="15">
        <f t="shared" si="77"/>
        <v>1.4600740484041506E-6</v>
      </c>
      <c r="AF93" s="15">
        <f t="shared" si="78"/>
        <v>-28772.850876769371</v>
      </c>
      <c r="AG93" s="13">
        <f t="shared" si="79"/>
        <v>1.1231338833878083E-4</v>
      </c>
      <c r="AH93" s="15">
        <f t="shared" si="80"/>
        <v>-8.8579969402028634E-3</v>
      </c>
      <c r="AI93" s="15">
        <f t="shared" si="81"/>
        <v>0.72885490529746211</v>
      </c>
      <c r="AJ93" s="15">
        <f t="shared" si="82"/>
        <v>-0.3520901114420078</v>
      </c>
      <c r="AK93" s="15">
        <f t="shared" si="83"/>
        <v>-0.15582747319478793</v>
      </c>
      <c r="AL93" s="15">
        <f t="shared" si="84"/>
        <v>-2.6199827873020642</v>
      </c>
      <c r="AM93" s="15">
        <f t="shared" si="85"/>
        <v>-3.7469515355740857</v>
      </c>
      <c r="AN93" s="15">
        <f t="shared" si="87"/>
        <v>3.8483250144920187</v>
      </c>
      <c r="AO93" s="15">
        <f t="shared" si="87"/>
        <v>3.8483668634004142</v>
      </c>
      <c r="AP93" s="15">
        <f t="shared" si="87"/>
        <v>3.8481909085578963</v>
      </c>
      <c r="AQ93" s="15">
        <f t="shared" si="87"/>
        <v>3.8489308935671049</v>
      </c>
      <c r="AR93" s="15">
        <f t="shared" si="87"/>
        <v>3.8458219998666654</v>
      </c>
      <c r="AS93" s="15">
        <f t="shared" si="87"/>
        <v>3.8589395690588089</v>
      </c>
      <c r="AT93" s="15">
        <f t="shared" si="87"/>
        <v>3.8045402814725144</v>
      </c>
      <c r="AU93" s="15">
        <f t="shared" si="86"/>
        <v>4.0514087740839724</v>
      </c>
      <c r="AW93" s="15">
        <v>38000</v>
      </c>
      <c r="AX93" s="15">
        <f t="shared" si="51"/>
        <v>9.142508528669771E-2</v>
      </c>
      <c r="AY93" s="15">
        <f t="shared" si="52"/>
        <v>4.7422179795051894E-2</v>
      </c>
      <c r="AZ93" s="15">
        <f t="shared" si="53"/>
        <v>4.4002905491645816E-2</v>
      </c>
      <c r="BA93" s="15">
        <f t="shared" si="54"/>
        <v>1.1428590612169518</v>
      </c>
      <c r="BB93" s="15">
        <f t="shared" si="55"/>
        <v>0.91830899482643047</v>
      </c>
      <c r="BC93" s="15">
        <f t="shared" si="56"/>
        <v>-1.0963920963337306</v>
      </c>
      <c r="BD93" s="15">
        <f t="shared" si="57"/>
        <v>-0.61062589902678155</v>
      </c>
      <c r="BE93" s="15">
        <f t="shared" si="61"/>
        <v>5.4511164423089955</v>
      </c>
      <c r="BF93" s="15">
        <f t="shared" si="61"/>
        <v>5.4511348982429597</v>
      </c>
      <c r="BG93" s="15">
        <f t="shared" si="61"/>
        <v>5.4512225364387481</v>
      </c>
      <c r="BH93" s="15">
        <f t="shared" si="60"/>
        <v>5.4516385723205714</v>
      </c>
      <c r="BI93" s="15">
        <f t="shared" si="60"/>
        <v>5.4536109941074393</v>
      </c>
      <c r="BJ93" s="15">
        <f t="shared" si="60"/>
        <v>5.4629050928557952</v>
      </c>
      <c r="BK93" s="15">
        <f t="shared" si="60"/>
        <v>5.5055196317191912</v>
      </c>
      <c r="BL93" s="15">
        <f t="shared" si="58"/>
        <v>5.6823241218946574</v>
      </c>
    </row>
    <row r="94" spans="1:64" s="15" customFormat="1" ht="12.95" customHeight="1" x14ac:dyDescent="0.2">
      <c r="A94" s="92" t="s">
        <v>75</v>
      </c>
      <c r="B94" s="42"/>
      <c r="C94" s="29">
        <v>44081.696000000004</v>
      </c>
      <c r="D94" s="29"/>
      <c r="E94" s="15">
        <f t="shared" si="66"/>
        <v>7682.0701526266894</v>
      </c>
      <c r="F94" s="15">
        <f t="shared" si="59"/>
        <v>7682</v>
      </c>
      <c r="G94" s="150">
        <f t="shared" si="46"/>
        <v>2.2368922356690746E-2</v>
      </c>
      <c r="I94" s="15">
        <f t="shared" si="67"/>
        <v>2.2368922356690746E-2</v>
      </c>
      <c r="O94" s="15">
        <f t="shared" si="68"/>
        <v>3.4138211368061028E-2</v>
      </c>
      <c r="P94" s="211">
        <f t="shared" si="69"/>
        <v>29063.196000000004</v>
      </c>
      <c r="Q94" s="212"/>
      <c r="R94" s="15">
        <f t="shared" si="48"/>
        <v>1.3851616383316127E-4</v>
      </c>
      <c r="S94" s="13">
        <f t="shared" si="70"/>
        <v>1.2999999999999999E-2</v>
      </c>
      <c r="T94" s="15">
        <f t="shared" si="71"/>
        <v>1.8007101298310964E-6</v>
      </c>
      <c r="Z94" s="15">
        <f t="shared" si="72"/>
        <v>7682</v>
      </c>
      <c r="AA94" s="15">
        <f t="shared" si="73"/>
        <v>2.6972192370659648E-2</v>
      </c>
      <c r="AB94" s="15">
        <f t="shared" si="74"/>
        <v>2.9534941354092126E-2</v>
      </c>
      <c r="AC94" s="15">
        <f t="shared" si="75"/>
        <v>-1.1769289011370282E-2</v>
      </c>
      <c r="AD94" s="15">
        <f t="shared" si="76"/>
        <v>-4.603270013968902E-3</v>
      </c>
      <c r="AE94" s="15">
        <f t="shared" si="77"/>
        <v>2.7547123267956827E-7</v>
      </c>
      <c r="AF94" s="15">
        <f t="shared" si="78"/>
        <v>-29063.173631077647</v>
      </c>
      <c r="AG94" s="13">
        <f t="shared" si="79"/>
        <v>2.1190094821505254E-5</v>
      </c>
      <c r="AH94" s="15">
        <f t="shared" si="80"/>
        <v>-7.1660189974013817E-3</v>
      </c>
      <c r="AI94" s="15">
        <f t="shared" si="81"/>
        <v>0.73359676834433274</v>
      </c>
      <c r="AJ94" s="15">
        <f t="shared" si="82"/>
        <v>-0.32417024481461676</v>
      </c>
      <c r="AK94" s="15">
        <f t="shared" si="83"/>
        <v>-0.1638022647796345</v>
      </c>
      <c r="AL94" s="15">
        <f t="shared" si="84"/>
        <v>-2.5903139883893465</v>
      </c>
      <c r="AM94" s="15">
        <f t="shared" si="85"/>
        <v>-3.5355807058228996</v>
      </c>
      <c r="AN94" s="15">
        <f t="shared" si="87"/>
        <v>3.886865096325034</v>
      </c>
      <c r="AO94" s="15">
        <f t="shared" si="87"/>
        <v>3.8869000461106551</v>
      </c>
      <c r="AP94" s="15">
        <f t="shared" si="87"/>
        <v>3.8867479828255065</v>
      </c>
      <c r="AQ94" s="15">
        <f t="shared" si="87"/>
        <v>3.8874097517711728</v>
      </c>
      <c r="AR94" s="15">
        <f t="shared" si="87"/>
        <v>3.8845327181428266</v>
      </c>
      <c r="AS94" s="15">
        <f t="shared" si="87"/>
        <v>3.8970968739984011</v>
      </c>
      <c r="AT94" s="15">
        <f t="shared" si="87"/>
        <v>3.843244793107031</v>
      </c>
      <c r="AU94" s="15">
        <f t="shared" si="86"/>
        <v>4.0989598387903019</v>
      </c>
      <c r="AW94" s="15">
        <v>39000</v>
      </c>
      <c r="AX94" s="15">
        <f t="shared" si="51"/>
        <v>9.0984717910200408E-2</v>
      </c>
      <c r="AY94" s="15">
        <f t="shared" si="52"/>
        <v>4.6582390063754878E-2</v>
      </c>
      <c r="AZ94" s="15">
        <f t="shared" si="53"/>
        <v>4.440232784644553E-2</v>
      </c>
      <c r="BA94" s="15">
        <f t="shared" si="54"/>
        <v>1.1649404571762083</v>
      </c>
      <c r="BB94" s="15">
        <f t="shared" si="55"/>
        <v>0.94737692497249226</v>
      </c>
      <c r="BC94" s="15">
        <f t="shared" si="56"/>
        <v>-1.0152395797676201</v>
      </c>
      <c r="BD94" s="15">
        <f t="shared" si="57"/>
        <v>-0.55623792931014682</v>
      </c>
      <c r="BE94" s="15">
        <f t="shared" si="61"/>
        <v>5.5179148822198743</v>
      </c>
      <c r="BF94" s="15">
        <f t="shared" si="61"/>
        <v>5.5179398832412776</v>
      </c>
      <c r="BG94" s="15">
        <f t="shared" si="61"/>
        <v>5.5180507235949605</v>
      </c>
      <c r="BH94" s="15">
        <f t="shared" si="60"/>
        <v>5.5185419848703976</v>
      </c>
      <c r="BI94" s="15">
        <f t="shared" si="60"/>
        <v>5.5207165497793875</v>
      </c>
      <c r="BJ94" s="15">
        <f t="shared" si="60"/>
        <v>5.5302886316392641</v>
      </c>
      <c r="BK94" s="15">
        <f t="shared" si="60"/>
        <v>5.5714516747177694</v>
      </c>
      <c r="BL94" s="15">
        <f t="shared" si="58"/>
        <v>5.7345493439773918</v>
      </c>
    </row>
    <row r="95" spans="1:64" s="15" customFormat="1" ht="12.95" customHeight="1" x14ac:dyDescent="0.2">
      <c r="A95" s="92" t="s">
        <v>99</v>
      </c>
      <c r="B95" s="42"/>
      <c r="C95" s="29">
        <v>44304.343000000001</v>
      </c>
      <c r="D95" s="29"/>
      <c r="E95" s="15">
        <f t="shared" si="66"/>
        <v>8380.3278347811483</v>
      </c>
      <c r="F95" s="15">
        <f t="shared" si="59"/>
        <v>8380.5</v>
      </c>
      <c r="G95" s="150"/>
      <c r="O95" s="15">
        <f t="shared" si="68"/>
        <v>3.5288494699717003E-2</v>
      </c>
      <c r="P95" s="211">
        <f t="shared" si="69"/>
        <v>29285.843000000001</v>
      </c>
      <c r="Q95" s="212"/>
      <c r="R95" s="15">
        <f t="shared" si="48"/>
        <v>1.2452778581719551E-3</v>
      </c>
      <c r="S95" s="13"/>
      <c r="T95" s="15">
        <f t="shared" si="71"/>
        <v>0</v>
      </c>
      <c r="Z95" s="15">
        <f t="shared" si="72"/>
        <v>8380.5</v>
      </c>
      <c r="AA95" s="15">
        <f t="shared" si="73"/>
        <v>2.9435533359308381E-2</v>
      </c>
      <c r="AB95" s="15">
        <f t="shared" si="74"/>
        <v>-9999</v>
      </c>
      <c r="AC95" s="15">
        <f t="shared" si="75"/>
        <v>-3.5288494699717003E-2</v>
      </c>
      <c r="AD95" s="15">
        <f t="shared" si="76"/>
        <v>-9999</v>
      </c>
      <c r="AE95" s="15">
        <f t="shared" si="77"/>
        <v>0</v>
      </c>
      <c r="AF95" s="15">
        <f t="shared" si="78"/>
        <v>-9999</v>
      </c>
      <c r="AG95" s="13">
        <f t="shared" si="79"/>
        <v>8.6645062414695661E-4</v>
      </c>
      <c r="AH95" s="15">
        <f t="shared" si="80"/>
        <v>-5.8529613404086226E-3</v>
      </c>
      <c r="AI95" s="15">
        <f t="shared" si="81"/>
        <v>0.73743931645940486</v>
      </c>
      <c r="AJ95" s="15">
        <f t="shared" si="82"/>
        <v>-0.30230058022332251</v>
      </c>
      <c r="AK95" s="15">
        <f t="shared" si="83"/>
        <v>-0.16989335255452484</v>
      </c>
      <c r="AL95" s="15">
        <f t="shared" si="84"/>
        <v>-2.567284748023769</v>
      </c>
      <c r="AM95" s="15">
        <f t="shared" si="85"/>
        <v>-3.3862041696143792</v>
      </c>
      <c r="AN95" s="15">
        <f t="shared" si="87"/>
        <v>3.9166053819439766</v>
      </c>
      <c r="AO95" s="15">
        <f t="shared" si="87"/>
        <v>3.9166353553831801</v>
      </c>
      <c r="AP95" s="15">
        <f t="shared" si="87"/>
        <v>3.9165012029938437</v>
      </c>
      <c r="AQ95" s="15">
        <f t="shared" si="87"/>
        <v>3.9171017672306121</v>
      </c>
      <c r="AR95" s="15">
        <f t="shared" si="87"/>
        <v>3.9144159439485327</v>
      </c>
      <c r="AS95" s="15">
        <f t="shared" si="87"/>
        <v>3.9264829386161937</v>
      </c>
      <c r="AT95" s="15">
        <f t="shared" si="87"/>
        <v>3.8733282330283014</v>
      </c>
      <c r="AU95" s="15">
        <f t="shared" si="86"/>
        <v>4.1354391564150923</v>
      </c>
      <c r="AW95" s="15">
        <v>40000</v>
      </c>
      <c r="AX95" s="15">
        <f t="shared" si="51"/>
        <v>9.0266593331336437E-2</v>
      </c>
      <c r="AY95" s="15">
        <f t="shared" si="52"/>
        <v>4.5660989486231415E-2</v>
      </c>
      <c r="AZ95" s="15">
        <f t="shared" si="53"/>
        <v>4.4605603845105014E-2</v>
      </c>
      <c r="BA95" s="15">
        <f t="shared" si="54"/>
        <v>1.1867192051110487</v>
      </c>
      <c r="BB95" s="15">
        <f t="shared" si="55"/>
        <v>0.97095967007281947</v>
      </c>
      <c r="BC95" s="15">
        <f t="shared" si="56"/>
        <v>-0.93096954959271383</v>
      </c>
      <c r="BD95" s="15">
        <f t="shared" si="57"/>
        <v>-0.5022985712587158</v>
      </c>
      <c r="BE95" s="15">
        <f t="shared" si="61"/>
        <v>5.5859845450163821</v>
      </c>
      <c r="BF95" s="15">
        <f t="shared" si="61"/>
        <v>5.586016659332782</v>
      </c>
      <c r="BG95" s="15">
        <f t="shared" si="61"/>
        <v>5.5861505949816577</v>
      </c>
      <c r="BH95" s="15">
        <f t="shared" si="60"/>
        <v>5.5867090238341515</v>
      </c>
      <c r="BI95" s="15">
        <f t="shared" si="60"/>
        <v>5.589034523935223</v>
      </c>
      <c r="BJ95" s="15">
        <f t="shared" si="60"/>
        <v>5.598670872217653</v>
      </c>
      <c r="BK95" s="15">
        <f t="shared" si="60"/>
        <v>5.6378284612403027</v>
      </c>
      <c r="BL95" s="15">
        <f t="shared" si="58"/>
        <v>5.7867745660601271</v>
      </c>
    </row>
    <row r="96" spans="1:64" s="15" customFormat="1" ht="12.95" customHeight="1" x14ac:dyDescent="0.2">
      <c r="A96" s="92" t="s">
        <v>75</v>
      </c>
      <c r="B96" s="42"/>
      <c r="C96" s="29">
        <v>44474.851999999999</v>
      </c>
      <c r="D96" s="29"/>
      <c r="E96" s="15">
        <f t="shared" si="66"/>
        <v>8915.0721570782134</v>
      </c>
      <c r="F96" s="15">
        <f t="shared" si="59"/>
        <v>8915</v>
      </c>
      <c r="G96" s="150">
        <f>C96-(C$7+C$8*F96)</f>
        <v>2.3008063362794928E-2</v>
      </c>
      <c r="I96" s="15">
        <f>G96</f>
        <v>2.3008063362794928E-2</v>
      </c>
      <c r="O96" s="15">
        <f t="shared" si="68"/>
        <v>3.6141812005227515E-2</v>
      </c>
      <c r="P96" s="211">
        <f t="shared" si="69"/>
        <v>29456.351999999999</v>
      </c>
      <c r="Q96" s="212"/>
      <c r="R96" s="15">
        <f t="shared" si="48"/>
        <v>1.7249535340259982E-4</v>
      </c>
      <c r="S96" s="13">
        <f>S$14</f>
        <v>1.2999999999999999E-2</v>
      </c>
      <c r="T96" s="15">
        <f t="shared" si="71"/>
        <v>2.2424395942337978E-6</v>
      </c>
      <c r="Z96" s="15">
        <f t="shared" si="72"/>
        <v>8915</v>
      </c>
      <c r="AA96" s="15">
        <f t="shared" si="73"/>
        <v>3.1301919911124569E-2</v>
      </c>
      <c r="AB96" s="15">
        <f t="shared" si="74"/>
        <v>2.7847955456897874E-2</v>
      </c>
      <c r="AC96" s="15">
        <f t="shared" si="75"/>
        <v>-1.3133748642432587E-2</v>
      </c>
      <c r="AD96" s="15">
        <f t="shared" si="76"/>
        <v>-8.2938565483296409E-3</v>
      </c>
      <c r="AE96" s="15">
        <f t="shared" si="77"/>
        <v>8.9424473377551595E-7</v>
      </c>
      <c r="AF96" s="15">
        <f t="shared" si="78"/>
        <v>-29456.328991936636</v>
      </c>
      <c r="AG96" s="13">
        <f t="shared" si="79"/>
        <v>6.8788056444270461E-5</v>
      </c>
      <c r="AH96" s="15">
        <f t="shared" si="80"/>
        <v>-4.8398920941029461E-3</v>
      </c>
      <c r="AI96" s="15">
        <f t="shared" si="81"/>
        <v>0.74050281077832159</v>
      </c>
      <c r="AJ96" s="15">
        <f t="shared" si="82"/>
        <v>-0.28529761189595249</v>
      </c>
      <c r="AK96" s="15">
        <f t="shared" si="83"/>
        <v>-0.17453673701994368</v>
      </c>
      <c r="AL96" s="15">
        <f t="shared" si="84"/>
        <v>-2.5494964442081649</v>
      </c>
      <c r="AM96" s="15">
        <f t="shared" si="85"/>
        <v>-3.2785652709068027</v>
      </c>
      <c r="AN96" s="15">
        <f t="shared" si="87"/>
        <v>3.9394699360135177</v>
      </c>
      <c r="AO96" s="15">
        <f t="shared" si="87"/>
        <v>3.9394963321101861</v>
      </c>
      <c r="AP96" s="15">
        <f t="shared" si="87"/>
        <v>3.9393754522918094</v>
      </c>
      <c r="AQ96" s="15">
        <f t="shared" si="87"/>
        <v>3.9399291392133242</v>
      </c>
      <c r="AR96" s="15">
        <f t="shared" si="87"/>
        <v>3.9373955609548577</v>
      </c>
      <c r="AS96" s="15">
        <f t="shared" si="87"/>
        <v>3.9490433057493393</v>
      </c>
      <c r="AT96" s="15">
        <f t="shared" si="87"/>
        <v>3.8965835316322037</v>
      </c>
      <c r="AU96" s="15">
        <f t="shared" si="86"/>
        <v>4.1633535376183142</v>
      </c>
      <c r="AW96" s="15">
        <v>41000</v>
      </c>
      <c r="AX96" s="15">
        <f t="shared" si="51"/>
        <v>8.9258272204299494E-2</v>
      </c>
      <c r="AY96" s="15">
        <f t="shared" si="52"/>
        <v>4.4657978062481521E-2</v>
      </c>
      <c r="AZ96" s="15">
        <f t="shared" si="53"/>
        <v>4.4600294141817973E-2</v>
      </c>
      <c r="BA96" s="15">
        <f t="shared" si="54"/>
        <v>1.2079005139583208</v>
      </c>
      <c r="BB96" s="15">
        <f t="shared" si="55"/>
        <v>0.98813386566275052</v>
      </c>
      <c r="BC96" s="15">
        <f t="shared" si="56"/>
        <v>-0.84358874002348483</v>
      </c>
      <c r="BD96" s="15">
        <f t="shared" si="57"/>
        <v>-0.44872649049734165</v>
      </c>
      <c r="BE96" s="15">
        <f t="shared" si="61"/>
        <v>5.6552993853262592</v>
      </c>
      <c r="BF96" s="15">
        <f t="shared" si="61"/>
        <v>5.655338545395006</v>
      </c>
      <c r="BG96" s="15">
        <f t="shared" si="61"/>
        <v>5.6554932627626586</v>
      </c>
      <c r="BH96" s="15">
        <f t="shared" si="60"/>
        <v>5.6561043652669625</v>
      </c>
      <c r="BI96" s="15">
        <f t="shared" si="60"/>
        <v>5.6585154587301449</v>
      </c>
      <c r="BJ96" s="15">
        <f t="shared" si="60"/>
        <v>5.6679879011421637</v>
      </c>
      <c r="BK96" s="15">
        <f t="shared" si="60"/>
        <v>5.7046114020373739</v>
      </c>
      <c r="BL96" s="15">
        <f t="shared" si="58"/>
        <v>5.8389997881428624</v>
      </c>
    </row>
    <row r="97" spans="1:64" s="15" customFormat="1" ht="12.95" customHeight="1" x14ac:dyDescent="0.2">
      <c r="A97" s="92" t="s">
        <v>100</v>
      </c>
      <c r="B97" s="42" t="s">
        <v>131</v>
      </c>
      <c r="C97" s="29">
        <v>44498.368000000002</v>
      </c>
      <c r="D97" s="29"/>
      <c r="E97" s="15">
        <f t="shared" si="66"/>
        <v>8988.8222082962711</v>
      </c>
      <c r="F97" s="15">
        <f t="shared" si="59"/>
        <v>8989</v>
      </c>
      <c r="G97" s="150"/>
      <c r="O97" s="15">
        <f t="shared" si="68"/>
        <v>3.6258113924149661E-2</v>
      </c>
      <c r="P97" s="211">
        <f t="shared" si="69"/>
        <v>29479.868000000002</v>
      </c>
      <c r="Q97" s="212"/>
      <c r="R97" s="15">
        <f t="shared" si="48"/>
        <v>1.3146508253366156E-3</v>
      </c>
      <c r="S97" s="13"/>
      <c r="T97" s="15">
        <f t="shared" si="71"/>
        <v>0</v>
      </c>
      <c r="Z97" s="15">
        <f t="shared" si="72"/>
        <v>8989</v>
      </c>
      <c r="AA97" s="15">
        <f t="shared" si="73"/>
        <v>3.1559023566462133E-2</v>
      </c>
      <c r="AB97" s="15">
        <f t="shared" si="74"/>
        <v>-9999</v>
      </c>
      <c r="AC97" s="15">
        <f t="shared" si="75"/>
        <v>-3.6258113924149661E-2</v>
      </c>
      <c r="AD97" s="15">
        <f t="shared" si="76"/>
        <v>-9999</v>
      </c>
      <c r="AE97" s="15">
        <f t="shared" si="77"/>
        <v>0</v>
      </c>
      <c r="AF97" s="15">
        <f t="shared" si="78"/>
        <v>-9999</v>
      </c>
      <c r="AG97" s="13">
        <f t="shared" si="79"/>
        <v>9.9597196846851221E-4</v>
      </c>
      <c r="AH97" s="15">
        <f t="shared" si="80"/>
        <v>-4.6990903576875276E-3</v>
      </c>
      <c r="AI97" s="15">
        <f t="shared" si="81"/>
        <v>0.74093548839946011</v>
      </c>
      <c r="AJ97" s="15">
        <f t="shared" si="82"/>
        <v>-0.28292512502050066</v>
      </c>
      <c r="AK97" s="15">
        <f t="shared" si="83"/>
        <v>-0.17517831661679578</v>
      </c>
      <c r="AL97" s="15">
        <f t="shared" si="84"/>
        <v>-2.5470219873847157</v>
      </c>
      <c r="AM97" s="15">
        <f t="shared" si="85"/>
        <v>-3.2640878044321804</v>
      </c>
      <c r="AN97" s="15">
        <f t="shared" si="87"/>
        <v>3.9426429892636166</v>
      </c>
      <c r="AO97" s="15">
        <f t="shared" si="87"/>
        <v>3.9426689073728554</v>
      </c>
      <c r="AP97" s="15">
        <f t="shared" si="87"/>
        <v>3.9425498284600065</v>
      </c>
      <c r="AQ97" s="15">
        <f t="shared" si="87"/>
        <v>3.9430970489516843</v>
      </c>
      <c r="AR97" s="15">
        <f t="shared" si="87"/>
        <v>3.9405848734844238</v>
      </c>
      <c r="AS97" s="15">
        <f t="shared" si="87"/>
        <v>3.9521720916279706</v>
      </c>
      <c r="AT97" s="15">
        <f t="shared" si="87"/>
        <v>3.8998194618327129</v>
      </c>
      <c r="AU97" s="15">
        <f t="shared" si="86"/>
        <v>4.1672182040524364</v>
      </c>
      <c r="AW97" s="15">
        <v>42000</v>
      </c>
      <c r="AX97" s="15">
        <f t="shared" si="51"/>
        <v>8.7948456513973483E-2</v>
      </c>
      <c r="AY97" s="15">
        <f t="shared" si="52"/>
        <v>4.3573355792505167E-2</v>
      </c>
      <c r="AZ97" s="15">
        <f t="shared" si="53"/>
        <v>4.4375100721468316E-2</v>
      </c>
      <c r="BA97" s="15">
        <f t="shared" si="54"/>
        <v>1.2281496192609733</v>
      </c>
      <c r="BB97" s="15">
        <f t="shared" si="55"/>
        <v>0.99796730645729737</v>
      </c>
      <c r="BC97" s="15">
        <f t="shared" si="56"/>
        <v>-0.75315437971658361</v>
      </c>
      <c r="BD97" s="15">
        <f t="shared" si="57"/>
        <v>-0.39544927163198568</v>
      </c>
      <c r="BE97" s="15">
        <f t="shared" si="61"/>
        <v>5.7258149831617073</v>
      </c>
      <c r="BF97" s="15">
        <f t="shared" si="61"/>
        <v>5.7258602954454343</v>
      </c>
      <c r="BG97" s="15">
        <f t="shared" si="61"/>
        <v>5.726031013283218</v>
      </c>
      <c r="BH97" s="15">
        <f t="shared" si="60"/>
        <v>5.7266740441245396</v>
      </c>
      <c r="BI97" s="15">
        <f t="shared" si="60"/>
        <v>5.7290937995334312</v>
      </c>
      <c r="BJ97" s="15">
        <f t="shared" si="60"/>
        <v>5.7381672823531735</v>
      </c>
      <c r="BK97" s="15">
        <f t="shared" si="60"/>
        <v>5.7717608003361756</v>
      </c>
      <c r="BL97" s="15">
        <f t="shared" si="58"/>
        <v>5.8912250102255967</v>
      </c>
    </row>
    <row r="98" spans="1:64" s="15" customFormat="1" ht="12.95" customHeight="1" x14ac:dyDescent="0.2">
      <c r="A98" s="92" t="s">
        <v>75</v>
      </c>
      <c r="B98" s="42"/>
      <c r="C98" s="29">
        <v>44522.695</v>
      </c>
      <c r="D98" s="29"/>
      <c r="E98" s="15">
        <f t="shared" si="66"/>
        <v>9065.1156891595656</v>
      </c>
      <c r="F98" s="15">
        <f t="shared" si="59"/>
        <v>9065</v>
      </c>
      <c r="G98" s="150">
        <f>C98-(C$7+C$8*F98)</f>
        <v>3.6888737449771725E-2</v>
      </c>
      <c r="I98" s="15">
        <f>G98</f>
        <v>3.6888737449771725E-2</v>
      </c>
      <c r="O98" s="15">
        <f t="shared" si="68"/>
        <v>3.6377093956354321E-2</v>
      </c>
      <c r="P98" s="211">
        <f t="shared" si="69"/>
        <v>29504.195</v>
      </c>
      <c r="Q98" s="212"/>
      <c r="R98" s="15">
        <f t="shared" si="48"/>
        <v>2.6177906435636439E-7</v>
      </c>
      <c r="S98" s="13">
        <f>S$14</f>
        <v>1.2999999999999999E-2</v>
      </c>
      <c r="T98" s="15">
        <f t="shared" si="71"/>
        <v>3.4031278366327371E-9</v>
      </c>
      <c r="Z98" s="15">
        <f t="shared" si="72"/>
        <v>9065</v>
      </c>
      <c r="AA98" s="15">
        <f t="shared" si="73"/>
        <v>3.1822745827675469E-2</v>
      </c>
      <c r="AB98" s="15">
        <f t="shared" si="74"/>
        <v>4.1443085578450577E-2</v>
      </c>
      <c r="AC98" s="15">
        <f t="shared" si="75"/>
        <v>5.1164349341740328E-4</v>
      </c>
      <c r="AD98" s="15">
        <f t="shared" si="76"/>
        <v>5.0659916220962553E-3</v>
      </c>
      <c r="AE98" s="15">
        <f t="shared" si="77"/>
        <v>3.3363552449694283E-7</v>
      </c>
      <c r="AF98" s="15">
        <f t="shared" si="78"/>
        <v>-29504.15811126255</v>
      </c>
      <c r="AG98" s="13">
        <f t="shared" si="79"/>
        <v>2.5664271115149448E-5</v>
      </c>
      <c r="AH98" s="15">
        <f t="shared" si="80"/>
        <v>-4.5543481286788546E-3</v>
      </c>
      <c r="AI98" s="15">
        <f t="shared" si="81"/>
        <v>0.74138204148955977</v>
      </c>
      <c r="AJ98" s="15">
        <f t="shared" si="82"/>
        <v>-0.2804838185585799</v>
      </c>
      <c r="AK98" s="15">
        <f t="shared" si="83"/>
        <v>-0.17583689976626851</v>
      </c>
      <c r="AL98" s="15">
        <f t="shared" si="84"/>
        <v>-2.5444776370069975</v>
      </c>
      <c r="AM98" s="15">
        <f t="shared" si="85"/>
        <v>-3.2493228357597985</v>
      </c>
      <c r="AN98" s="15">
        <f t="shared" si="87"/>
        <v>3.9459037334285409</v>
      </c>
      <c r="AO98" s="15">
        <f t="shared" si="87"/>
        <v>3.9459291651811332</v>
      </c>
      <c r="AP98" s="15">
        <f t="shared" si="87"/>
        <v>3.9458119257042337</v>
      </c>
      <c r="AQ98" s="15">
        <f t="shared" si="87"/>
        <v>3.9463525143837379</v>
      </c>
      <c r="AR98" s="15">
        <f t="shared" si="87"/>
        <v>3.9438623917220954</v>
      </c>
      <c r="AS98" s="15">
        <f t="shared" si="87"/>
        <v>3.9553868423008156</v>
      </c>
      <c r="AT98" s="15">
        <f t="shared" si="87"/>
        <v>3.9031470068301672</v>
      </c>
      <c r="AU98" s="15">
        <f t="shared" si="86"/>
        <v>4.1711873209307244</v>
      </c>
      <c r="AW98" s="15">
        <v>43000</v>
      </c>
      <c r="AX98" s="15">
        <f t="shared" si="51"/>
        <v>8.6327494153622425E-2</v>
      </c>
      <c r="AY98" s="15">
        <f t="shared" si="52"/>
        <v>4.2407122676302381E-2</v>
      </c>
      <c r="AZ98" s="15">
        <f t="shared" si="53"/>
        <v>4.3920371477320051E-2</v>
      </c>
      <c r="BA98" s="15">
        <f t="shared" si="54"/>
        <v>1.2470982001880635</v>
      </c>
      <c r="BB98" s="15">
        <f t="shared" si="55"/>
        <v>0.99956194025955514</v>
      </c>
      <c r="BC98" s="15">
        <f t="shared" si="56"/>
        <v>-0.65978279009453633</v>
      </c>
      <c r="BD98" s="15">
        <f t="shared" si="57"/>
        <v>-0.34240352520094386</v>
      </c>
      <c r="BE98" s="15">
        <f t="shared" si="61"/>
        <v>5.7974664164314937</v>
      </c>
      <c r="BF98" s="15">
        <f t="shared" si="61"/>
        <v>5.7975160603215254</v>
      </c>
      <c r="BG98" s="15">
        <f t="shared" si="61"/>
        <v>5.7976955507240167</v>
      </c>
      <c r="BH98" s="15">
        <f t="shared" si="60"/>
        <v>5.7983443670866093</v>
      </c>
      <c r="BI98" s="15">
        <f t="shared" si="60"/>
        <v>5.8006878431134234</v>
      </c>
      <c r="BJ98" s="15">
        <f t="shared" si="60"/>
        <v>5.8091285415058262</v>
      </c>
      <c r="BK98" s="15">
        <f t="shared" si="60"/>
        <v>5.8392359600878168</v>
      </c>
      <c r="BL98" s="15">
        <f t="shared" si="58"/>
        <v>5.9434502323083311</v>
      </c>
    </row>
    <row r="99" spans="1:64" s="15" customFormat="1" ht="12.95" customHeight="1" x14ac:dyDescent="0.2">
      <c r="A99" s="92" t="s">
        <v>101</v>
      </c>
      <c r="B99" s="42"/>
      <c r="C99" s="29">
        <v>44540.303</v>
      </c>
      <c r="D99" s="29"/>
      <c r="E99" s="15">
        <f t="shared" si="66"/>
        <v>9120.3372787941698</v>
      </c>
      <c r="F99" s="15">
        <f t="shared" si="59"/>
        <v>9120.5</v>
      </c>
      <c r="G99" s="150"/>
      <c r="O99" s="15">
        <f t="shared" si="68"/>
        <v>3.6463682882219281E-2</v>
      </c>
      <c r="P99" s="211">
        <f t="shared" si="69"/>
        <v>29521.803</v>
      </c>
      <c r="Q99" s="212"/>
      <c r="R99" s="15">
        <f t="shared" si="48"/>
        <v>1.3296001693350514E-3</v>
      </c>
      <c r="S99" s="13"/>
      <c r="T99" s="15">
        <f t="shared" si="71"/>
        <v>0</v>
      </c>
      <c r="Z99" s="15">
        <f t="shared" si="72"/>
        <v>9120.5</v>
      </c>
      <c r="AA99" s="15">
        <f t="shared" si="73"/>
        <v>3.2015120543615126E-2</v>
      </c>
      <c r="AB99" s="15">
        <f t="shared" si="74"/>
        <v>-9999</v>
      </c>
      <c r="AC99" s="15">
        <f t="shared" si="75"/>
        <v>-3.6463682882219281E-2</v>
      </c>
      <c r="AD99" s="15">
        <f t="shared" si="76"/>
        <v>-9999</v>
      </c>
      <c r="AE99" s="15">
        <f t="shared" si="77"/>
        <v>0</v>
      </c>
      <c r="AF99" s="15">
        <f t="shared" si="78"/>
        <v>-9999</v>
      </c>
      <c r="AG99" s="13">
        <f t="shared" si="79"/>
        <v>1.0249679434222072E-3</v>
      </c>
      <c r="AH99" s="15">
        <f t="shared" si="80"/>
        <v>-4.4485623386041539E-3</v>
      </c>
      <c r="AI99" s="15">
        <f t="shared" si="81"/>
        <v>0.74170954284036228</v>
      </c>
      <c r="AJ99" s="15">
        <f t="shared" si="82"/>
        <v>-0.2786980104773345</v>
      </c>
      <c r="AK99" s="15">
        <f t="shared" si="83"/>
        <v>-0.17631762113806412</v>
      </c>
      <c r="AL99" s="15">
        <f t="shared" si="84"/>
        <v>-2.5426176509103016</v>
      </c>
      <c r="AM99" s="15">
        <f t="shared" si="85"/>
        <v>-3.2386062648939946</v>
      </c>
      <c r="AN99" s="15">
        <f t="shared" si="87"/>
        <v>3.948286177622145</v>
      </c>
      <c r="AO99" s="15">
        <f t="shared" si="87"/>
        <v>3.9483112571491312</v>
      </c>
      <c r="AP99" s="15">
        <f t="shared" si="87"/>
        <v>3.9481953542923685</v>
      </c>
      <c r="AQ99" s="15">
        <f t="shared" si="87"/>
        <v>3.9487311066560675</v>
      </c>
      <c r="AR99" s="15">
        <f t="shared" si="87"/>
        <v>3.9462571320999569</v>
      </c>
      <c r="AS99" s="15">
        <f t="shared" si="87"/>
        <v>3.9577353630977203</v>
      </c>
      <c r="AT99" s="15">
        <f t="shared" si="87"/>
        <v>3.9055796575495281</v>
      </c>
      <c r="AU99" s="15">
        <f t="shared" si="86"/>
        <v>4.1740858207563161</v>
      </c>
      <c r="AW99" s="15">
        <v>44000</v>
      </c>
      <c r="AX99" s="15">
        <f t="shared" si="51"/>
        <v>8.4387920211313625E-2</v>
      </c>
      <c r="AY99" s="15">
        <f t="shared" si="52"/>
        <v>4.1159278713873135E-2</v>
      </c>
      <c r="AZ99" s="15">
        <f t="shared" si="53"/>
        <v>4.322864149744049E-2</v>
      </c>
      <c r="BA99" s="15">
        <f t="shared" si="54"/>
        <v>1.2643553309003459</v>
      </c>
      <c r="BB99" s="15">
        <f t="shared" si="55"/>
        <v>0.99210682647440618</v>
      </c>
      <c r="BC99" s="15">
        <f t="shared" si="56"/>
        <v>-0.56365666452376051</v>
      </c>
      <c r="BD99" s="15">
        <f t="shared" si="57"/>
        <v>-0.2895348816838958</v>
      </c>
      <c r="BE99" s="15">
        <f t="shared" si="61"/>
        <v>5.870166670336447</v>
      </c>
      <c r="BF99" s="15">
        <f t="shared" si="61"/>
        <v>5.8702179298754071</v>
      </c>
      <c r="BG99" s="15">
        <f t="shared" si="61"/>
        <v>5.8703968750303597</v>
      </c>
      <c r="BH99" s="15">
        <f t="shared" si="60"/>
        <v>5.8710214560854626</v>
      </c>
      <c r="BI99" s="15">
        <f t="shared" si="60"/>
        <v>5.8732001283000468</v>
      </c>
      <c r="BJ99" s="15">
        <f t="shared" si="60"/>
        <v>5.8807837737117676</v>
      </c>
      <c r="BK99" s="15">
        <f t="shared" si="60"/>
        <v>5.9069952969394999</v>
      </c>
      <c r="BL99" s="15">
        <f t="shared" si="58"/>
        <v>5.9956754543910664</v>
      </c>
    </row>
    <row r="100" spans="1:64" s="15" customFormat="1" ht="12.95" customHeight="1" x14ac:dyDescent="0.2">
      <c r="A100" s="92" t="s">
        <v>102</v>
      </c>
      <c r="B100" s="42"/>
      <c r="C100" s="29">
        <v>44628.311999999998</v>
      </c>
      <c r="D100" s="29"/>
      <c r="E100" s="15">
        <f t="shared" si="66"/>
        <v>9396.3480058586774</v>
      </c>
      <c r="F100" s="15">
        <f t="shared" ref="F100:F131" si="88">ROUND(2*E100,0)/2</f>
        <v>9396.5</v>
      </c>
      <c r="G100" s="150"/>
      <c r="O100" s="15">
        <f t="shared" si="68"/>
        <v>3.6890553818922131E-2</v>
      </c>
      <c r="P100" s="211">
        <f t="shared" si="69"/>
        <v>29609.811999999998</v>
      </c>
      <c r="Q100" s="215">
        <f>C100-(C$7+C$8*F100)</f>
        <v>-4.8464972816873342E-2</v>
      </c>
      <c r="R100" s="15">
        <f>+(O100-Q100)^2</f>
        <v>7.2855659272739902E-3</v>
      </c>
      <c r="S100" s="13"/>
      <c r="T100" s="15">
        <f t="shared" si="71"/>
        <v>0</v>
      </c>
      <c r="Z100" s="15">
        <f t="shared" si="72"/>
        <v>9396.5</v>
      </c>
      <c r="AA100" s="15">
        <f t="shared" si="73"/>
        <v>3.2969123390978072E-2</v>
      </c>
      <c r="AB100" s="15">
        <f t="shared" si="74"/>
        <v>-9999</v>
      </c>
      <c r="AC100" s="15">
        <f t="shared" si="75"/>
        <v>-3.6890553818922131E-2</v>
      </c>
      <c r="AD100" s="15">
        <f t="shared" si="76"/>
        <v>-9999</v>
      </c>
      <c r="AE100" s="15">
        <f t="shared" si="77"/>
        <v>0</v>
      </c>
      <c r="AF100" s="15">
        <f t="shared" si="78"/>
        <v>-9999</v>
      </c>
      <c r="AG100" s="13">
        <f t="shared" si="79"/>
        <v>1.0869630971695374E-3</v>
      </c>
      <c r="AH100" s="15">
        <f t="shared" si="80"/>
        <v>-3.9214304279440622E-3</v>
      </c>
      <c r="AI100" s="15">
        <f t="shared" si="81"/>
        <v>0.74335583806317829</v>
      </c>
      <c r="AJ100" s="15">
        <f t="shared" si="82"/>
        <v>-0.26977937554178605</v>
      </c>
      <c r="AK100" s="15">
        <f t="shared" si="83"/>
        <v>-0.1787054501890388</v>
      </c>
      <c r="AL100" s="15">
        <f t="shared" si="84"/>
        <v>-2.5333434174548177</v>
      </c>
      <c r="AM100" s="15">
        <f t="shared" si="85"/>
        <v>-3.1861202699963775</v>
      </c>
      <c r="AN100" s="15">
        <f t="shared" si="87"/>
        <v>3.9601497276378299</v>
      </c>
      <c r="AO100" s="15">
        <f t="shared" si="87"/>
        <v>3.9601730931504422</v>
      </c>
      <c r="AP100" s="15">
        <f t="shared" si="87"/>
        <v>3.9600637500511184</v>
      </c>
      <c r="AQ100" s="15">
        <f t="shared" si="87"/>
        <v>3.9605755507245033</v>
      </c>
      <c r="AR100" s="15">
        <f t="shared" si="87"/>
        <v>3.9581823775838481</v>
      </c>
      <c r="AS100" s="15">
        <f t="shared" si="87"/>
        <v>3.9694260780060269</v>
      </c>
      <c r="AT100" s="15">
        <f t="shared" si="87"/>
        <v>3.9177107426524689</v>
      </c>
      <c r="AU100" s="15">
        <f t="shared" si="86"/>
        <v>4.1884999820511508</v>
      </c>
      <c r="AW100" s="15">
        <v>45000</v>
      </c>
      <c r="AX100" s="15">
        <f t="shared" si="51"/>
        <v>8.2125001554002347E-2</v>
      </c>
      <c r="AY100" s="15">
        <f t="shared" si="52"/>
        <v>3.9829823905217457E-2</v>
      </c>
      <c r="AZ100" s="15">
        <f t="shared" si="53"/>
        <v>4.2295177648784897E-2</v>
      </c>
      <c r="BA100" s="15">
        <f t="shared" si="54"/>
        <v>1.2795232052335734</v>
      </c>
      <c r="BB100" s="15">
        <f t="shared" si="55"/>
        <v>0.97493820126911868</v>
      </c>
      <c r="BC100" s="15">
        <f t="shared" si="56"/>
        <v>-0.46502995443786005</v>
      </c>
      <c r="BD100" s="15">
        <f t="shared" si="57"/>
        <v>-0.23679778714847166</v>
      </c>
      <c r="BE100" s="15">
        <f t="shared" si="61"/>
        <v>5.9438058516636456</v>
      </c>
      <c r="BF100" s="15">
        <f t="shared" si="61"/>
        <v>5.9438553047752558</v>
      </c>
      <c r="BG100" s="15">
        <f t="shared" si="61"/>
        <v>5.9440229942083329</v>
      </c>
      <c r="BH100" s="15">
        <f t="shared" si="60"/>
        <v>5.9445915346887208</v>
      </c>
      <c r="BI100" s="15">
        <f t="shared" si="60"/>
        <v>5.9465182898970248</v>
      </c>
      <c r="BJ100" s="15">
        <f t="shared" si="60"/>
        <v>5.9530383680171157</v>
      </c>
      <c r="BK100" s="15">
        <f t="shared" si="60"/>
        <v>5.9749964516289786</v>
      </c>
      <c r="BL100" s="15">
        <f t="shared" si="58"/>
        <v>6.0479006764738017</v>
      </c>
    </row>
    <row r="101" spans="1:64" s="15" customFormat="1" ht="12.95" customHeight="1" x14ac:dyDescent="0.2">
      <c r="A101" s="92" t="s">
        <v>75</v>
      </c>
      <c r="B101" s="42"/>
      <c r="C101" s="29">
        <v>44808.71</v>
      </c>
      <c r="D101" s="29"/>
      <c r="E101" s="15">
        <f t="shared" si="66"/>
        <v>9962.1058617709605</v>
      </c>
      <c r="F101" s="15">
        <f t="shared" si="88"/>
        <v>9962</v>
      </c>
      <c r="G101" s="150">
        <f t="shared" ref="G101:G120" si="89">C101-(C$7+C$8*F101)</f>
        <v>3.3755168500647414E-2</v>
      </c>
      <c r="I101" s="15">
        <f t="shared" ref="I101:I115" si="90">G101</f>
        <v>3.3755168500647414E-2</v>
      </c>
      <c r="O101" s="15">
        <f t="shared" si="68"/>
        <v>3.7745757243727009E-2</v>
      </c>
      <c r="P101" s="211">
        <f t="shared" si="69"/>
        <v>29790.21</v>
      </c>
      <c r="Q101" s="212"/>
      <c r="R101" s="15">
        <f t="shared" ref="R101:R120" si="91">+(O101-G101)^2</f>
        <v>1.5924798516393574E-5</v>
      </c>
      <c r="S101" s="13">
        <f t="shared" ref="S101:S115" si="92">S$14</f>
        <v>1.2999999999999999E-2</v>
      </c>
      <c r="T101" s="15">
        <f t="shared" si="71"/>
        <v>2.0702238071311644E-7</v>
      </c>
      <c r="Z101" s="15">
        <f t="shared" si="72"/>
        <v>9962</v>
      </c>
      <c r="AA101" s="15">
        <f t="shared" si="73"/>
        <v>3.4909729712011159E-2</v>
      </c>
      <c r="AB101" s="15">
        <f t="shared" si="74"/>
        <v>3.6591196032363264E-2</v>
      </c>
      <c r="AC101" s="15">
        <f t="shared" si="75"/>
        <v>-3.9905887430795942E-3</v>
      </c>
      <c r="AD101" s="15">
        <f t="shared" si="76"/>
        <v>-1.1545612113637443E-3</v>
      </c>
      <c r="AE101" s="15">
        <f t="shared" si="77"/>
        <v>1.7329150680214315E-8</v>
      </c>
      <c r="AF101" s="15">
        <f t="shared" si="78"/>
        <v>-29790.176244831498</v>
      </c>
      <c r="AG101" s="13">
        <f t="shared" si="79"/>
        <v>1.3330115907857168E-6</v>
      </c>
      <c r="AH101" s="15">
        <f t="shared" si="80"/>
        <v>-2.8360275317158489E-3</v>
      </c>
      <c r="AI101" s="15">
        <f t="shared" si="81"/>
        <v>0.7468217230265789</v>
      </c>
      <c r="AJ101" s="15">
        <f t="shared" si="82"/>
        <v>-0.25130780337567671</v>
      </c>
      <c r="AK101" s="15">
        <f t="shared" si="83"/>
        <v>-0.18358274388484958</v>
      </c>
      <c r="AL101" s="15">
        <f t="shared" si="84"/>
        <v>-2.5142106977452174</v>
      </c>
      <c r="AM101" s="15">
        <f t="shared" si="85"/>
        <v>-3.0825945852388266</v>
      </c>
      <c r="AN101" s="15">
        <f t="shared" ref="AN101:AT110" si="93">$AU101+$AB$7*SIN(AO101)</f>
        <v>3.9845404669187716</v>
      </c>
      <c r="AO101" s="15">
        <f t="shared" si="93"/>
        <v>3.9845605230069143</v>
      </c>
      <c r="AP101" s="15">
        <f t="shared" si="93"/>
        <v>3.9844641258192386</v>
      </c>
      <c r="AQ101" s="15">
        <f t="shared" si="93"/>
        <v>3.9849275428126587</v>
      </c>
      <c r="AR101" s="15">
        <f t="shared" si="93"/>
        <v>3.9827019257911549</v>
      </c>
      <c r="AS101" s="15">
        <f t="shared" si="93"/>
        <v>3.9934421110234064</v>
      </c>
      <c r="AT101" s="15">
        <f t="shared" si="93"/>
        <v>3.9427425143490256</v>
      </c>
      <c r="AU101" s="15">
        <f t="shared" si="86"/>
        <v>4.218033345138938</v>
      </c>
      <c r="AW101" s="15">
        <v>46000</v>
      </c>
      <c r="AX101" s="15">
        <f t="shared" si="51"/>
        <v>7.9537240688407257E-2</v>
      </c>
      <c r="AY101" s="15">
        <f t="shared" si="52"/>
        <v>3.8418758250335333E-2</v>
      </c>
      <c r="AZ101" s="15">
        <f t="shared" si="53"/>
        <v>4.1118482438071917E-2</v>
      </c>
      <c r="BA101" s="15">
        <f t="shared" si="54"/>
        <v>1.2922171795076964</v>
      </c>
      <c r="BB101" s="15">
        <f t="shared" si="55"/>
        <v>0.94760156410345642</v>
      </c>
      <c r="BC101" s="15">
        <f t="shared" si="56"/>
        <v>-0.36422925663696287</v>
      </c>
      <c r="BD101" s="15">
        <f t="shared" si="57"/>
        <v>-0.18415502308596657</v>
      </c>
      <c r="BE101" s="15">
        <f t="shared" si="61"/>
        <v>6.0182514585932507</v>
      </c>
      <c r="BF101" s="15">
        <f t="shared" si="61"/>
        <v>6.0182953187378843</v>
      </c>
      <c r="BG101" s="15">
        <f t="shared" si="61"/>
        <v>6.0184406322608188</v>
      </c>
      <c r="BH101" s="15">
        <f t="shared" si="60"/>
        <v>6.0189220311960545</v>
      </c>
      <c r="BI101" s="15">
        <f t="shared" si="60"/>
        <v>6.0205163766515533</v>
      </c>
      <c r="BJ101" s="15">
        <f t="shared" si="60"/>
        <v>6.0257918393124683</v>
      </c>
      <c r="BK101" s="15">
        <f t="shared" si="60"/>
        <v>6.043196405492079</v>
      </c>
      <c r="BL101" s="15">
        <f t="shared" si="58"/>
        <v>6.1001258985565361</v>
      </c>
    </row>
    <row r="102" spans="1:64" s="15" customFormat="1" ht="12.95" customHeight="1" x14ac:dyDescent="0.2">
      <c r="A102" s="92" t="s">
        <v>75</v>
      </c>
      <c r="B102" s="42"/>
      <c r="C102" s="29">
        <v>45836.724000000002</v>
      </c>
      <c r="D102" s="29"/>
      <c r="E102" s="15">
        <f t="shared" si="66"/>
        <v>13186.127172915258</v>
      </c>
      <c r="F102" s="15">
        <f t="shared" si="88"/>
        <v>13186</v>
      </c>
      <c r="G102" s="150">
        <f t="shared" si="89"/>
        <v>4.0550456928031053E-2</v>
      </c>
      <c r="I102" s="15">
        <f t="shared" si="90"/>
        <v>4.0550456928031053E-2</v>
      </c>
      <c r="O102" s="15">
        <f t="shared" si="68"/>
        <v>4.2122865703095633E-2</v>
      </c>
      <c r="P102" s="211">
        <f t="shared" si="69"/>
        <v>30818.224000000002</v>
      </c>
      <c r="Q102" s="212"/>
      <c r="R102" s="15">
        <f t="shared" si="91"/>
        <v>2.4724693559000906E-6</v>
      </c>
      <c r="S102" s="13">
        <f t="shared" si="92"/>
        <v>1.2999999999999999E-2</v>
      </c>
      <c r="T102" s="15">
        <f t="shared" si="71"/>
        <v>3.2142101626701175E-8</v>
      </c>
      <c r="Z102" s="15">
        <f t="shared" si="72"/>
        <v>13186</v>
      </c>
      <c r="AA102" s="15">
        <f t="shared" si="73"/>
        <v>4.5591587992761244E-2</v>
      </c>
      <c r="AB102" s="15">
        <f t="shared" si="74"/>
        <v>3.7081734638365442E-2</v>
      </c>
      <c r="AC102" s="15">
        <f t="shared" si="75"/>
        <v>-1.5724087750645793E-3</v>
      </c>
      <c r="AD102" s="15">
        <f t="shared" si="76"/>
        <v>-5.0411310647301907E-3</v>
      </c>
      <c r="AE102" s="15">
        <f t="shared" si="77"/>
        <v>3.3036903135324068E-7</v>
      </c>
      <c r="AF102" s="15">
        <f t="shared" si="78"/>
        <v>-30818.183449543074</v>
      </c>
      <c r="AG102" s="13">
        <f t="shared" si="79"/>
        <v>2.5413002411787745E-5</v>
      </c>
      <c r="AH102" s="15">
        <f t="shared" si="80"/>
        <v>3.4687222896656101E-3</v>
      </c>
      <c r="AI102" s="15">
        <f t="shared" si="81"/>
        <v>0.76909064054256115</v>
      </c>
      <c r="AJ102" s="15">
        <f t="shared" si="82"/>
        <v>-0.14078243638963797</v>
      </c>
      <c r="AK102" s="15">
        <f t="shared" si="83"/>
        <v>-0.21090929685169382</v>
      </c>
      <c r="AL102" s="15">
        <f t="shared" si="84"/>
        <v>-2.4014311908662509</v>
      </c>
      <c r="AM102" s="15">
        <f t="shared" si="85"/>
        <v>-2.5776116218765699</v>
      </c>
      <c r="AN102" s="15">
        <f t="shared" si="93"/>
        <v>4.1259294400616771</v>
      </c>
      <c r="AO102" s="15">
        <f t="shared" si="93"/>
        <v>4.1259361055636425</v>
      </c>
      <c r="AP102" s="15">
        <f t="shared" si="93"/>
        <v>4.125897593246874</v>
      </c>
      <c r="AQ102" s="15">
        <f t="shared" si="93"/>
        <v>4.1261201427249832</v>
      </c>
      <c r="AR102" s="15">
        <f t="shared" si="93"/>
        <v>4.1248351328673829</v>
      </c>
      <c r="AS102" s="15">
        <f t="shared" si="93"/>
        <v>4.1322894575579445</v>
      </c>
      <c r="AT102" s="15">
        <f t="shared" si="93"/>
        <v>4.0901440614003475</v>
      </c>
      <c r="AU102" s="15">
        <f t="shared" si="86"/>
        <v>4.3864074611336754</v>
      </c>
      <c r="AW102" s="15">
        <v>47000</v>
      </c>
      <c r="AX102" s="15">
        <f t="shared" si="51"/>
        <v>7.6626787979168526E-2</v>
      </c>
      <c r="AY102" s="15">
        <f t="shared" si="52"/>
        <v>3.6926081749226763E-2</v>
      </c>
      <c r="AZ102" s="15">
        <f t="shared" si="53"/>
        <v>3.9700706229941755E-2</v>
      </c>
      <c r="BA102" s="15">
        <f t="shared" si="54"/>
        <v>1.3020888075739523</v>
      </c>
      <c r="BB102" s="15">
        <f t="shared" si="55"/>
        <v>0.90990869456315604</v>
      </c>
      <c r="BC102" s="15">
        <f t="shared" si="56"/>
        <v>-0.26165075353593242</v>
      </c>
      <c r="BD102" s="15">
        <f t="shared" si="57"/>
        <v>-0.13157689310259063</v>
      </c>
      <c r="BE102" s="15">
        <f t="shared" si="61"/>
        <v>6.093349895345777</v>
      </c>
      <c r="BF102" s="15">
        <f t="shared" si="61"/>
        <v>6.0933844656219609</v>
      </c>
      <c r="BG102" s="15">
        <f t="shared" si="61"/>
        <v>6.0934970283480663</v>
      </c>
      <c r="BH102" s="15">
        <f t="shared" si="60"/>
        <v>6.0938635219458002</v>
      </c>
      <c r="BI102" s="15">
        <f t="shared" si="60"/>
        <v>6.0950566124393672</v>
      </c>
      <c r="BJ102" s="15">
        <f t="shared" si="60"/>
        <v>6.0989387558980495</v>
      </c>
      <c r="BK102" s="15">
        <f t="shared" si="60"/>
        <v>6.1115515977683188</v>
      </c>
      <c r="BL102" s="15">
        <f t="shared" si="58"/>
        <v>6.1523511206392705</v>
      </c>
    </row>
    <row r="103" spans="1:64" s="15" customFormat="1" ht="12.95" customHeight="1" x14ac:dyDescent="0.2">
      <c r="A103" s="92" t="s">
        <v>75</v>
      </c>
      <c r="B103" s="42"/>
      <c r="C103" s="29">
        <v>46028.686000000002</v>
      </c>
      <c r="D103" s="29"/>
      <c r="E103" s="15">
        <f t="shared" si="66"/>
        <v>13788.151638467165</v>
      </c>
      <c r="F103" s="15">
        <f t="shared" si="88"/>
        <v>13788</v>
      </c>
      <c r="G103" s="150">
        <f t="shared" si="89"/>
        <v>4.8351562269090209E-2</v>
      </c>
      <c r="I103" s="15">
        <f t="shared" si="90"/>
        <v>4.8351562269090209E-2</v>
      </c>
      <c r="O103" s="15">
        <f t="shared" si="68"/>
        <v>4.2846194207045385E-2</v>
      </c>
      <c r="P103" s="211">
        <f t="shared" si="69"/>
        <v>31010.186000000002</v>
      </c>
      <c r="Q103" s="212"/>
      <c r="R103" s="15">
        <f t="shared" si="91"/>
        <v>3.0309077498583184E-5</v>
      </c>
      <c r="S103" s="13">
        <f t="shared" si="92"/>
        <v>1.2999999999999999E-2</v>
      </c>
      <c r="T103" s="15">
        <f t="shared" si="71"/>
        <v>3.9401800748158138E-7</v>
      </c>
      <c r="Z103" s="15">
        <f t="shared" si="72"/>
        <v>13788</v>
      </c>
      <c r="AA103" s="15">
        <f t="shared" si="73"/>
        <v>4.7509630705430704E-2</v>
      </c>
      <c r="AB103" s="15">
        <f t="shared" si="74"/>
        <v>4.368812577070489E-2</v>
      </c>
      <c r="AC103" s="15">
        <f t="shared" si="75"/>
        <v>5.5053680620448242E-3</v>
      </c>
      <c r="AD103" s="15">
        <f t="shared" si="76"/>
        <v>8.4193156365950511E-4</v>
      </c>
      <c r="AE103" s="15">
        <f t="shared" si="77"/>
        <v>9.2150338525198107E-9</v>
      </c>
      <c r="AF103" s="15">
        <f t="shared" si="78"/>
        <v>-31010.137648437732</v>
      </c>
      <c r="AG103" s="13">
        <f t="shared" si="79"/>
        <v>7.0884875788613934E-7</v>
      </c>
      <c r="AH103" s="15">
        <f t="shared" si="80"/>
        <v>4.6634364983853174E-3</v>
      </c>
      <c r="AI103" s="15">
        <f t="shared" si="81"/>
        <v>0.77374990044417002</v>
      </c>
      <c r="AJ103" s="15">
        <f t="shared" si="82"/>
        <v>-0.11913591773086596</v>
      </c>
      <c r="AK103" s="15">
        <f t="shared" si="83"/>
        <v>-0.21589987548513692</v>
      </c>
      <c r="AL103" s="15">
        <f t="shared" si="84"/>
        <v>-2.3795990694606388</v>
      </c>
      <c r="AM103" s="15">
        <f t="shared" si="85"/>
        <v>-2.4964488451603457</v>
      </c>
      <c r="AN103" s="15">
        <f t="shared" si="93"/>
        <v>4.1528114839586463</v>
      </c>
      <c r="AO103" s="15">
        <f t="shared" si="93"/>
        <v>4.1528166318342254</v>
      </c>
      <c r="AP103" s="15">
        <f t="shared" si="93"/>
        <v>4.1527856224370678</v>
      </c>
      <c r="AQ103" s="15">
        <f t="shared" si="93"/>
        <v>4.1529724378154622</v>
      </c>
      <c r="AR103" s="15">
        <f t="shared" si="93"/>
        <v>4.1518478148505515</v>
      </c>
      <c r="AS103" s="15">
        <f t="shared" si="93"/>
        <v>4.1586488410551965</v>
      </c>
      <c r="AT103" s="15">
        <f t="shared" si="93"/>
        <v>4.1185819230404999</v>
      </c>
      <c r="AU103" s="15">
        <f t="shared" si="86"/>
        <v>4.4178470448274805</v>
      </c>
      <c r="AW103" s="15">
        <v>48000</v>
      </c>
      <c r="AX103" s="15">
        <f t="shared" si="51"/>
        <v>7.3399710804595411E-2</v>
      </c>
      <c r="AY103" s="15">
        <f t="shared" si="52"/>
        <v>3.5351794401891734E-2</v>
      </c>
      <c r="AZ103" s="15">
        <f t="shared" si="53"/>
        <v>3.8047916402703677E-2</v>
      </c>
      <c r="BA103" s="15">
        <f t="shared" si="54"/>
        <v>1.3088496641155793</v>
      </c>
      <c r="BB103" s="15">
        <f t="shared" si="55"/>
        <v>0.86198137366840855</v>
      </c>
      <c r="BC103" s="15">
        <f t="shared" si="56"/>
        <v>-0.15775213748856873</v>
      </c>
      <c r="BD103" s="15">
        <f t="shared" si="57"/>
        <v>-7.9040050929217717E-2</v>
      </c>
      <c r="BE103" s="15">
        <f t="shared" si="61"/>
        <v>6.1689293150206508</v>
      </c>
      <c r="BF103" s="15">
        <f t="shared" si="61"/>
        <v>6.1689514835007193</v>
      </c>
      <c r="BG103" s="15">
        <f t="shared" si="61"/>
        <v>6.1690228345547693</v>
      </c>
      <c r="BH103" s="15">
        <f t="shared" si="60"/>
        <v>6.1692524797577173</v>
      </c>
      <c r="BI103" s="15">
        <f t="shared" si="60"/>
        <v>6.1699915578480322</v>
      </c>
      <c r="BJ103" s="15">
        <f t="shared" si="60"/>
        <v>6.1723697486822715</v>
      </c>
      <c r="BK103" s="15">
        <f t="shared" si="60"/>
        <v>6.1800180443847328</v>
      </c>
      <c r="BL103" s="15">
        <f t="shared" si="58"/>
        <v>6.2045763427220058</v>
      </c>
    </row>
    <row r="104" spans="1:64" s="15" customFormat="1" ht="12.95" customHeight="1" x14ac:dyDescent="0.2">
      <c r="A104" s="92" t="s">
        <v>75</v>
      </c>
      <c r="B104" s="42"/>
      <c r="C104" s="29">
        <v>46713.595000000001</v>
      </c>
      <c r="D104" s="29"/>
      <c r="E104" s="15">
        <f t="shared" si="66"/>
        <v>15936.139129099123</v>
      </c>
      <c r="F104" s="15">
        <f t="shared" si="88"/>
        <v>15936</v>
      </c>
      <c r="G104" s="150">
        <f t="shared" si="89"/>
        <v>4.436281522794161E-2</v>
      </c>
      <c r="I104" s="15">
        <f t="shared" si="90"/>
        <v>4.436281522794161E-2</v>
      </c>
      <c r="O104" s="15">
        <f t="shared" si="68"/>
        <v>4.5186069573519672E-2</v>
      </c>
      <c r="P104" s="211">
        <f t="shared" si="69"/>
        <v>31695.095000000001</v>
      </c>
      <c r="Q104" s="212"/>
      <c r="R104" s="15">
        <f t="shared" si="91"/>
        <v>6.777477175131626E-7</v>
      </c>
      <c r="S104" s="13">
        <f t="shared" si="92"/>
        <v>1.2999999999999999E-2</v>
      </c>
      <c r="T104" s="15">
        <f t="shared" si="71"/>
        <v>8.8107203276711127E-9</v>
      </c>
      <c r="Z104" s="15">
        <f t="shared" si="72"/>
        <v>15936</v>
      </c>
      <c r="AA104" s="15">
        <f t="shared" si="73"/>
        <v>5.4139612722321782E-2</v>
      </c>
      <c r="AB104" s="15">
        <f t="shared" si="74"/>
        <v>3.5409272079139499E-2</v>
      </c>
      <c r="AC104" s="15">
        <f t="shared" si="75"/>
        <v>-8.2325434557806165E-4</v>
      </c>
      <c r="AD104" s="15">
        <f t="shared" si="76"/>
        <v>-9.7767974943801725E-3</v>
      </c>
      <c r="AE104" s="15">
        <f t="shared" si="77"/>
        <v>1.2426150001995395E-6</v>
      </c>
      <c r="AF104" s="15">
        <f t="shared" si="78"/>
        <v>-31695.050637184773</v>
      </c>
      <c r="AG104" s="13">
        <f t="shared" si="79"/>
        <v>9.5585769246118424E-5</v>
      </c>
      <c r="AH104" s="15">
        <f t="shared" si="80"/>
        <v>8.9535431488021126E-3</v>
      </c>
      <c r="AI104" s="15">
        <f t="shared" si="81"/>
        <v>0.79176766777518159</v>
      </c>
      <c r="AJ104" s="15">
        <f t="shared" si="82"/>
        <v>-3.9235547151382055E-2</v>
      </c>
      <c r="AK104" s="15">
        <f t="shared" si="83"/>
        <v>-0.23332629427420615</v>
      </c>
      <c r="AL104" s="15">
        <f t="shared" si="84"/>
        <v>-2.2994251339150966</v>
      </c>
      <c r="AM104" s="15">
        <f t="shared" si="85"/>
        <v>-2.2327754748544559</v>
      </c>
      <c r="AN104" s="15">
        <f t="shared" si="93"/>
        <v>4.2501175712488264</v>
      </c>
      <c r="AO104" s="15">
        <f t="shared" si="93"/>
        <v>4.250119273304076</v>
      </c>
      <c r="AP104" s="15">
        <f t="shared" si="93"/>
        <v>4.2501070699653116</v>
      </c>
      <c r="AQ104" s="15">
        <f t="shared" si="93"/>
        <v>4.2501945716666567</v>
      </c>
      <c r="AR104" s="15">
        <f t="shared" si="93"/>
        <v>4.2495674970056179</v>
      </c>
      <c r="AS104" s="15">
        <f t="shared" si="93"/>
        <v>4.2540789691772938</v>
      </c>
      <c r="AT104" s="15">
        <f t="shared" si="93"/>
        <v>4.2224796471591608</v>
      </c>
      <c r="AU104" s="15">
        <f t="shared" si="86"/>
        <v>4.5300268218611954</v>
      </c>
      <c r="AW104" s="15">
        <v>49000</v>
      </c>
      <c r="AX104" s="15">
        <f t="shared" si="51"/>
        <v>6.9866076030647636E-2</v>
      </c>
      <c r="AY104" s="15">
        <f t="shared" si="52"/>
        <v>3.36958962083303E-2</v>
      </c>
      <c r="AZ104" s="15">
        <f t="shared" si="53"/>
        <v>3.6170179822317336E-2</v>
      </c>
      <c r="BA104" s="15">
        <f t="shared" si="54"/>
        <v>1.3122931095631474</v>
      </c>
      <c r="BB104" s="15">
        <f t="shared" si="55"/>
        <v>0.80427394405285613</v>
      </c>
      <c r="BC104" s="15">
        <f t="shared" si="56"/>
        <v>-5.3039531295070809E-2</v>
      </c>
      <c r="BD104" s="15">
        <f t="shared" si="57"/>
        <v>-2.6525984496137633E-2</v>
      </c>
      <c r="BE104" s="15">
        <f t="shared" si="61"/>
        <v>6.2448037330588146</v>
      </c>
      <c r="BF104" s="15">
        <f t="shared" si="61"/>
        <v>6.2448114200327698</v>
      </c>
      <c r="BG104" s="15">
        <f t="shared" si="61"/>
        <v>6.2448360181280176</v>
      </c>
      <c r="BH104" s="15">
        <f t="shared" si="60"/>
        <v>6.2449147311683779</v>
      </c>
      <c r="BI104" s="15">
        <f t="shared" si="60"/>
        <v>6.245166608539642</v>
      </c>
      <c r="BJ104" s="15">
        <f t="shared" si="60"/>
        <v>6.2459725860460269</v>
      </c>
      <c r="BK104" s="15">
        <f t="shared" si="60"/>
        <v>6.2485514578940178</v>
      </c>
      <c r="BL104" s="15">
        <f t="shared" si="58"/>
        <v>6.256801564804741</v>
      </c>
    </row>
    <row r="105" spans="1:64" s="15" customFormat="1" ht="12.95" customHeight="1" x14ac:dyDescent="0.2">
      <c r="A105" s="92" t="s">
        <v>104</v>
      </c>
      <c r="B105" s="42"/>
      <c r="C105" s="29">
        <v>47153.317999999999</v>
      </c>
      <c r="D105" s="29"/>
      <c r="E105" s="15">
        <f t="shared" si="66"/>
        <v>17315.182919359075</v>
      </c>
      <c r="F105" s="15">
        <f t="shared" si="88"/>
        <v>17315</v>
      </c>
      <c r="G105" s="150">
        <f t="shared" si="89"/>
        <v>5.8325812351540662E-2</v>
      </c>
      <c r="I105" s="15">
        <f t="shared" si="90"/>
        <v>5.8325812351540662E-2</v>
      </c>
      <c r="O105" s="15">
        <f t="shared" si="68"/>
        <v>4.6489785446582201E-2</v>
      </c>
      <c r="P105" s="211">
        <f t="shared" si="69"/>
        <v>32134.817999999999</v>
      </c>
      <c r="Q105" s="212"/>
      <c r="R105" s="15">
        <f t="shared" si="91"/>
        <v>1.4009153289490058E-4</v>
      </c>
      <c r="S105" s="13">
        <f t="shared" si="92"/>
        <v>1.2999999999999999E-2</v>
      </c>
      <c r="T105" s="15">
        <f t="shared" si="71"/>
        <v>1.8211899276337075E-6</v>
      </c>
      <c r="Z105" s="15">
        <f t="shared" si="72"/>
        <v>17315</v>
      </c>
      <c r="AA105" s="15">
        <f t="shared" si="73"/>
        <v>5.8208714569298894E-2</v>
      </c>
      <c r="AB105" s="15">
        <f t="shared" si="74"/>
        <v>4.6606883228823968E-2</v>
      </c>
      <c r="AC105" s="15">
        <f t="shared" si="75"/>
        <v>1.1836026904958462E-2</v>
      </c>
      <c r="AD105" s="15">
        <f t="shared" si="76"/>
        <v>1.1709778224176792E-4</v>
      </c>
      <c r="AE105" s="15">
        <f t="shared" si="77"/>
        <v>1.7825457787722649E-10</v>
      </c>
      <c r="AF105" s="15">
        <f t="shared" si="78"/>
        <v>-32134.759674187648</v>
      </c>
      <c r="AG105" s="13">
        <f t="shared" si="79"/>
        <v>1.3711890605940499E-8</v>
      </c>
      <c r="AH105" s="15">
        <f t="shared" si="80"/>
        <v>1.1718929122716692E-2</v>
      </c>
      <c r="AI105" s="15">
        <f t="shared" si="81"/>
        <v>0.80454973576408717</v>
      </c>
      <c r="AJ105" s="15">
        <f t="shared" si="82"/>
        <v>1.4283098595669499E-2</v>
      </c>
      <c r="AK105" s="15">
        <f t="shared" si="83"/>
        <v>-0.24413327916044644</v>
      </c>
      <c r="AL105" s="15">
        <f t="shared" si="84"/>
        <v>-2.2458959287839289</v>
      </c>
      <c r="AM105" s="15">
        <f t="shared" si="85"/>
        <v>-2.0815808531012818</v>
      </c>
      <c r="AN105" s="15">
        <f t="shared" si="93"/>
        <v>4.3138246983376902</v>
      </c>
      <c r="AO105" s="15">
        <f t="shared" si="93"/>
        <v>4.3138253819133885</v>
      </c>
      <c r="AP105" s="15">
        <f t="shared" si="93"/>
        <v>4.3138197497897739</v>
      </c>
      <c r="AQ105" s="15">
        <f t="shared" si="93"/>
        <v>4.3138661562847789</v>
      </c>
      <c r="AR105" s="15">
        <f t="shared" si="93"/>
        <v>4.3134839373250946</v>
      </c>
      <c r="AS105" s="15">
        <f t="shared" si="93"/>
        <v>4.3166424285160474</v>
      </c>
      <c r="AT105" s="15">
        <f t="shared" si="93"/>
        <v>4.2912144486247676</v>
      </c>
      <c r="AU105" s="15">
        <f t="shared" si="86"/>
        <v>4.6020454031132871</v>
      </c>
      <c r="AW105" s="15">
        <v>50000</v>
      </c>
      <c r="AX105" s="15">
        <f t="shared" si="51"/>
        <v>6.6039818547721868E-2</v>
      </c>
      <c r="AY105" s="15">
        <f t="shared" si="52"/>
        <v>3.1958387168542379E-2</v>
      </c>
      <c r="AZ105" s="15">
        <f t="shared" si="53"/>
        <v>3.4081431379179482E-2</v>
      </c>
      <c r="BA105" s="15">
        <f t="shared" si="54"/>
        <v>1.3123109898660701</v>
      </c>
      <c r="BB105" s="15">
        <f t="shared" si="55"/>
        <v>0.73756902854579698</v>
      </c>
      <c r="BC105" s="15">
        <f t="shared" si="56"/>
        <v>5.1949885663730336E-2</v>
      </c>
      <c r="BD105" s="15">
        <f t="shared" si="57"/>
        <v>2.5980786153200482E-2</v>
      </c>
      <c r="BE105" s="15">
        <f t="shared" si="61"/>
        <v>6.3207781983953977</v>
      </c>
      <c r="BF105" s="15">
        <f t="shared" si="61"/>
        <v>6.3207706681442675</v>
      </c>
      <c r="BG105" s="15">
        <f t="shared" si="61"/>
        <v>6.3207465722790639</v>
      </c>
      <c r="BH105" s="15">
        <f t="shared" si="60"/>
        <v>6.3206694686597578</v>
      </c>
      <c r="BI105" s="15">
        <f t="shared" si="60"/>
        <v>6.3204227486512883</v>
      </c>
      <c r="BJ105" s="15">
        <f t="shared" si="60"/>
        <v>6.3196332968204256</v>
      </c>
      <c r="BK105" s="15">
        <f t="shared" si="60"/>
        <v>6.3171073682399337</v>
      </c>
      <c r="BL105" s="15">
        <f t="shared" si="58"/>
        <v>6.3090267868874754</v>
      </c>
    </row>
    <row r="106" spans="1:64" s="15" customFormat="1" ht="12.95" customHeight="1" x14ac:dyDescent="0.2">
      <c r="A106" s="92" t="s">
        <v>104</v>
      </c>
      <c r="B106" s="42"/>
      <c r="C106" s="29">
        <v>47159.370999999999</v>
      </c>
      <c r="D106" s="29"/>
      <c r="E106" s="15">
        <f t="shared" si="66"/>
        <v>17334.166124837167</v>
      </c>
      <c r="F106" s="15">
        <f t="shared" si="88"/>
        <v>17334</v>
      </c>
      <c r="G106" s="150">
        <f t="shared" si="89"/>
        <v>5.2970697732234839E-2</v>
      </c>
      <c r="I106" s="15">
        <f t="shared" si="90"/>
        <v>5.2970697732234839E-2</v>
      </c>
      <c r="O106" s="15">
        <f t="shared" si="68"/>
        <v>4.650666430069865E-2</v>
      </c>
      <c r="P106" s="211">
        <f t="shared" si="69"/>
        <v>32140.870999999999</v>
      </c>
      <c r="Q106" s="212"/>
      <c r="R106" s="15">
        <f t="shared" si="91"/>
        <v>4.1783728204017529E-5</v>
      </c>
      <c r="S106" s="13">
        <f t="shared" si="92"/>
        <v>1.2999999999999999E-2</v>
      </c>
      <c r="T106" s="15">
        <f t="shared" si="71"/>
        <v>5.4318846665222789E-7</v>
      </c>
      <c r="Z106" s="15">
        <f t="shared" si="72"/>
        <v>17334</v>
      </c>
      <c r="AA106" s="15">
        <f t="shared" si="73"/>
        <v>5.8263699514749023E-2</v>
      </c>
      <c r="AB106" s="15">
        <f t="shared" si="74"/>
        <v>4.1213662518184466E-2</v>
      </c>
      <c r="AC106" s="15">
        <f t="shared" si="75"/>
        <v>6.4640334315361897E-3</v>
      </c>
      <c r="AD106" s="15">
        <f t="shared" si="76"/>
        <v>-5.293001782514184E-3</v>
      </c>
      <c r="AE106" s="15">
        <f t="shared" si="77"/>
        <v>3.6420628230607828E-7</v>
      </c>
      <c r="AF106" s="15">
        <f t="shared" si="78"/>
        <v>-32140.818029302267</v>
      </c>
      <c r="AG106" s="13">
        <f t="shared" si="79"/>
        <v>2.8015867869698329E-5</v>
      </c>
      <c r="AH106" s="15">
        <f t="shared" si="80"/>
        <v>1.1757035214050375E-2</v>
      </c>
      <c r="AI106" s="15">
        <f t="shared" si="81"/>
        <v>0.80473281683455022</v>
      </c>
      <c r="AJ106" s="15">
        <f t="shared" si="82"/>
        <v>1.5032715750843511E-2</v>
      </c>
      <c r="AK106" s="15">
        <f t="shared" si="83"/>
        <v>-0.24427973915605705</v>
      </c>
      <c r="AL106" s="15">
        <f t="shared" si="84"/>
        <v>-2.2451462310689947</v>
      </c>
      <c r="AM106" s="15">
        <f t="shared" si="85"/>
        <v>-2.0795833505873307</v>
      </c>
      <c r="AN106" s="15">
        <f t="shared" si="93"/>
        <v>4.3147096811774226</v>
      </c>
      <c r="AO106" s="15">
        <f t="shared" si="93"/>
        <v>4.3147103552455279</v>
      </c>
      <c r="AP106" s="15">
        <f t="shared" si="93"/>
        <v>4.3147047897581814</v>
      </c>
      <c r="AQ106" s="15">
        <f t="shared" si="93"/>
        <v>4.3147507437772941</v>
      </c>
      <c r="AR106" s="15">
        <f t="shared" si="93"/>
        <v>4.3143714536663778</v>
      </c>
      <c r="AS106" s="15">
        <f t="shared" si="93"/>
        <v>4.3175123200593086</v>
      </c>
      <c r="AT106" s="15">
        <f t="shared" si="93"/>
        <v>4.2921727086813508</v>
      </c>
      <c r="AU106" s="15">
        <f t="shared" si="86"/>
        <v>4.6030376823328591</v>
      </c>
      <c r="AW106" s="15">
        <v>51000</v>
      </c>
      <c r="AX106" s="15">
        <f t="shared" si="51"/>
        <v>6.1938391653196256E-2</v>
      </c>
      <c r="AY106" s="15">
        <f t="shared" si="52"/>
        <v>3.0139267282528054E-2</v>
      </c>
      <c r="AZ106" s="15">
        <f t="shared" si="53"/>
        <v>3.1799124370668203E-2</v>
      </c>
      <c r="BA106" s="15">
        <f t="shared" si="54"/>
        <v>1.3089027382480807</v>
      </c>
      <c r="BB106" s="15">
        <f t="shared" si="55"/>
        <v>0.66294453716140433</v>
      </c>
      <c r="BC106" s="15">
        <f t="shared" si="56"/>
        <v>0.15666816268478667</v>
      </c>
      <c r="BD106" s="15">
        <f t="shared" si="57"/>
        <v>7.8494700862055899E-2</v>
      </c>
      <c r="BE106" s="15">
        <f t="shared" si="61"/>
        <v>6.3966546674115445</v>
      </c>
      <c r="BF106" s="15">
        <f t="shared" si="61"/>
        <v>6.3966326407280381</v>
      </c>
      <c r="BG106" s="15">
        <f t="shared" si="61"/>
        <v>6.3965617524286538</v>
      </c>
      <c r="BH106" s="15">
        <f t="shared" si="60"/>
        <v>6.3963336170636689</v>
      </c>
      <c r="BI106" s="15">
        <f t="shared" si="60"/>
        <v>6.395599463416433</v>
      </c>
      <c r="BJ106" s="15">
        <f t="shared" si="60"/>
        <v>6.3932373226541896</v>
      </c>
      <c r="BK106" s="15">
        <f t="shared" si="60"/>
        <v>6.3856412440206576</v>
      </c>
      <c r="BL106" s="15">
        <f t="shared" si="58"/>
        <v>6.3612520089702107</v>
      </c>
    </row>
    <row r="107" spans="1:64" s="15" customFormat="1" ht="12.95" customHeight="1" x14ac:dyDescent="0.2">
      <c r="A107" s="92" t="s">
        <v>105</v>
      </c>
      <c r="B107" s="42"/>
      <c r="C107" s="29">
        <v>47392.466</v>
      </c>
      <c r="D107" s="29"/>
      <c r="E107" s="15">
        <f t="shared" si="66"/>
        <v>18065.190456724846</v>
      </c>
      <c r="F107" s="15">
        <f t="shared" si="88"/>
        <v>18065</v>
      </c>
      <c r="G107" s="150">
        <f t="shared" si="89"/>
        <v>6.0729182790964842E-2</v>
      </c>
      <c r="I107" s="15">
        <f t="shared" si="90"/>
        <v>6.0729182790964842E-2</v>
      </c>
      <c r="O107" s="15">
        <f t="shared" si="68"/>
        <v>4.7133684430588664E-2</v>
      </c>
      <c r="P107" s="211">
        <f t="shared" si="69"/>
        <v>32373.966</v>
      </c>
      <c r="Q107" s="212"/>
      <c r="R107" s="15">
        <f t="shared" si="91"/>
        <v>1.8483757566699135E-4</v>
      </c>
      <c r="S107" s="13">
        <f t="shared" si="92"/>
        <v>1.2999999999999999E-2</v>
      </c>
      <c r="T107" s="15">
        <f t="shared" si="71"/>
        <v>2.4028884836708875E-6</v>
      </c>
      <c r="Z107" s="15">
        <f t="shared" si="72"/>
        <v>18065</v>
      </c>
      <c r="AA107" s="15">
        <f t="shared" si="73"/>
        <v>6.0356134286364743E-2</v>
      </c>
      <c r="AB107" s="15">
        <f t="shared" si="74"/>
        <v>4.7506732935188763E-2</v>
      </c>
      <c r="AC107" s="15">
        <f t="shared" si="75"/>
        <v>1.3595498360376178E-2</v>
      </c>
      <c r="AD107" s="15">
        <f t="shared" si="76"/>
        <v>3.7304850460009864E-4</v>
      </c>
      <c r="AE107" s="15">
        <f t="shared" si="77"/>
        <v>1.8091474281968075E-9</v>
      </c>
      <c r="AF107" s="15">
        <f t="shared" si="78"/>
        <v>-32373.905270817209</v>
      </c>
      <c r="AG107" s="13">
        <f t="shared" si="79"/>
        <v>1.3916518678436982E-7</v>
      </c>
      <c r="AH107" s="15">
        <f t="shared" si="80"/>
        <v>1.3222449855776079E-2</v>
      </c>
      <c r="AI107" s="15">
        <f t="shared" si="81"/>
        <v>0.81192478696523795</v>
      </c>
      <c r="AJ107" s="15">
        <f t="shared" si="82"/>
        <v>4.4126000476527011E-2</v>
      </c>
      <c r="AK107" s="15">
        <f t="shared" si="83"/>
        <v>-0.2498591163544957</v>
      </c>
      <c r="AL107" s="15">
        <f t="shared" si="84"/>
        <v>-2.2160391803766553</v>
      </c>
      <c r="AM107" s="15">
        <f t="shared" si="85"/>
        <v>-2.0043619604958773</v>
      </c>
      <c r="AN107" s="15">
        <f t="shared" si="93"/>
        <v>4.3489132362056644</v>
      </c>
      <c r="AO107" s="15">
        <f t="shared" si="93"/>
        <v>4.348913615552398</v>
      </c>
      <c r="AP107" s="15">
        <f t="shared" si="93"/>
        <v>4.3489102036933689</v>
      </c>
      <c r="AQ107" s="15">
        <f t="shared" si="93"/>
        <v>4.3489408911842071</v>
      </c>
      <c r="AR107" s="15">
        <f t="shared" si="93"/>
        <v>4.348664965770304</v>
      </c>
      <c r="AS107" s="15">
        <f t="shared" si="93"/>
        <v>4.3511531742095997</v>
      </c>
      <c r="AT107" s="15">
        <f t="shared" si="93"/>
        <v>4.3292732162695859</v>
      </c>
      <c r="AU107" s="15">
        <f t="shared" si="86"/>
        <v>4.6412143196753384</v>
      </c>
      <c r="AW107" s="15">
        <v>52000</v>
      </c>
      <c r="AX107" s="15">
        <f t="shared" si="51"/>
        <v>5.7582220880655219E-2</v>
      </c>
      <c r="AY107" s="15">
        <f t="shared" si="52"/>
        <v>2.8238536550287255E-2</v>
      </c>
      <c r="AZ107" s="15">
        <f t="shared" si="53"/>
        <v>2.9343684330367964E-2</v>
      </c>
      <c r="BA107" s="15">
        <f t="shared" si="54"/>
        <v>1.3021754235519318</v>
      </c>
      <c r="BB107" s="15">
        <f t="shared" si="55"/>
        <v>0.5817147414060484</v>
      </c>
      <c r="BC107" s="15">
        <f t="shared" si="56"/>
        <v>0.26057790079649523</v>
      </c>
      <c r="BD107" s="15">
        <f t="shared" si="57"/>
        <v>0.13103121832482284</v>
      </c>
      <c r="BE107" s="15">
        <f t="shared" si="61"/>
        <v>6.4722381259081931</v>
      </c>
      <c r="BF107" s="15">
        <f t="shared" si="61"/>
        <v>6.472203669847679</v>
      </c>
      <c r="BG107" s="15">
        <f t="shared" si="61"/>
        <v>6.4720914958329772</v>
      </c>
      <c r="BH107" s="15">
        <f t="shared" si="60"/>
        <v>6.4717263224647938</v>
      </c>
      <c r="BI107" s="15">
        <f t="shared" si="60"/>
        <v>6.470537706258197</v>
      </c>
      <c r="BJ107" s="15">
        <f t="shared" si="60"/>
        <v>6.4666706803270237</v>
      </c>
      <c r="BK107" s="15">
        <f t="shared" si="60"/>
        <v>6.4541086139194004</v>
      </c>
      <c r="BL107" s="15">
        <f t="shared" si="58"/>
        <v>6.4134772310529451</v>
      </c>
    </row>
    <row r="108" spans="1:64" s="15" customFormat="1" ht="12.95" customHeight="1" x14ac:dyDescent="0.2">
      <c r="A108" s="92" t="s">
        <v>105</v>
      </c>
      <c r="B108" s="42"/>
      <c r="C108" s="29">
        <v>47415.421000000002</v>
      </c>
      <c r="D108" s="29"/>
      <c r="E108" s="15">
        <f t="shared" si="66"/>
        <v>18137.181119495319</v>
      </c>
      <c r="F108" s="15">
        <f t="shared" si="88"/>
        <v>18137</v>
      </c>
      <c r="G108" s="150">
        <f t="shared" si="89"/>
        <v>5.7751906359044369E-2</v>
      </c>
      <c r="I108" s="15">
        <f t="shared" si="90"/>
        <v>5.7751906359044369E-2</v>
      </c>
      <c r="O108" s="15">
        <f t="shared" si="68"/>
        <v>4.719308370489176E-2</v>
      </c>
      <c r="P108" s="211">
        <f t="shared" si="69"/>
        <v>32396.921000000002</v>
      </c>
      <c r="Q108" s="212"/>
      <c r="R108" s="15">
        <f t="shared" si="91"/>
        <v>1.1148873584184636E-4</v>
      </c>
      <c r="S108" s="13">
        <f t="shared" si="92"/>
        <v>1.2999999999999999E-2</v>
      </c>
      <c r="T108" s="15">
        <f t="shared" si="71"/>
        <v>1.4493535659440026E-6</v>
      </c>
      <c r="Z108" s="15">
        <f t="shared" si="72"/>
        <v>18137</v>
      </c>
      <c r="AA108" s="15">
        <f t="shared" si="73"/>
        <v>6.0559767515501267E-2</v>
      </c>
      <c r="AB108" s="15">
        <f t="shared" si="74"/>
        <v>4.4385222548434862E-2</v>
      </c>
      <c r="AC108" s="15">
        <f t="shared" si="75"/>
        <v>1.055882265415261E-2</v>
      </c>
      <c r="AD108" s="15">
        <f t="shared" si="76"/>
        <v>-2.8078611564568978E-3</v>
      </c>
      <c r="AE108" s="15">
        <f t="shared" si="77"/>
        <v>1.0249309556121309E-7</v>
      </c>
      <c r="AF108" s="15">
        <f t="shared" si="78"/>
        <v>-32396.863248093643</v>
      </c>
      <c r="AG108" s="13">
        <f t="shared" si="79"/>
        <v>7.8840842739394684E-6</v>
      </c>
      <c r="AH108" s="15">
        <f t="shared" si="80"/>
        <v>1.3366683810609507E-2</v>
      </c>
      <c r="AI108" s="15">
        <f t="shared" si="81"/>
        <v>0.81264896682356369</v>
      </c>
      <c r="AJ108" s="15">
        <f t="shared" si="82"/>
        <v>4.7018193554715641E-2</v>
      </c>
      <c r="AK108" s="15">
        <f t="shared" si="83"/>
        <v>-0.25040258415448202</v>
      </c>
      <c r="AL108" s="15">
        <f t="shared" si="84"/>
        <v>-2.2131439783184623</v>
      </c>
      <c r="AM108" s="15">
        <f t="shared" si="85"/>
        <v>-1.9971196788337451</v>
      </c>
      <c r="AN108" s="15">
        <f t="shared" si="93"/>
        <v>4.3522987181627277</v>
      </c>
      <c r="AO108" s="15">
        <f t="shared" si="93"/>
        <v>4.3522990751490251</v>
      </c>
      <c r="AP108" s="15">
        <f t="shared" si="93"/>
        <v>4.3522958355480927</v>
      </c>
      <c r="AQ108" s="15">
        <f t="shared" si="93"/>
        <v>4.3523252354967701</v>
      </c>
      <c r="AR108" s="15">
        <f t="shared" si="93"/>
        <v>4.3520585098515907</v>
      </c>
      <c r="AS108" s="15">
        <f t="shared" si="93"/>
        <v>4.354485290471735</v>
      </c>
      <c r="AT108" s="15">
        <f t="shared" si="93"/>
        <v>4.3329520110442132</v>
      </c>
      <c r="AU108" s="15">
        <f t="shared" si="86"/>
        <v>4.6449745356652947</v>
      </c>
      <c r="AW108" s="15">
        <v>53000</v>
      </c>
      <c r="AX108" s="15">
        <f t="shared" si="51"/>
        <v>5.299400646745471E-2</v>
      </c>
      <c r="AY108" s="15">
        <f t="shared" si="52"/>
        <v>2.6256194971820024E-2</v>
      </c>
      <c r="AZ108" s="15">
        <f t="shared" si="53"/>
        <v>2.6737811495634683E-2</v>
      </c>
      <c r="BA108" s="15">
        <f t="shared" si="54"/>
        <v>1.2923347373083027</v>
      </c>
      <c r="BB108" s="15">
        <f t="shared" si="55"/>
        <v>0.49535251244631895</v>
      </c>
      <c r="BC108" s="15">
        <f t="shared" si="56"/>
        <v>0.36317255903125895</v>
      </c>
      <c r="BD108" s="15">
        <f t="shared" si="57"/>
        <v>0.18360880944655955</v>
      </c>
      <c r="BE108" s="15">
        <f t="shared" si="61"/>
        <v>6.5473424680926193</v>
      </c>
      <c r="BF108" s="15">
        <f t="shared" si="61"/>
        <v>6.5472986859991167</v>
      </c>
      <c r="BG108" s="15">
        <f t="shared" si="61"/>
        <v>6.5471536615618442</v>
      </c>
      <c r="BH108" s="15">
        <f t="shared" si="60"/>
        <v>6.5466733211042403</v>
      </c>
      <c r="BI108" s="15">
        <f t="shared" si="60"/>
        <v>6.5450828125250293</v>
      </c>
      <c r="BJ108" s="15">
        <f t="shared" si="60"/>
        <v>6.5398211143210139</v>
      </c>
      <c r="BK108" s="15">
        <f t="shared" si="60"/>
        <v>6.5224651879712061</v>
      </c>
      <c r="BL108" s="15">
        <f t="shared" si="58"/>
        <v>6.4657024531356804</v>
      </c>
    </row>
    <row r="109" spans="1:64" s="15" customFormat="1" ht="12.95" customHeight="1" x14ac:dyDescent="0.2">
      <c r="A109" s="92" t="s">
        <v>106</v>
      </c>
      <c r="B109" s="42"/>
      <c r="C109" s="29">
        <v>47462.296999999999</v>
      </c>
      <c r="D109" s="29"/>
      <c r="E109" s="15">
        <f t="shared" si="66"/>
        <v>18284.191980224052</v>
      </c>
      <c r="F109" s="15">
        <f t="shared" si="88"/>
        <v>18284</v>
      </c>
      <c r="G109" s="150">
        <f t="shared" si="89"/>
        <v>6.1214966961415485E-2</v>
      </c>
      <c r="I109" s="15">
        <f t="shared" si="90"/>
        <v>6.1214966961415485E-2</v>
      </c>
      <c r="O109" s="15">
        <f t="shared" si="68"/>
        <v>4.7313043574274266E-2</v>
      </c>
      <c r="P109" s="211">
        <f t="shared" si="69"/>
        <v>32443.796999999999</v>
      </c>
      <c r="Q109" s="212"/>
      <c r="R109" s="15">
        <f t="shared" si="91"/>
        <v>1.9326347386194396E-4</v>
      </c>
      <c r="S109" s="13">
        <f t="shared" si="92"/>
        <v>1.2999999999999999E-2</v>
      </c>
      <c r="T109" s="15">
        <f t="shared" si="71"/>
        <v>2.5124251602052713E-6</v>
      </c>
      <c r="Z109" s="15">
        <f t="shared" si="72"/>
        <v>18284</v>
      </c>
      <c r="AA109" s="15">
        <f t="shared" si="73"/>
        <v>6.0974127070167555E-2</v>
      </c>
      <c r="AB109" s="15">
        <f t="shared" si="74"/>
        <v>4.7553883465522195E-2</v>
      </c>
      <c r="AC109" s="15">
        <f t="shared" si="75"/>
        <v>1.3901923387141218E-2</v>
      </c>
      <c r="AD109" s="15">
        <f t="shared" si="76"/>
        <v>2.4083989124792926E-4</v>
      </c>
      <c r="AE109" s="15">
        <f t="shared" si="77"/>
        <v>7.5405009181208708E-10</v>
      </c>
      <c r="AF109" s="15">
        <f t="shared" si="78"/>
        <v>-32443.735785033037</v>
      </c>
      <c r="AG109" s="13">
        <f t="shared" si="79"/>
        <v>5.8003853216314391E-8</v>
      </c>
      <c r="AH109" s="15">
        <f t="shared" si="80"/>
        <v>1.3661083495893289E-2</v>
      </c>
      <c r="AI109" s="15">
        <f t="shared" si="81"/>
        <v>0.81413641829955741</v>
      </c>
      <c r="AJ109" s="15">
        <f t="shared" si="82"/>
        <v>5.293791018767794E-2</v>
      </c>
      <c r="AK109" s="15">
        <f t="shared" si="83"/>
        <v>-0.25150863361126086</v>
      </c>
      <c r="AL109" s="15">
        <f t="shared" si="84"/>
        <v>-2.207216845914501</v>
      </c>
      <c r="AM109" s="15">
        <f t="shared" si="85"/>
        <v>-1.9824229085526768</v>
      </c>
      <c r="AN109" s="15">
        <f t="shared" si="93"/>
        <v>4.3592201466799549</v>
      </c>
      <c r="AO109" s="15">
        <f t="shared" si="93"/>
        <v>4.3592204612216339</v>
      </c>
      <c r="AP109" s="15">
        <f t="shared" si="93"/>
        <v>4.3592175532719546</v>
      </c>
      <c r="AQ109" s="15">
        <f t="shared" si="93"/>
        <v>4.3592444382507214</v>
      </c>
      <c r="AR109" s="15">
        <f t="shared" si="93"/>
        <v>4.358995952214781</v>
      </c>
      <c r="AS109" s="15">
        <f t="shared" si="93"/>
        <v>4.3612990173493174</v>
      </c>
      <c r="AT109" s="15">
        <f t="shared" si="93"/>
        <v>4.340476583523162</v>
      </c>
      <c r="AU109" s="15">
        <f t="shared" si="86"/>
        <v>4.6526516433114571</v>
      </c>
      <c r="AW109" s="15">
        <v>54000</v>
      </c>
      <c r="AX109" s="15">
        <f t="shared" si="51"/>
        <v>4.8197936289563106E-2</v>
      </c>
      <c r="AY109" s="15">
        <f t="shared" si="52"/>
        <v>2.4192242547126333E-2</v>
      </c>
      <c r="AZ109" s="15">
        <f t="shared" si="53"/>
        <v>2.4005693742436777E-2</v>
      </c>
      <c r="BA109" s="15">
        <f t="shared" si="54"/>
        <v>1.2796683612350388</v>
      </c>
      <c r="BB109" s="15">
        <f t="shared" si="55"/>
        <v>0.40540266528715196</v>
      </c>
      <c r="BC109" s="15">
        <f t="shared" si="56"/>
        <v>0.46399386668580017</v>
      </c>
      <c r="BD109" s="15">
        <f t="shared" si="57"/>
        <v>0.23625076195426215</v>
      </c>
      <c r="BE109" s="15">
        <f t="shared" si="61"/>
        <v>6.6217956770700024</v>
      </c>
      <c r="BF109" s="15">
        <f t="shared" si="61"/>
        <v>6.6217462623127856</v>
      </c>
      <c r="BG109" s="15">
        <f t="shared" si="61"/>
        <v>6.6215787483413626</v>
      </c>
      <c r="BH109" s="15">
        <f t="shared" si="60"/>
        <v>6.6210109563863462</v>
      </c>
      <c r="BI109" s="15">
        <f t="shared" si="60"/>
        <v>6.6190872550568578</v>
      </c>
      <c r="BJ109" s="15">
        <f t="shared" si="60"/>
        <v>6.6125792202013542</v>
      </c>
      <c r="BK109" s="15">
        <f t="shared" si="60"/>
        <v>6.590666978335209</v>
      </c>
      <c r="BL109" s="15">
        <f t="shared" si="58"/>
        <v>6.5179276752184148</v>
      </c>
    </row>
    <row r="110" spans="1:64" s="15" customFormat="1" ht="12.95" customHeight="1" x14ac:dyDescent="0.2">
      <c r="A110" s="92" t="s">
        <v>106</v>
      </c>
      <c r="B110" s="42" t="s">
        <v>131</v>
      </c>
      <c r="C110" s="29">
        <v>47471.362999999998</v>
      </c>
      <c r="D110" s="29"/>
      <c r="E110" s="15">
        <f t="shared" si="66"/>
        <v>18312.624450216514</v>
      </c>
      <c r="F110" s="15">
        <f t="shared" si="88"/>
        <v>18312.5</v>
      </c>
      <c r="G110" s="150">
        <f t="shared" si="89"/>
        <v>3.9682295035163406E-2</v>
      </c>
      <c r="I110" s="15">
        <f t="shared" si="90"/>
        <v>3.9682295035163406E-2</v>
      </c>
      <c r="O110" s="15">
        <f t="shared" si="68"/>
        <v>4.733609700144583E-2</v>
      </c>
      <c r="P110" s="211">
        <f t="shared" si="69"/>
        <v>32452.862999999998</v>
      </c>
      <c r="Q110" s="212"/>
      <c r="R110" s="15">
        <f t="shared" si="91"/>
        <v>5.8580684539068697E-5</v>
      </c>
      <c r="S110" s="13">
        <f t="shared" si="92"/>
        <v>1.2999999999999999E-2</v>
      </c>
      <c r="T110" s="15">
        <f t="shared" si="71"/>
        <v>7.6154889900789304E-7</v>
      </c>
      <c r="Z110" s="15">
        <f t="shared" si="72"/>
        <v>18312.5</v>
      </c>
      <c r="AA110" s="15">
        <f t="shared" si="73"/>
        <v>6.1054245009022172E-2</v>
      </c>
      <c r="AB110" s="15">
        <f t="shared" si="74"/>
        <v>2.5964147027587064E-2</v>
      </c>
      <c r="AC110" s="15">
        <f t="shared" si="75"/>
        <v>-7.6538019662824239E-3</v>
      </c>
      <c r="AD110" s="15">
        <f t="shared" si="76"/>
        <v>-2.1371949973858766E-2</v>
      </c>
      <c r="AE110" s="15">
        <f t="shared" si="77"/>
        <v>5.9378831939065818E-6</v>
      </c>
      <c r="AF110" s="15">
        <f t="shared" si="78"/>
        <v>-32452.823317704962</v>
      </c>
      <c r="AG110" s="13">
        <f t="shared" si="79"/>
        <v>4.5676024568512167E-4</v>
      </c>
      <c r="AH110" s="15">
        <f t="shared" si="80"/>
        <v>1.3718148007576344E-2</v>
      </c>
      <c r="AI110" s="15">
        <f t="shared" si="81"/>
        <v>0.81442619202778133</v>
      </c>
      <c r="AJ110" s="15">
        <f t="shared" si="82"/>
        <v>5.4087912446780378E-2</v>
      </c>
      <c r="AK110" s="15">
        <f t="shared" si="83"/>
        <v>-0.25172251702660742</v>
      </c>
      <c r="AL110" s="15">
        <f t="shared" si="84"/>
        <v>-2.2060651934548736</v>
      </c>
      <c r="AM110" s="15">
        <f t="shared" si="85"/>
        <v>-1.979587321498337</v>
      </c>
      <c r="AN110" s="15">
        <f t="shared" si="93"/>
        <v>4.3605635238199723</v>
      </c>
      <c r="AO110" s="15">
        <f t="shared" si="93"/>
        <v>4.3605638306117056</v>
      </c>
      <c r="AP110" s="15">
        <f t="shared" si="93"/>
        <v>4.3605609839337047</v>
      </c>
      <c r="AQ110" s="15">
        <f t="shared" si="93"/>
        <v>4.3605873987125729</v>
      </c>
      <c r="AR110" s="15">
        <f t="shared" si="93"/>
        <v>4.3603423647326931</v>
      </c>
      <c r="AS110" s="15">
        <f t="shared" si="93"/>
        <v>4.3626217126073774</v>
      </c>
      <c r="AT110" s="15">
        <f t="shared" si="93"/>
        <v>4.3419375583045907</v>
      </c>
      <c r="AU110" s="15">
        <f t="shared" si="86"/>
        <v>4.6541400621408151</v>
      </c>
      <c r="AW110" s="15">
        <v>55000</v>
      </c>
      <c r="AX110" s="15">
        <f t="shared" si="51"/>
        <v>4.3218877709794989E-2</v>
      </c>
      <c r="AY110" s="15">
        <f t="shared" si="52"/>
        <v>2.2046679276206224E-2</v>
      </c>
      <c r="AZ110" s="15">
        <f t="shared" si="53"/>
        <v>2.1172198433588765E-2</v>
      </c>
      <c r="BA110" s="15">
        <f t="shared" si="54"/>
        <v>1.2645242397149912</v>
      </c>
      <c r="BB110" s="15">
        <f t="shared" si="55"/>
        <v>0.31339704290053172</v>
      </c>
      <c r="BC110" s="15">
        <f t="shared" si="56"/>
        <v>0.56264495228900147</v>
      </c>
      <c r="BD110" s="15">
        <f t="shared" si="57"/>
        <v>0.28898669966333884</v>
      </c>
      <c r="BE110" s="15">
        <f t="shared" si="61"/>
        <v>6.695443950649719</v>
      </c>
      <c r="BF110" s="15">
        <f t="shared" si="61"/>
        <v>6.6953926913125459</v>
      </c>
      <c r="BG110" s="15">
        <f t="shared" si="61"/>
        <v>6.6952138063624496</v>
      </c>
      <c r="BH110" s="15">
        <f t="shared" si="60"/>
        <v>6.6945896427593876</v>
      </c>
      <c r="BI110" s="15">
        <f t="shared" si="60"/>
        <v>6.692413145644136</v>
      </c>
      <c r="BJ110" s="15">
        <f t="shared" si="60"/>
        <v>6.684839520072801</v>
      </c>
      <c r="BK110" s="15">
        <f t="shared" si="60"/>
        <v>6.6586704192430552</v>
      </c>
      <c r="BL110" s="15">
        <f t="shared" si="58"/>
        <v>6.57015289730115</v>
      </c>
    </row>
    <row r="111" spans="1:64" s="15" customFormat="1" ht="12.95" customHeight="1" x14ac:dyDescent="0.2">
      <c r="A111" s="92" t="s">
        <v>106</v>
      </c>
      <c r="B111" s="42"/>
      <c r="C111" s="29">
        <v>47483.326000000001</v>
      </c>
      <c r="D111" s="29"/>
      <c r="E111" s="15">
        <f t="shared" si="66"/>
        <v>18350.142389607641</v>
      </c>
      <c r="F111" s="15">
        <f t="shared" si="88"/>
        <v>18350</v>
      </c>
      <c r="G111" s="150">
        <f t="shared" si="89"/>
        <v>4.5402463561913464E-2</v>
      </c>
      <c r="I111" s="15">
        <f t="shared" si="90"/>
        <v>4.5402463561913464E-2</v>
      </c>
      <c r="O111" s="15">
        <f t="shared" si="68"/>
        <v>4.7366329464828306E-2</v>
      </c>
      <c r="P111" s="211">
        <f t="shared" si="69"/>
        <v>32464.826000000001</v>
      </c>
      <c r="Q111" s="212"/>
      <c r="R111" s="15">
        <f t="shared" si="91"/>
        <v>3.8567692846315283E-6</v>
      </c>
      <c r="S111" s="13">
        <f t="shared" si="92"/>
        <v>1.2999999999999999E-2</v>
      </c>
      <c r="T111" s="15">
        <f t="shared" si="71"/>
        <v>5.0138000700209866E-8</v>
      </c>
      <c r="Z111" s="15">
        <f t="shared" si="72"/>
        <v>18350</v>
      </c>
      <c r="AA111" s="15">
        <f t="shared" si="73"/>
        <v>6.1159555564370194E-2</v>
      </c>
      <c r="AB111" s="15">
        <f t="shared" si="74"/>
        <v>3.1609237462371577E-2</v>
      </c>
      <c r="AC111" s="15">
        <f t="shared" si="75"/>
        <v>-1.9638659029148423E-3</v>
      </c>
      <c r="AD111" s="15">
        <f t="shared" si="76"/>
        <v>-1.575709200245673E-2</v>
      </c>
      <c r="AE111" s="15">
        <f t="shared" si="77"/>
        <v>3.2277173288605154E-6</v>
      </c>
      <c r="AF111" s="15">
        <f t="shared" si="78"/>
        <v>-32464.780597536439</v>
      </c>
      <c r="AG111" s="13">
        <f t="shared" si="79"/>
        <v>2.4828594837388582E-4</v>
      </c>
      <c r="AH111" s="15">
        <f t="shared" si="80"/>
        <v>1.3793226099541886E-2</v>
      </c>
      <c r="AI111" s="15">
        <f t="shared" si="81"/>
        <v>0.81480816323339167</v>
      </c>
      <c r="AJ111" s="15">
        <f t="shared" si="82"/>
        <v>5.5602212061265331E-2</v>
      </c>
      <c r="AK111" s="15">
        <f t="shared" si="83"/>
        <v>-0.25200366540693503</v>
      </c>
      <c r="AL111" s="15">
        <f t="shared" si="84"/>
        <v>-2.2045486110507064</v>
      </c>
      <c r="AM111" s="15">
        <f t="shared" si="85"/>
        <v>-1.9758630543403526</v>
      </c>
      <c r="AN111" s="15">
        <f t="shared" ref="AN111:AT120" si="94">$AU111+$AB$7*SIN(AO111)</f>
        <v>4.3623318543248226</v>
      </c>
      <c r="AO111" s="15">
        <f t="shared" si="94"/>
        <v>4.362332151148264</v>
      </c>
      <c r="AP111" s="15">
        <f t="shared" si="94"/>
        <v>4.362329383628893</v>
      </c>
      <c r="AQ111" s="15">
        <f t="shared" si="94"/>
        <v>4.3623551882118612</v>
      </c>
      <c r="AR111" s="15">
        <f t="shared" si="94"/>
        <v>4.3621146548487317</v>
      </c>
      <c r="AS111" s="15">
        <f t="shared" si="94"/>
        <v>4.3643629304402323</v>
      </c>
      <c r="AT111" s="15">
        <f t="shared" si="94"/>
        <v>4.343860947313809</v>
      </c>
      <c r="AU111" s="15">
        <f t="shared" si="86"/>
        <v>4.6560985079689177</v>
      </c>
      <c r="AW111" s="15">
        <v>56000</v>
      </c>
      <c r="AX111" s="15">
        <f t="shared" si="51"/>
        <v>3.8081612801355066E-2</v>
      </c>
      <c r="AY111" s="15">
        <f t="shared" si="52"/>
        <v>1.9819505159059669E-2</v>
      </c>
      <c r="AZ111" s="15">
        <f t="shared" si="53"/>
        <v>1.8262107642295401E-2</v>
      </c>
      <c r="BA111" s="15">
        <f t="shared" si="54"/>
        <v>1.2472867624736614</v>
      </c>
      <c r="BB111" s="15">
        <f t="shared" si="55"/>
        <v>0.22078052212299046</v>
      </c>
      <c r="BC111" s="15">
        <f t="shared" si="56"/>
        <v>0.65879847244259526</v>
      </c>
      <c r="BD111" s="15">
        <f t="shared" si="57"/>
        <v>0.34185375818920005</v>
      </c>
      <c r="BE111" s="15">
        <f t="shared" si="61"/>
        <v>6.7681545579379039</v>
      </c>
      <c r="BF111" s="15">
        <f t="shared" si="61"/>
        <v>6.7681048818777931</v>
      </c>
      <c r="BG111" s="15">
        <f t="shared" si="61"/>
        <v>6.7679253461420137</v>
      </c>
      <c r="BH111" s="15">
        <f t="shared" si="60"/>
        <v>6.7672766221178602</v>
      </c>
      <c r="BI111" s="15">
        <f t="shared" si="60"/>
        <v>6.7649344004689764</v>
      </c>
      <c r="BJ111" s="15">
        <f t="shared" si="60"/>
        <v>6.7565014725451471</v>
      </c>
      <c r="BK111" s="15">
        <f t="shared" si="60"/>
        <v>6.7264324857963871</v>
      </c>
      <c r="BL111" s="15">
        <f t="shared" si="58"/>
        <v>6.6223781193838844</v>
      </c>
    </row>
    <row r="112" spans="1:64" s="15" customFormat="1" ht="12.95" customHeight="1" x14ac:dyDescent="0.2">
      <c r="A112" s="92" t="s">
        <v>106</v>
      </c>
      <c r="B112" s="42" t="s">
        <v>131</v>
      </c>
      <c r="C112" s="29">
        <v>47522.400999999998</v>
      </c>
      <c r="D112" s="29"/>
      <c r="E112" s="15">
        <f t="shared" si="66"/>
        <v>18472.688028804143</v>
      </c>
      <c r="F112" s="15">
        <f t="shared" si="88"/>
        <v>18472.5</v>
      </c>
      <c r="G112" s="150">
        <f t="shared" si="89"/>
        <v>5.9955014068691526E-2</v>
      </c>
      <c r="I112" s="15">
        <f t="shared" si="90"/>
        <v>5.9955014068691526E-2</v>
      </c>
      <c r="O112" s="15">
        <f t="shared" si="68"/>
        <v>4.7464289058918016E-2</v>
      </c>
      <c r="P112" s="211">
        <f t="shared" si="69"/>
        <v>32503.900999999998</v>
      </c>
      <c r="Q112" s="212"/>
      <c r="R112" s="15">
        <f t="shared" si="91"/>
        <v>1.5601821126978144E-4</v>
      </c>
      <c r="S112" s="13">
        <f t="shared" si="92"/>
        <v>1.2999999999999999E-2</v>
      </c>
      <c r="T112" s="15">
        <f t="shared" si="71"/>
        <v>2.0282367465071584E-6</v>
      </c>
      <c r="Z112" s="15">
        <f t="shared" si="72"/>
        <v>18472.5</v>
      </c>
      <c r="AA112" s="15">
        <f t="shared" si="73"/>
        <v>6.1502713865531598E-2</v>
      </c>
      <c r="AB112" s="15">
        <f t="shared" si="74"/>
        <v>4.5916589262077943E-2</v>
      </c>
      <c r="AC112" s="15">
        <f t="shared" si="75"/>
        <v>1.249072500977351E-2</v>
      </c>
      <c r="AD112" s="15">
        <f t="shared" si="76"/>
        <v>-1.5476997968400727E-3</v>
      </c>
      <c r="AE112" s="15">
        <f t="shared" si="77"/>
        <v>3.1139870594804427E-8</v>
      </c>
      <c r="AF112" s="15">
        <f t="shared" si="78"/>
        <v>-32503.841044985929</v>
      </c>
      <c r="AG112" s="13">
        <f t="shared" si="79"/>
        <v>2.3953746611388023E-6</v>
      </c>
      <c r="AH112" s="15">
        <f t="shared" si="80"/>
        <v>1.4038424806613582E-2</v>
      </c>
      <c r="AI112" s="15">
        <f t="shared" si="81"/>
        <v>0.81606141426958634</v>
      </c>
      <c r="AJ112" s="15">
        <f t="shared" si="82"/>
        <v>6.0557939033586056E-2</v>
      </c>
      <c r="AK112" s="15">
        <f t="shared" si="83"/>
        <v>-0.25291986964850316</v>
      </c>
      <c r="AL112" s="15">
        <f t="shared" si="84"/>
        <v>-2.1995844991581501</v>
      </c>
      <c r="AM112" s="15">
        <f t="shared" si="85"/>
        <v>-1.9637503438933772</v>
      </c>
      <c r="AN112" s="15">
        <f t="shared" si="94"/>
        <v>4.3681141936854786</v>
      </c>
      <c r="AO112" s="15">
        <f t="shared" si="94"/>
        <v>4.3681144597040449</v>
      </c>
      <c r="AP112" s="15">
        <f t="shared" si="94"/>
        <v>4.3681119394446171</v>
      </c>
      <c r="AQ112" s="15">
        <f t="shared" si="94"/>
        <v>4.3681358170891276</v>
      </c>
      <c r="AR112" s="15">
        <f t="shared" si="94"/>
        <v>4.367909657385173</v>
      </c>
      <c r="AS112" s="15">
        <f t="shared" si="94"/>
        <v>4.370057509104587</v>
      </c>
      <c r="AT112" s="15">
        <f t="shared" si="94"/>
        <v>4.3501523646245017</v>
      </c>
      <c r="AU112" s="15">
        <f t="shared" si="86"/>
        <v>4.6624960976740528</v>
      </c>
      <c r="AW112" s="15">
        <v>57000</v>
      </c>
      <c r="AX112" s="15">
        <f t="shared" si="51"/>
        <v>3.2810168700945885E-2</v>
      </c>
      <c r="AY112" s="15">
        <f t="shared" si="52"/>
        <v>1.7510720195686641E-2</v>
      </c>
      <c r="AZ112" s="15">
        <f t="shared" si="53"/>
        <v>1.5299448505259246E-2</v>
      </c>
      <c r="BA112" s="15">
        <f t="shared" si="54"/>
        <v>1.2283537086179575</v>
      </c>
      <c r="BB112" s="15">
        <f t="shared" si="55"/>
        <v>0.12885415879432455</v>
      </c>
      <c r="BC112" s="15">
        <f t="shared" si="56"/>
        <v>0.75219972158122372</v>
      </c>
      <c r="BD112" s="15">
        <f t="shared" si="57"/>
        <v>0.39489740191305278</v>
      </c>
      <c r="BE112" s="15">
        <f t="shared" si="61"/>
        <v>6.8398173675664351</v>
      </c>
      <c r="BF112" s="15">
        <f t="shared" si="61"/>
        <v>6.8397719993245918</v>
      </c>
      <c r="BG112" s="15">
        <f t="shared" si="61"/>
        <v>6.8396011492207887</v>
      </c>
      <c r="BH112" s="15">
        <f t="shared" si="60"/>
        <v>6.8389579157549916</v>
      </c>
      <c r="BI112" s="15">
        <f t="shared" si="60"/>
        <v>6.836538505705148</v>
      </c>
      <c r="BJ112" s="15">
        <f t="shared" si="60"/>
        <v>6.8274704012216816</v>
      </c>
      <c r="BK112" s="15">
        <f t="shared" si="60"/>
        <v>6.7939108112894626</v>
      </c>
      <c r="BL112" s="15">
        <f t="shared" si="58"/>
        <v>6.6746033414666197</v>
      </c>
    </row>
    <row r="113" spans="1:64" s="15" customFormat="1" ht="12.95" customHeight="1" x14ac:dyDescent="0.2">
      <c r="A113" s="92" t="s">
        <v>106</v>
      </c>
      <c r="B113" s="42" t="s">
        <v>131</v>
      </c>
      <c r="C113" s="29">
        <v>47525.250999999997</v>
      </c>
      <c r="D113" s="29"/>
      <c r="E113" s="15">
        <f t="shared" si="66"/>
        <v>18481.626098457626</v>
      </c>
      <c r="F113" s="15">
        <f t="shared" si="88"/>
        <v>18481.5</v>
      </c>
      <c r="G113" s="150">
        <f t="shared" si="89"/>
        <v>4.0207854508480523E-2</v>
      </c>
      <c r="I113" s="15">
        <f t="shared" si="90"/>
        <v>4.0207854508480523E-2</v>
      </c>
      <c r="O113" s="15">
        <f t="shared" si="68"/>
        <v>4.7471437797102278E-2</v>
      </c>
      <c r="P113" s="211">
        <f t="shared" si="69"/>
        <v>32506.750999999997</v>
      </c>
      <c r="Q113" s="212"/>
      <c r="R113" s="15">
        <f t="shared" si="91"/>
        <v>5.2759642190745237E-5</v>
      </c>
      <c r="S113" s="13">
        <f t="shared" si="92"/>
        <v>1.2999999999999999E-2</v>
      </c>
      <c r="T113" s="15">
        <f t="shared" si="71"/>
        <v>6.85875348479688E-7</v>
      </c>
      <c r="Z113" s="15">
        <f t="shared" si="72"/>
        <v>18481.5</v>
      </c>
      <c r="AA113" s="15">
        <f t="shared" si="73"/>
        <v>6.1527873655751339E-2</v>
      </c>
      <c r="AB113" s="15">
        <f t="shared" si="74"/>
        <v>2.6151418649831459E-2</v>
      </c>
      <c r="AC113" s="15">
        <f t="shared" si="75"/>
        <v>-7.2635832886217555E-3</v>
      </c>
      <c r="AD113" s="15">
        <f t="shared" si="76"/>
        <v>-2.1320019147270816E-2</v>
      </c>
      <c r="AE113" s="15">
        <f t="shared" si="77"/>
        <v>5.909061813719924E-6</v>
      </c>
      <c r="AF113" s="15">
        <f t="shared" si="78"/>
        <v>-32506.710792145488</v>
      </c>
      <c r="AG113" s="13">
        <f t="shared" si="79"/>
        <v>4.545432164399942E-4</v>
      </c>
      <c r="AH113" s="15">
        <f t="shared" si="80"/>
        <v>1.4056435858649064E-2</v>
      </c>
      <c r="AI113" s="15">
        <f t="shared" si="81"/>
        <v>0.81615382143416926</v>
      </c>
      <c r="AJ113" s="15">
        <f t="shared" si="82"/>
        <v>6.0922577427711483E-2</v>
      </c>
      <c r="AK113" s="15">
        <f t="shared" si="83"/>
        <v>-0.25298704791008814</v>
      </c>
      <c r="AL113" s="15">
        <f t="shared" si="84"/>
        <v>-2.1992191862503878</v>
      </c>
      <c r="AM113" s="15">
        <f t="shared" si="85"/>
        <v>-1.9628636245900548</v>
      </c>
      <c r="AN113" s="15">
        <f t="shared" si="94"/>
        <v>4.3685393694978778</v>
      </c>
      <c r="AO113" s="15">
        <f t="shared" si="94"/>
        <v>4.3685396333564377</v>
      </c>
      <c r="AP113" s="15">
        <f t="shared" si="94"/>
        <v>4.3685371305928484</v>
      </c>
      <c r="AQ113" s="15">
        <f t="shared" si="94"/>
        <v>4.3685608706274479</v>
      </c>
      <c r="AR113" s="15">
        <f t="shared" si="94"/>
        <v>4.368335747165661</v>
      </c>
      <c r="AS113" s="15">
        <f t="shared" si="94"/>
        <v>4.3704762866363751</v>
      </c>
      <c r="AT113" s="15">
        <f t="shared" si="94"/>
        <v>4.3506150952684504</v>
      </c>
      <c r="AU113" s="15">
        <f t="shared" si="86"/>
        <v>4.6629661246727974</v>
      </c>
      <c r="AW113" s="15">
        <v>58000</v>
      </c>
      <c r="AX113" s="15">
        <f t="shared" si="51"/>
        <v>2.7427276953483619E-2</v>
      </c>
      <c r="AY113" s="15">
        <f t="shared" si="52"/>
        <v>1.5120324386087208E-2</v>
      </c>
      <c r="AZ113" s="15">
        <f t="shared" si="53"/>
        <v>1.2306952567396409E-2</v>
      </c>
      <c r="BA113" s="15">
        <f t="shared" si="54"/>
        <v>1.2081161643583509</v>
      </c>
      <c r="BB113" s="15">
        <f t="shared" si="55"/>
        <v>3.8738158833863119E-2</v>
      </c>
      <c r="BC113" s="15">
        <f t="shared" si="56"/>
        <v>0.84266528643767824</v>
      </c>
      <c r="BD113" s="15">
        <f t="shared" si="57"/>
        <v>0.44817190735628687</v>
      </c>
      <c r="BE113" s="15">
        <f t="shared" si="61"/>
        <v>6.9103451295987481</v>
      </c>
      <c r="BF113" s="15">
        <f t="shared" si="61"/>
        <v>6.9103058995033679</v>
      </c>
      <c r="BG113" s="15">
        <f t="shared" si="61"/>
        <v>6.9101509870742239</v>
      </c>
      <c r="BH113" s="15">
        <f t="shared" si="60"/>
        <v>6.9095394361586999</v>
      </c>
      <c r="BI113" s="15">
        <f t="shared" si="60"/>
        <v>6.9071278402350336</v>
      </c>
      <c r="BJ113" s="15">
        <f t="shared" si="60"/>
        <v>6.8976583276669983</v>
      </c>
      <c r="BK113" s="15">
        <f t="shared" si="60"/>
        <v>6.8610638027369681</v>
      </c>
      <c r="BL113" s="15">
        <f t="shared" si="58"/>
        <v>6.7268285635493541</v>
      </c>
    </row>
    <row r="114" spans="1:64" s="15" customFormat="1" ht="12.95" customHeight="1" x14ac:dyDescent="0.2">
      <c r="A114" s="92" t="s">
        <v>106</v>
      </c>
      <c r="B114" s="42"/>
      <c r="C114" s="29">
        <v>47526.385000000002</v>
      </c>
      <c r="D114" s="29"/>
      <c r="E114" s="15">
        <f t="shared" si="66"/>
        <v>18485.182509330294</v>
      </c>
      <c r="F114" s="15">
        <f t="shared" si="88"/>
        <v>18485</v>
      </c>
      <c r="G114" s="150">
        <f t="shared" si="89"/>
        <v>5.8195070247165859E-2</v>
      </c>
      <c r="I114" s="15">
        <f t="shared" si="90"/>
        <v>5.8195070247165859E-2</v>
      </c>
      <c r="O114" s="15">
        <f t="shared" si="68"/>
        <v>4.7474216076714454E-2</v>
      </c>
      <c r="P114" s="211">
        <f t="shared" si="69"/>
        <v>32507.885000000002</v>
      </c>
      <c r="Q114" s="212"/>
      <c r="R114" s="15">
        <f t="shared" si="91"/>
        <v>1.1493671414408528E-4</v>
      </c>
      <c r="S114" s="13">
        <f t="shared" si="92"/>
        <v>1.2999999999999999E-2</v>
      </c>
      <c r="T114" s="15">
        <f t="shared" si="71"/>
        <v>1.4941772838731085E-6</v>
      </c>
      <c r="Z114" s="15">
        <f t="shared" si="72"/>
        <v>18485</v>
      </c>
      <c r="AA114" s="15">
        <f t="shared" si="73"/>
        <v>6.1537656098065538E-2</v>
      </c>
      <c r="AB114" s="15">
        <f t="shared" si="74"/>
        <v>4.4131630225814775E-2</v>
      </c>
      <c r="AC114" s="15">
        <f t="shared" si="75"/>
        <v>1.0720854170451405E-2</v>
      </c>
      <c r="AD114" s="15">
        <f t="shared" si="76"/>
        <v>-3.3425858508996792E-3</v>
      </c>
      <c r="AE114" s="15">
        <f t="shared" si="77"/>
        <v>1.4524744221825153E-7</v>
      </c>
      <c r="AF114" s="15">
        <f t="shared" si="78"/>
        <v>-32507.826804929755</v>
      </c>
      <c r="AG114" s="13">
        <f t="shared" si="79"/>
        <v>1.1172880170634733E-5</v>
      </c>
      <c r="AH114" s="15">
        <f t="shared" si="80"/>
        <v>1.4063440021351084E-2</v>
      </c>
      <c r="AI114" s="15">
        <f t="shared" si="81"/>
        <v>0.81618976983400371</v>
      </c>
      <c r="AJ114" s="15">
        <f t="shared" si="82"/>
        <v>6.1064401358226938E-2</v>
      </c>
      <c r="AK114" s="15">
        <f t="shared" si="83"/>
        <v>-0.25301316777955263</v>
      </c>
      <c r="AL114" s="15">
        <f t="shared" si="84"/>
        <v>-2.1990770977742988</v>
      </c>
      <c r="AM114" s="15">
        <f t="shared" si="85"/>
        <v>-1.9625189067943332</v>
      </c>
      <c r="AN114" s="15">
        <f t="shared" si="94"/>
        <v>4.368704728649945</v>
      </c>
      <c r="AO114" s="15">
        <f t="shared" si="94"/>
        <v>4.3687049916722316</v>
      </c>
      <c r="AP114" s="15">
        <f t="shared" si="94"/>
        <v>4.368702495688205</v>
      </c>
      <c r="AQ114" s="15">
        <f t="shared" si="94"/>
        <v>4.368726182352888</v>
      </c>
      <c r="AR114" s="15">
        <f t="shared" si="94"/>
        <v>4.3685014611443069</v>
      </c>
      <c r="AS114" s="15">
        <f t="shared" si="94"/>
        <v>4.3706391594164158</v>
      </c>
      <c r="AT114" s="15">
        <f t="shared" si="94"/>
        <v>4.3507950647102946</v>
      </c>
      <c r="AU114" s="15">
        <f t="shared" si="86"/>
        <v>4.6631489129500867</v>
      </c>
      <c r="AW114" s="15">
        <v>59000</v>
      </c>
      <c r="AX114" s="15">
        <f t="shared" si="51"/>
        <v>2.1953976650131775E-2</v>
      </c>
      <c r="AY114" s="15">
        <f t="shared" si="52"/>
        <v>1.2648317730261288E-2</v>
      </c>
      <c r="AZ114" s="15">
        <f t="shared" si="53"/>
        <v>9.3056589198704867E-3</v>
      </c>
      <c r="BA114" s="15">
        <f t="shared" si="54"/>
        <v>1.1869427497545959</v>
      </c>
      <c r="BB114" s="15">
        <f t="shared" si="55"/>
        <v>-4.8645843607757894E-2</v>
      </c>
      <c r="BC114" s="15">
        <f t="shared" si="56"/>
        <v>0.93007819065888364</v>
      </c>
      <c r="BD114" s="15">
        <f t="shared" si="57"/>
        <v>0.50174057002387462</v>
      </c>
      <c r="BE114" s="15">
        <f t="shared" si="61"/>
        <v>6.9796726995624097</v>
      </c>
      <c r="BF114" s="15">
        <f t="shared" si="61"/>
        <v>6.9796405104540717</v>
      </c>
      <c r="BG114" s="15">
        <f t="shared" si="61"/>
        <v>6.9795063430091568</v>
      </c>
      <c r="BH114" s="15">
        <f t="shared" si="60"/>
        <v>6.9789472815727471</v>
      </c>
      <c r="BI114" s="15">
        <f t="shared" si="60"/>
        <v>6.9766205344125352</v>
      </c>
      <c r="BJ114" s="15">
        <f t="shared" si="60"/>
        <v>6.9669846970526947</v>
      </c>
      <c r="BK114" s="15">
        <f t="shared" si="60"/>
        <v>6.927850754292022</v>
      </c>
      <c r="BL114" s="15">
        <f t="shared" si="58"/>
        <v>6.7790537856320894</v>
      </c>
    </row>
    <row r="115" spans="1:64" s="15" customFormat="1" ht="12.95" customHeight="1" x14ac:dyDescent="0.2">
      <c r="A115" s="92" t="s">
        <v>107</v>
      </c>
      <c r="B115" s="42"/>
      <c r="C115" s="29">
        <v>47528.3</v>
      </c>
      <c r="D115" s="29"/>
      <c r="E115" s="15">
        <f t="shared" si="66"/>
        <v>18491.188264904482</v>
      </c>
      <c r="F115" s="15">
        <f t="shared" si="88"/>
        <v>18491</v>
      </c>
      <c r="G115" s="150">
        <f t="shared" si="89"/>
        <v>6.0030297208868433E-2</v>
      </c>
      <c r="I115" s="15">
        <f t="shared" si="90"/>
        <v>6.0030297208868433E-2</v>
      </c>
      <c r="O115" s="15">
        <f t="shared" si="68"/>
        <v>4.7478976515854775E-2</v>
      </c>
      <c r="P115" s="211">
        <f t="shared" si="69"/>
        <v>32509.800000000003</v>
      </c>
      <c r="Q115" s="212"/>
      <c r="R115" s="15">
        <f t="shared" si="91"/>
        <v>1.5753565113887284E-4</v>
      </c>
      <c r="S115" s="13">
        <f t="shared" si="92"/>
        <v>1.2999999999999999E-2</v>
      </c>
      <c r="T115" s="15">
        <f t="shared" si="71"/>
        <v>2.0479634648053468E-6</v>
      </c>
      <c r="Z115" s="15">
        <f t="shared" si="72"/>
        <v>18491</v>
      </c>
      <c r="AA115" s="15">
        <f t="shared" si="73"/>
        <v>6.155442349622342E-2</v>
      </c>
      <c r="AB115" s="15">
        <f t="shared" si="74"/>
        <v>4.5954850228499787E-2</v>
      </c>
      <c r="AC115" s="15">
        <f t="shared" si="75"/>
        <v>1.2551320693013658E-2</v>
      </c>
      <c r="AD115" s="15">
        <f t="shared" si="76"/>
        <v>-1.5241262873549877E-3</v>
      </c>
      <c r="AE115" s="15">
        <f t="shared" si="77"/>
        <v>3.0198492217484479E-8</v>
      </c>
      <c r="AF115" s="15">
        <f t="shared" si="78"/>
        <v>-32509.739969702794</v>
      </c>
      <c r="AG115" s="13">
        <f t="shared" si="79"/>
        <v>2.3229609398064985E-6</v>
      </c>
      <c r="AH115" s="15">
        <f t="shared" si="80"/>
        <v>1.4075446980368644E-2</v>
      </c>
      <c r="AI115" s="15">
        <f t="shared" si="81"/>
        <v>0.81625141166583615</v>
      </c>
      <c r="AJ115" s="15">
        <f t="shared" si="82"/>
        <v>6.1307554296450392E-2</v>
      </c>
      <c r="AK115" s="15">
        <f t="shared" si="83"/>
        <v>-0.25305793816579353</v>
      </c>
      <c r="AL115" s="15">
        <f t="shared" si="84"/>
        <v>-2.1988334884047718</v>
      </c>
      <c r="AM115" s="15">
        <f t="shared" si="85"/>
        <v>-1.9619281149686421</v>
      </c>
      <c r="AN115" s="15">
        <f t="shared" si="94"/>
        <v>4.3689882184285667</v>
      </c>
      <c r="AO115" s="15">
        <f t="shared" si="94"/>
        <v>4.3689884800220851</v>
      </c>
      <c r="AP115" s="15">
        <f t="shared" si="94"/>
        <v>4.3689859956284822</v>
      </c>
      <c r="AQ115" s="15">
        <f t="shared" si="94"/>
        <v>4.3690095909906104</v>
      </c>
      <c r="AR115" s="15">
        <f t="shared" si="94"/>
        <v>4.3687855584083133</v>
      </c>
      <c r="AS115" s="15">
        <f t="shared" si="94"/>
        <v>4.37091838925459</v>
      </c>
      <c r="AT115" s="15">
        <f t="shared" si="94"/>
        <v>4.3511036080337115</v>
      </c>
      <c r="AU115" s="15">
        <f t="shared" si="86"/>
        <v>4.6634622642825834</v>
      </c>
      <c r="AW115" s="15">
        <v>60000</v>
      </c>
      <c r="AX115" s="15">
        <f t="shared" si="51"/>
        <v>1.6409359333524297E-2</v>
      </c>
      <c r="AY115" s="15">
        <f t="shared" si="52"/>
        <v>1.0094700228208964E-2</v>
      </c>
      <c r="AZ115" s="15">
        <f t="shared" si="53"/>
        <v>6.3146591053153322E-3</v>
      </c>
      <c r="BA115" s="15">
        <f t="shared" si="54"/>
        <v>1.1651686180202223</v>
      </c>
      <c r="BB115" s="15">
        <f t="shared" si="55"/>
        <v>-0.13257602173414684</v>
      </c>
      <c r="BC115" s="15">
        <f t="shared" si="56"/>
        <v>1.0143806347688011</v>
      </c>
      <c r="BD115" s="15">
        <f t="shared" si="57"/>
        <v>0.5556757120200333</v>
      </c>
      <c r="BE115" s="15">
        <f t="shared" si="61"/>
        <v>7.0477554548207957</v>
      </c>
      <c r="BF115" s="15">
        <f t="shared" si="61"/>
        <v>7.0477303819525705</v>
      </c>
      <c r="BG115" s="15">
        <f t="shared" si="61"/>
        <v>7.0476192977718481</v>
      </c>
      <c r="BH115" s="15">
        <f t="shared" si="60"/>
        <v>7.0471272867167896</v>
      </c>
      <c r="BI115" s="15">
        <f t="shared" si="60"/>
        <v>7.0449508654613346</v>
      </c>
      <c r="BJ115" s="15">
        <f t="shared" si="60"/>
        <v>7.0353769871501495</v>
      </c>
      <c r="BK115" s="15">
        <f t="shared" si="60"/>
        <v>6.9942319582450647</v>
      </c>
      <c r="BL115" s="15">
        <f t="shared" si="58"/>
        <v>6.8312790077148247</v>
      </c>
    </row>
    <row r="116" spans="1:64" s="15" customFormat="1" ht="12.95" customHeight="1" x14ac:dyDescent="0.2">
      <c r="A116" s="156" t="s">
        <v>579</v>
      </c>
      <c r="B116" s="193" t="s">
        <v>131</v>
      </c>
      <c r="C116" s="213">
        <v>47564.5</v>
      </c>
      <c r="D116" s="213" t="s">
        <v>298</v>
      </c>
      <c r="E116" s="15">
        <f t="shared" si="66"/>
        <v>18604.717430327732</v>
      </c>
      <c r="F116" s="92">
        <f t="shared" si="88"/>
        <v>18604.5</v>
      </c>
      <c r="G116" s="29">
        <f t="shared" si="89"/>
        <v>6.9330007267126348E-2</v>
      </c>
      <c r="J116" s="15">
        <f>G116</f>
        <v>6.9330007267126348E-2</v>
      </c>
      <c r="O116" s="15">
        <f t="shared" si="68"/>
        <v>4.756847470210411E-2</v>
      </c>
      <c r="P116" s="211">
        <f t="shared" si="69"/>
        <v>32546</v>
      </c>
      <c r="Q116" s="212"/>
      <c r="R116" s="15">
        <f t="shared" si="91"/>
        <v>4.7356429957852333E-4</v>
      </c>
      <c r="S116" s="13">
        <f>S$15</f>
        <v>0.157</v>
      </c>
      <c r="T116" s="15">
        <f t="shared" si="71"/>
        <v>7.4349595033828162E-5</v>
      </c>
      <c r="U116" s="15">
        <f>+(G116-O116)</f>
        <v>2.1761532565022237E-2</v>
      </c>
      <c r="Z116" s="15">
        <f t="shared" si="72"/>
        <v>18604.5</v>
      </c>
      <c r="AA116" s="15">
        <f t="shared" si="73"/>
        <v>6.1871010004878567E-2</v>
      </c>
      <c r="AB116" s="15">
        <f t="shared" si="74"/>
        <v>5.5027471964351891E-2</v>
      </c>
      <c r="AC116" s="15">
        <f t="shared" si="75"/>
        <v>2.1761532565022237E-2</v>
      </c>
      <c r="AD116" s="15">
        <f t="shared" si="76"/>
        <v>7.458997262247781E-3</v>
      </c>
      <c r="AE116" s="15">
        <f t="shared" si="77"/>
        <v>8.7349525048405225E-6</v>
      </c>
      <c r="AF116" s="15">
        <f t="shared" si="78"/>
        <v>-32545.930669992733</v>
      </c>
      <c r="AG116" s="13">
        <f t="shared" si="79"/>
        <v>5.5636640158219891E-5</v>
      </c>
      <c r="AH116" s="15">
        <f t="shared" si="80"/>
        <v>1.4302535302774455E-2</v>
      </c>
      <c r="AI116" s="15">
        <f t="shared" si="81"/>
        <v>0.81742128421725702</v>
      </c>
      <c r="AJ116" s="15">
        <f t="shared" si="82"/>
        <v>6.5913430097120418E-2</v>
      </c>
      <c r="AK116" s="15">
        <f t="shared" si="83"/>
        <v>-0.25390328144127039</v>
      </c>
      <c r="AL116" s="15">
        <f t="shared" si="84"/>
        <v>-2.1942182617183117</v>
      </c>
      <c r="AM116" s="15">
        <f t="shared" si="85"/>
        <v>-1.9507885374321741</v>
      </c>
      <c r="AN116" s="15">
        <f t="shared" si="94"/>
        <v>4.3743549415779013</v>
      </c>
      <c r="AO116" s="15">
        <f t="shared" si="94"/>
        <v>4.3743551772723928</v>
      </c>
      <c r="AP116" s="15">
        <f t="shared" si="94"/>
        <v>4.3743529047039278</v>
      </c>
      <c r="AQ116" s="15">
        <f t="shared" si="94"/>
        <v>4.3743748174421979</v>
      </c>
      <c r="AR116" s="15">
        <f t="shared" si="94"/>
        <v>4.3741635855960386</v>
      </c>
      <c r="AS116" s="15">
        <f t="shared" si="94"/>
        <v>4.3762051081293123</v>
      </c>
      <c r="AT116" s="15">
        <f t="shared" si="94"/>
        <v>4.3569459973541758</v>
      </c>
      <c r="AU116" s="15">
        <f t="shared" si="86"/>
        <v>4.669389826988974</v>
      </c>
      <c r="AW116" s="15">
        <v>61000</v>
      </c>
      <c r="AX116" s="15">
        <f t="shared" si="51"/>
        <v>1.0810441170595705E-2</v>
      </c>
      <c r="AY116" s="15">
        <f t="shared" si="52"/>
        <v>7.4594718799301796E-3</v>
      </c>
      <c r="AZ116" s="15">
        <f t="shared" si="53"/>
        <v>3.350969290665526E-3</v>
      </c>
      <c r="BA116" s="15">
        <f t="shared" si="54"/>
        <v>1.1430889943861349</v>
      </c>
      <c r="BB116" s="15">
        <f t="shared" si="55"/>
        <v>-0.21251913560368776</v>
      </c>
      <c r="BC116" s="15">
        <f t="shared" si="56"/>
        <v>1.0955654064947973</v>
      </c>
      <c r="BD116" s="15">
        <f t="shared" si="57"/>
        <v>0.61005857583155221</v>
      </c>
      <c r="BE116" s="15">
        <f t="shared" si="61"/>
        <v>7.1145671713195835</v>
      </c>
      <c r="BF116" s="15">
        <f t="shared" si="61"/>
        <v>7.1145486519316359</v>
      </c>
      <c r="BG116" s="15">
        <f t="shared" si="61"/>
        <v>7.1144607786966212</v>
      </c>
      <c r="BH116" s="15">
        <f t="shared" si="60"/>
        <v>7.1140439414872363</v>
      </c>
      <c r="BI116" s="15">
        <f t="shared" si="60"/>
        <v>7.1120692100861023</v>
      </c>
      <c r="BJ116" s="15">
        <f t="shared" si="60"/>
        <v>7.1027711939627078</v>
      </c>
      <c r="BK116" s="15">
        <f t="shared" si="60"/>
        <v>7.060168813300991</v>
      </c>
      <c r="BL116" s="15">
        <f t="shared" si="58"/>
        <v>6.883504229797559</v>
      </c>
    </row>
    <row r="117" spans="1:64" s="15" customFormat="1" ht="12.95" customHeight="1" x14ac:dyDescent="0.2">
      <c r="A117" s="92" t="s">
        <v>108</v>
      </c>
      <c r="B117" s="42"/>
      <c r="C117" s="29">
        <v>47737.466</v>
      </c>
      <c r="D117" s="29"/>
      <c r="E117" s="15">
        <f t="shared" si="66"/>
        <v>19147.167309515546</v>
      </c>
      <c r="F117" s="15">
        <f t="shared" si="88"/>
        <v>19147</v>
      </c>
      <c r="G117" s="150">
        <f t="shared" si="89"/>
        <v>5.3348445224401075E-2</v>
      </c>
      <c r="I117" s="15">
        <f>G117</f>
        <v>5.3348445224401075E-2</v>
      </c>
      <c r="O117" s="15">
        <f t="shared" si="68"/>
        <v>4.798173054249015E-2</v>
      </c>
      <c r="P117" s="211">
        <f t="shared" si="69"/>
        <v>32718.966</v>
      </c>
      <c r="Q117" s="212"/>
      <c r="R117" s="15">
        <f t="shared" si="91"/>
        <v>2.8801626477038283E-5</v>
      </c>
      <c r="S117" s="13">
        <f>S$14</f>
        <v>1.2999999999999999E-2</v>
      </c>
      <c r="T117" s="15">
        <f t="shared" si="71"/>
        <v>3.7442114420149766E-7</v>
      </c>
      <c r="Z117" s="15">
        <f t="shared" si="72"/>
        <v>19147</v>
      </c>
      <c r="AA117" s="15">
        <f t="shared" si="73"/>
        <v>6.3368381077235525E-2</v>
      </c>
      <c r="AB117" s="15">
        <f t="shared" si="74"/>
        <v>3.7961794689655701E-2</v>
      </c>
      <c r="AC117" s="15">
        <f t="shared" si="75"/>
        <v>5.3667146819109252E-3</v>
      </c>
      <c r="AD117" s="15">
        <f t="shared" si="76"/>
        <v>-1.001993585283445E-2</v>
      </c>
      <c r="AE117" s="15">
        <f t="shared" si="77"/>
        <v>1.3051884884339237E-6</v>
      </c>
      <c r="AF117" s="15">
        <f t="shared" si="78"/>
        <v>-32718.912651554776</v>
      </c>
      <c r="AG117" s="13">
        <f t="shared" si="79"/>
        <v>1.0039911449491722E-4</v>
      </c>
      <c r="AH117" s="15">
        <f t="shared" si="80"/>
        <v>1.5386650534745373E-2</v>
      </c>
      <c r="AI117" s="15">
        <f t="shared" si="81"/>
        <v>0.82311397593582714</v>
      </c>
      <c r="AJ117" s="15">
        <f t="shared" si="82"/>
        <v>8.8091558500547895E-2</v>
      </c>
      <c r="AK117" s="15">
        <f t="shared" si="83"/>
        <v>-0.25790152825117074</v>
      </c>
      <c r="AL117" s="15">
        <f t="shared" si="84"/>
        <v>-2.1719736213054892</v>
      </c>
      <c r="AM117" s="15">
        <f t="shared" si="85"/>
        <v>-1.8984723458351698</v>
      </c>
      <c r="AN117" s="15">
        <f t="shared" si="94"/>
        <v>4.4001137901704626</v>
      </c>
      <c r="AO117" s="15">
        <f t="shared" si="94"/>
        <v>4.400113928468004</v>
      </c>
      <c r="AP117" s="15">
        <f t="shared" si="94"/>
        <v>4.4001124890592322</v>
      </c>
      <c r="AQ117" s="15">
        <f t="shared" si="94"/>
        <v>4.4001274708228335</v>
      </c>
      <c r="AR117" s="15">
        <f t="shared" si="94"/>
        <v>4.3999715705194777</v>
      </c>
      <c r="AS117" s="15">
        <f t="shared" si="94"/>
        <v>4.4015975717654703</v>
      </c>
      <c r="AT117" s="15">
        <f t="shared" si="94"/>
        <v>4.3850227516500757</v>
      </c>
      <c r="AU117" s="15">
        <f t="shared" si="86"/>
        <v>4.6977220099688566</v>
      </c>
    </row>
    <row r="118" spans="1:64" s="15" customFormat="1" ht="12.95" customHeight="1" x14ac:dyDescent="0.2">
      <c r="A118" s="92" t="s">
        <v>108</v>
      </c>
      <c r="B118" s="42"/>
      <c r="C118" s="29">
        <v>47769.360999999997</v>
      </c>
      <c r="D118" s="29"/>
      <c r="E118" s="15">
        <f t="shared" si="66"/>
        <v>19247.195285514841</v>
      </c>
      <c r="F118" s="15">
        <f t="shared" si="88"/>
        <v>19247</v>
      </c>
      <c r="G118" s="150">
        <f t="shared" si="89"/>
        <v>6.2268894609587733E-2</v>
      </c>
      <c r="I118" s="15">
        <f>G118</f>
        <v>6.2268894609587733E-2</v>
      </c>
      <c r="O118" s="15">
        <f t="shared" si="68"/>
        <v>4.8055284985831351E-2</v>
      </c>
      <c r="P118" s="211">
        <f t="shared" si="69"/>
        <v>32750.860999999997</v>
      </c>
      <c r="Q118" s="212"/>
      <c r="R118" s="15">
        <f t="shared" si="91"/>
        <v>2.0202669853654003E-4</v>
      </c>
      <c r="S118" s="13">
        <f>S$14</f>
        <v>1.2999999999999999E-2</v>
      </c>
      <c r="T118" s="15">
        <f t="shared" si="71"/>
        <v>2.6263470809750203E-6</v>
      </c>
      <c r="Z118" s="15">
        <f t="shared" si="72"/>
        <v>19247</v>
      </c>
      <c r="AA118" s="15">
        <f t="shared" si="73"/>
        <v>6.364150087436557E-2</v>
      </c>
      <c r="AB118" s="15">
        <f t="shared" si="74"/>
        <v>4.6682678721053514E-2</v>
      </c>
      <c r="AC118" s="15">
        <f t="shared" si="75"/>
        <v>1.4213609623756382E-2</v>
      </c>
      <c r="AD118" s="15">
        <f t="shared" si="76"/>
        <v>-1.372606264777837E-3</v>
      </c>
      <c r="AE118" s="15">
        <f t="shared" si="77"/>
        <v>2.4492623455395748E-8</v>
      </c>
      <c r="AF118" s="15">
        <f t="shared" si="78"/>
        <v>-32750.798731105388</v>
      </c>
      <c r="AG118" s="13">
        <f t="shared" si="79"/>
        <v>1.8840479581073654E-6</v>
      </c>
      <c r="AH118" s="15">
        <f t="shared" si="80"/>
        <v>1.5586215888534219E-2</v>
      </c>
      <c r="AI118" s="15">
        <f t="shared" si="81"/>
        <v>0.82418174719762294</v>
      </c>
      <c r="AJ118" s="15">
        <f t="shared" si="82"/>
        <v>9.2209099521814372E-2</v>
      </c>
      <c r="AK118" s="15">
        <f t="shared" si="83"/>
        <v>-0.25863063578207435</v>
      </c>
      <c r="AL118" s="15">
        <f t="shared" si="84"/>
        <v>-2.1678392427897388</v>
      </c>
      <c r="AM118" s="15">
        <f t="shared" si="85"/>
        <v>-1.888991791689131</v>
      </c>
      <c r="AN118" s="15">
        <f t="shared" si="94"/>
        <v>4.4048816097858099</v>
      </c>
      <c r="AO118" s="15">
        <f t="shared" si="94"/>
        <v>4.4048817342698374</v>
      </c>
      <c r="AP118" s="15">
        <f t="shared" si="94"/>
        <v>4.4048804191962665</v>
      </c>
      <c r="AQ118" s="15">
        <f t="shared" si="94"/>
        <v>4.4048943121653172</v>
      </c>
      <c r="AR118" s="15">
        <f t="shared" si="94"/>
        <v>4.4047475719132345</v>
      </c>
      <c r="AS118" s="15">
        <f t="shared" si="94"/>
        <v>4.4063009108710034</v>
      </c>
      <c r="AT118" s="15">
        <f t="shared" si="94"/>
        <v>4.3902255843163092</v>
      </c>
      <c r="AU118" s="15">
        <f t="shared" si="86"/>
        <v>4.7029445321771313</v>
      </c>
    </row>
    <row r="119" spans="1:64" s="15" customFormat="1" ht="12.95" customHeight="1" x14ac:dyDescent="0.2">
      <c r="A119" s="92" t="s">
        <v>108</v>
      </c>
      <c r="B119" s="42"/>
      <c r="C119" s="29">
        <v>47782.423999999999</v>
      </c>
      <c r="D119" s="29"/>
      <c r="E119" s="15">
        <f t="shared" si="66"/>
        <v>19288.163006175728</v>
      </c>
      <c r="F119" s="15">
        <f t="shared" si="88"/>
        <v>19288</v>
      </c>
      <c r="G119" s="150">
        <f t="shared" si="89"/>
        <v>5.1976278868096415E-2</v>
      </c>
      <c r="I119" s="15">
        <f>G119</f>
        <v>5.1976278868096415E-2</v>
      </c>
      <c r="O119" s="15">
        <f t="shared" si="68"/>
        <v>4.8085206411450226E-2</v>
      </c>
      <c r="P119" s="211">
        <f t="shared" si="69"/>
        <v>32763.923999999999</v>
      </c>
      <c r="Q119" s="212"/>
      <c r="R119" s="15">
        <f t="shared" si="91"/>
        <v>1.5140444862870605E-5</v>
      </c>
      <c r="S119" s="13">
        <f>S$14</f>
        <v>1.2999999999999999E-2</v>
      </c>
      <c r="T119" s="15">
        <f t="shared" si="71"/>
        <v>1.9682578321731787E-7</v>
      </c>
      <c r="Z119" s="15">
        <f t="shared" si="72"/>
        <v>19288</v>
      </c>
      <c r="AA119" s="15">
        <f t="shared" si="73"/>
        <v>6.3753216722349862E-2</v>
      </c>
      <c r="AB119" s="15">
        <f t="shared" si="74"/>
        <v>3.6308268557196779E-2</v>
      </c>
      <c r="AC119" s="15">
        <f t="shared" si="75"/>
        <v>3.8910724566461885E-3</v>
      </c>
      <c r="AD119" s="15">
        <f t="shared" si="76"/>
        <v>-1.1776937854253447E-2</v>
      </c>
      <c r="AE119" s="15">
        <f t="shared" si="77"/>
        <v>1.8030514478983209E-6</v>
      </c>
      <c r="AF119" s="15">
        <f t="shared" si="78"/>
        <v>-32763.872023721131</v>
      </c>
      <c r="AG119" s="13">
        <f t="shared" si="79"/>
        <v>1.3869626522294777E-4</v>
      </c>
      <c r="AH119" s="15">
        <f t="shared" si="80"/>
        <v>1.5668010310899632E-2</v>
      </c>
      <c r="AI119" s="15">
        <f t="shared" si="81"/>
        <v>0.82462120704272501</v>
      </c>
      <c r="AJ119" s="15">
        <f t="shared" si="82"/>
        <v>9.3899930814448737E-2</v>
      </c>
      <c r="AK119" s="15">
        <f t="shared" si="83"/>
        <v>-0.25892883725913934</v>
      </c>
      <c r="AL119" s="15">
        <f t="shared" si="84"/>
        <v>-2.1661410428247869</v>
      </c>
      <c r="AM119" s="15">
        <f t="shared" si="85"/>
        <v>-1.8851190674373166</v>
      </c>
      <c r="AN119" s="15">
        <f t="shared" si="94"/>
        <v>4.4068382053366495</v>
      </c>
      <c r="AO119" s="15">
        <f t="shared" si="94"/>
        <v>4.4068383244820195</v>
      </c>
      <c r="AP119" s="15">
        <f t="shared" si="94"/>
        <v>4.4068370580018899</v>
      </c>
      <c r="AQ119" s="15">
        <f t="shared" si="94"/>
        <v>4.4068505205721777</v>
      </c>
      <c r="AR119" s="15">
        <f t="shared" si="94"/>
        <v>4.4067074440526133</v>
      </c>
      <c r="AS119" s="15">
        <f t="shared" si="94"/>
        <v>4.4082313576215499</v>
      </c>
      <c r="AT119" s="15">
        <f t="shared" si="94"/>
        <v>4.3923612110833945</v>
      </c>
      <c r="AU119" s="15">
        <f t="shared" si="86"/>
        <v>4.7050857662825223</v>
      </c>
    </row>
    <row r="120" spans="1:64" s="15" customFormat="1" ht="12.95" customHeight="1" x14ac:dyDescent="0.2">
      <c r="A120" s="92" t="s">
        <v>109</v>
      </c>
      <c r="B120" s="42"/>
      <c r="C120" s="29">
        <v>47804.4</v>
      </c>
      <c r="D120" s="29"/>
      <c r="E120" s="15">
        <f t="shared" si="66"/>
        <v>19357.083363616108</v>
      </c>
      <c r="F120" s="15">
        <f t="shared" si="88"/>
        <v>19357</v>
      </c>
      <c r="G120" s="150">
        <f t="shared" si="89"/>
        <v>2.658138894912554E-2</v>
      </c>
      <c r="I120" s="15">
        <f>G120</f>
        <v>2.658138894912554E-2</v>
      </c>
      <c r="O120" s="15">
        <f t="shared" si="68"/>
        <v>4.8135252268232759E-2</v>
      </c>
      <c r="P120" s="211">
        <f t="shared" si="69"/>
        <v>32785.9</v>
      </c>
      <c r="Q120" s="212"/>
      <c r="R120" s="15">
        <f t="shared" si="91"/>
        <v>4.6456902397875568E-4</v>
      </c>
      <c r="S120" s="13">
        <f>S$14</f>
        <v>1.2999999999999999E-2</v>
      </c>
      <c r="T120" s="15">
        <f t="shared" si="71"/>
        <v>6.0393973117238238E-6</v>
      </c>
      <c r="Z120" s="15">
        <f t="shared" si="72"/>
        <v>19357</v>
      </c>
      <c r="AA120" s="15">
        <f t="shared" si="73"/>
        <v>6.3940879466758041E-2</v>
      </c>
      <c r="AB120" s="15">
        <f t="shared" si="74"/>
        <v>1.0775761750600257E-2</v>
      </c>
      <c r="AC120" s="15">
        <f t="shared" si="75"/>
        <v>-2.1553863319107219E-2</v>
      </c>
      <c r="AD120" s="15">
        <f t="shared" si="76"/>
        <v>-3.7359490517632502E-2</v>
      </c>
      <c r="AE120" s="15">
        <f t="shared" si="77"/>
        <v>1.8144509912581947E-5</v>
      </c>
      <c r="AF120" s="15">
        <f t="shared" si="78"/>
        <v>-32785.873418611052</v>
      </c>
      <c r="AG120" s="13">
        <f t="shared" si="79"/>
        <v>1.3957315317370729E-3</v>
      </c>
      <c r="AH120" s="15">
        <f t="shared" si="80"/>
        <v>1.5805627198525282E-2</v>
      </c>
      <c r="AI120" s="15">
        <f t="shared" si="81"/>
        <v>0.8253629894748441</v>
      </c>
      <c r="AJ120" s="15">
        <f t="shared" si="82"/>
        <v>9.6748938615437402E-2</v>
      </c>
      <c r="AK120" s="15">
        <f t="shared" si="83"/>
        <v>-0.25942971753127508</v>
      </c>
      <c r="AL120" s="15">
        <f t="shared" si="84"/>
        <v>-2.1632790010241143</v>
      </c>
      <c r="AM120" s="15">
        <f t="shared" si="85"/>
        <v>-1.8786201921362551</v>
      </c>
      <c r="AN120" s="15">
        <f t="shared" si="94"/>
        <v>4.410133370885891</v>
      </c>
      <c r="AO120" s="15">
        <f t="shared" si="94"/>
        <v>4.4101334814552766</v>
      </c>
      <c r="AP120" s="15">
        <f t="shared" si="94"/>
        <v>4.4101322937210004</v>
      </c>
      <c r="AQ120" s="15">
        <f t="shared" si="94"/>
        <v>4.4101450525771373</v>
      </c>
      <c r="AR120" s="15">
        <f t="shared" si="94"/>
        <v>4.4100080219468438</v>
      </c>
      <c r="AS120" s="15">
        <f t="shared" si="94"/>
        <v>4.4114829003330716</v>
      </c>
      <c r="AT120" s="15">
        <f t="shared" si="94"/>
        <v>4.3959585516136981</v>
      </c>
      <c r="AU120" s="15">
        <f t="shared" si="86"/>
        <v>4.7086893066062316</v>
      </c>
    </row>
    <row r="121" spans="1:64" s="15" customFormat="1" ht="12.95" customHeight="1" x14ac:dyDescent="0.2">
      <c r="A121" s="92" t="s">
        <v>109</v>
      </c>
      <c r="B121" s="42"/>
      <c r="C121" s="29">
        <v>47818.421999999999</v>
      </c>
      <c r="D121" s="29"/>
      <c r="E121" s="15">
        <f t="shared" si="66"/>
        <v>19401.058666311263</v>
      </c>
      <c r="F121" s="15">
        <f t="shared" si="88"/>
        <v>19401</v>
      </c>
      <c r="G121" s="150"/>
      <c r="O121" s="15">
        <f t="shared" si="68"/>
        <v>4.8166962683646307E-2</v>
      </c>
      <c r="P121" s="211">
        <f t="shared" si="69"/>
        <v>32799.921999999999</v>
      </c>
      <c r="Q121" s="215">
        <f>C121-(C$7+C$8*F121)</f>
        <v>1.8706386676058173E-2</v>
      </c>
      <c r="R121" s="15">
        <f>+(O121-Q121)^2</f>
        <v>8.6792553869887757E-4</v>
      </c>
      <c r="S121" s="13"/>
      <c r="T121" s="15">
        <f t="shared" si="71"/>
        <v>0</v>
      </c>
      <c r="Z121" s="15">
        <f t="shared" si="72"/>
        <v>19401</v>
      </c>
      <c r="AA121" s="15">
        <f t="shared" si="73"/>
        <v>6.4060320668900633E-2</v>
      </c>
      <c r="AB121" s="15">
        <f t="shared" si="74"/>
        <v>-9999</v>
      </c>
      <c r="AC121" s="15">
        <f t="shared" si="75"/>
        <v>-4.8166962683646307E-2</v>
      </c>
      <c r="AD121" s="15">
        <f t="shared" si="76"/>
        <v>-9999</v>
      </c>
      <c r="AE121" s="15">
        <f t="shared" si="77"/>
        <v>0</v>
      </c>
      <c r="AF121" s="15">
        <f t="shared" si="78"/>
        <v>-9999</v>
      </c>
      <c r="AG121" s="13">
        <f t="shared" si="79"/>
        <v>4.1037246842023775E-3</v>
      </c>
      <c r="AH121" s="15">
        <f t="shared" si="80"/>
        <v>1.5893357985254319E-2</v>
      </c>
      <c r="AI121" s="15">
        <f t="shared" si="81"/>
        <v>0.82583745676205567</v>
      </c>
      <c r="AJ121" s="15">
        <f t="shared" si="82"/>
        <v>9.8567963884874488E-2</v>
      </c>
      <c r="AK121" s="15">
        <f t="shared" si="83"/>
        <v>-0.25974847894917835</v>
      </c>
      <c r="AL121" s="15">
        <f t="shared" si="84"/>
        <v>-2.1614512387708471</v>
      </c>
      <c r="AM121" s="15">
        <f t="shared" si="85"/>
        <v>-1.8744881220363629</v>
      </c>
      <c r="AN121" s="15">
        <f t="shared" ref="AN121:AT130" si="95">$AU121+$AB$7*SIN(AO121)</f>
        <v>4.412236185093807</v>
      </c>
      <c r="AO121" s="15">
        <f t="shared" si="95"/>
        <v>4.4122362904536736</v>
      </c>
      <c r="AP121" s="15">
        <f t="shared" si="95"/>
        <v>4.4122351509929709</v>
      </c>
      <c r="AQ121" s="15">
        <f t="shared" si="95"/>
        <v>4.4122474744155147</v>
      </c>
      <c r="AR121" s="15">
        <f t="shared" si="95"/>
        <v>4.4121142209565249</v>
      </c>
      <c r="AS121" s="15">
        <f t="shared" si="95"/>
        <v>4.4135581509453674</v>
      </c>
      <c r="AT121" s="15">
        <f t="shared" si="95"/>
        <v>4.3982546283595703</v>
      </c>
      <c r="AU121" s="15">
        <f t="shared" si="86"/>
        <v>4.7109872163778714</v>
      </c>
    </row>
    <row r="122" spans="1:64" s="15" customFormat="1" ht="12.95" customHeight="1" x14ac:dyDescent="0.2">
      <c r="A122" s="92" t="s">
        <v>109</v>
      </c>
      <c r="B122" s="42"/>
      <c r="C122" s="29">
        <v>47858.275999999998</v>
      </c>
      <c r="D122" s="29"/>
      <c r="E122" s="15">
        <f t="shared" si="66"/>
        <v>19526.047377879728</v>
      </c>
      <c r="F122" s="15">
        <f t="shared" si="88"/>
        <v>19526</v>
      </c>
      <c r="G122" s="150"/>
      <c r="O122" s="15">
        <f t="shared" si="68"/>
        <v>4.8256187076507889E-2</v>
      </c>
      <c r="P122" s="211">
        <f t="shared" si="69"/>
        <v>32839.775999999998</v>
      </c>
      <c r="Q122" s="215">
        <f>C122-(C$7+C$8*F122)</f>
        <v>1.5106948419997934E-2</v>
      </c>
      <c r="R122" s="15">
        <f>+(O122-Q122)^2</f>
        <v>1.0988720235062539E-3</v>
      </c>
      <c r="S122" s="13"/>
      <c r="T122" s="15">
        <f t="shared" si="71"/>
        <v>0</v>
      </c>
      <c r="Z122" s="15">
        <f t="shared" si="72"/>
        <v>19526</v>
      </c>
      <c r="AA122" s="15">
        <f t="shared" si="73"/>
        <v>6.4398670585786272E-2</v>
      </c>
      <c r="AB122" s="15">
        <f t="shared" si="74"/>
        <v>-9999</v>
      </c>
      <c r="AC122" s="15">
        <f t="shared" si="75"/>
        <v>-4.8256187076507889E-2</v>
      </c>
      <c r="AD122" s="15">
        <f t="shared" si="76"/>
        <v>-9999</v>
      </c>
      <c r="AE122" s="15">
        <f t="shared" si="77"/>
        <v>0</v>
      </c>
      <c r="AF122" s="15">
        <f t="shared" si="78"/>
        <v>-9999</v>
      </c>
      <c r="AG122" s="13">
        <f t="shared" si="79"/>
        <v>4.1471887732166136E-3</v>
      </c>
      <c r="AH122" s="15">
        <f t="shared" si="80"/>
        <v>1.6142483509278386E-2</v>
      </c>
      <c r="AI122" s="15">
        <f t="shared" si="81"/>
        <v>0.82719154153451235</v>
      </c>
      <c r="AJ122" s="15">
        <f t="shared" si="82"/>
        <v>0.10374526971282266</v>
      </c>
      <c r="AK122" s="15">
        <f t="shared" si="83"/>
        <v>-0.26065130052678126</v>
      </c>
      <c r="AL122" s="15">
        <f t="shared" si="84"/>
        <v>-2.1562472330431279</v>
      </c>
      <c r="AM122" s="15">
        <f t="shared" si="85"/>
        <v>-1.8628004262917612</v>
      </c>
      <c r="AN122" s="15">
        <f t="shared" si="95"/>
        <v>4.4182166996939429</v>
      </c>
      <c r="AO122" s="15">
        <f t="shared" si="95"/>
        <v>4.418216791301532</v>
      </c>
      <c r="AP122" s="15">
        <f t="shared" si="95"/>
        <v>4.4182157810314457</v>
      </c>
      <c r="AQ122" s="15">
        <f t="shared" si="95"/>
        <v>4.4182269227144717</v>
      </c>
      <c r="AR122" s="15">
        <f t="shared" si="95"/>
        <v>4.4181040702020598</v>
      </c>
      <c r="AS122" s="15">
        <f t="shared" si="95"/>
        <v>4.4194614550221445</v>
      </c>
      <c r="AT122" s="15">
        <f t="shared" si="95"/>
        <v>4.4047865831485229</v>
      </c>
      <c r="AU122" s="15">
        <f t="shared" si="86"/>
        <v>4.7175153691382139</v>
      </c>
    </row>
    <row r="123" spans="1:64" s="15" customFormat="1" ht="12.95" customHeight="1" x14ac:dyDescent="0.2">
      <c r="A123" s="92" t="s">
        <v>110</v>
      </c>
      <c r="B123" s="42"/>
      <c r="C123" s="29">
        <v>47894.351000000002</v>
      </c>
      <c r="D123" s="29"/>
      <c r="E123" s="15">
        <f t="shared" si="66"/>
        <v>19639.184522704159</v>
      </c>
      <c r="F123" s="15">
        <f t="shared" si="88"/>
        <v>19639</v>
      </c>
      <c r="G123" s="150">
        <f>C123-(C$7+C$8*F123)</f>
        <v>5.8837056240008678E-2</v>
      </c>
      <c r="I123" s="15">
        <f>G123</f>
        <v>5.8837056240008678E-2</v>
      </c>
      <c r="O123" s="15">
        <f t="shared" si="68"/>
        <v>4.8335748506605561E-2</v>
      </c>
      <c r="P123" s="211">
        <f t="shared" si="69"/>
        <v>32875.851000000002</v>
      </c>
      <c r="Q123" s="212"/>
      <c r="R123" s="15">
        <f>+(O123-G123)^2</f>
        <v>1.1027746411163212E-4</v>
      </c>
      <c r="S123" s="13">
        <f>S$14</f>
        <v>1.2999999999999999E-2</v>
      </c>
      <c r="T123" s="15">
        <f t="shared" si="71"/>
        <v>1.4336070334512175E-6</v>
      </c>
      <c r="Z123" s="15">
        <f t="shared" si="72"/>
        <v>19639</v>
      </c>
      <c r="AA123" s="15">
        <f t="shared" si="73"/>
        <v>6.470329606173246E-2</v>
      </c>
      <c r="AB123" s="15">
        <f t="shared" si="74"/>
        <v>4.2469508684881779E-2</v>
      </c>
      <c r="AC123" s="15">
        <f t="shared" si="75"/>
        <v>1.0501307733403117E-2</v>
      </c>
      <c r="AD123" s="15">
        <f t="shared" si="76"/>
        <v>-5.8662398217237816E-3</v>
      </c>
      <c r="AE123" s="15">
        <f t="shared" si="77"/>
        <v>4.4736600539771223E-7</v>
      </c>
      <c r="AF123" s="15">
        <f t="shared" si="78"/>
        <v>-32875.792162943762</v>
      </c>
      <c r="AG123" s="13">
        <f t="shared" si="79"/>
        <v>3.4412769645977865E-5</v>
      </c>
      <c r="AH123" s="15">
        <f t="shared" si="80"/>
        <v>1.6367547555126899E-2</v>
      </c>
      <c r="AI123" s="15">
        <f t="shared" si="81"/>
        <v>0.82842351471505404</v>
      </c>
      <c r="AJ123" s="15">
        <f t="shared" si="82"/>
        <v>0.10843778552782543</v>
      </c>
      <c r="AK123" s="15">
        <f t="shared" si="83"/>
        <v>-0.26146390473789172</v>
      </c>
      <c r="AL123" s="15">
        <f t="shared" si="84"/>
        <v>-2.1515280795622891</v>
      </c>
      <c r="AM123" s="15">
        <f t="shared" si="85"/>
        <v>-1.8522991960964998</v>
      </c>
      <c r="AN123" s="15">
        <f t="shared" si="95"/>
        <v>4.4236315435928431</v>
      </c>
      <c r="AO123" s="15">
        <f t="shared" si="95"/>
        <v>4.4236316240233551</v>
      </c>
      <c r="AP123" s="15">
        <f t="shared" si="95"/>
        <v>4.4236307208612224</v>
      </c>
      <c r="AQ123" s="15">
        <f t="shared" si="95"/>
        <v>4.4236408627153327</v>
      </c>
      <c r="AR123" s="15">
        <f t="shared" si="95"/>
        <v>4.4235269969464994</v>
      </c>
      <c r="AS123" s="15">
        <f t="shared" si="95"/>
        <v>4.4248079195941763</v>
      </c>
      <c r="AT123" s="15">
        <f t="shared" si="95"/>
        <v>4.4107029400002524</v>
      </c>
      <c r="AU123" s="15">
        <f t="shared" si="86"/>
        <v>4.723416819233563</v>
      </c>
    </row>
    <row r="124" spans="1:64" s="15" customFormat="1" ht="12.95" customHeight="1" x14ac:dyDescent="0.2">
      <c r="A124" s="92" t="s">
        <v>110</v>
      </c>
      <c r="B124" s="42"/>
      <c r="C124" s="29">
        <v>47895.315999999999</v>
      </c>
      <c r="D124" s="29"/>
      <c r="E124" s="15">
        <f t="shared" si="66"/>
        <v>19642.210921727172</v>
      </c>
      <c r="F124" s="15">
        <f t="shared" si="88"/>
        <v>19642</v>
      </c>
      <c r="G124" s="150">
        <f>C124-(C$7+C$8*F124)</f>
        <v>6.7254669716930948E-2</v>
      </c>
      <c r="I124" s="15">
        <f>G124</f>
        <v>6.7254669716930948E-2</v>
      </c>
      <c r="O124" s="15">
        <f t="shared" si="68"/>
        <v>4.8337846556674897E-2</v>
      </c>
      <c r="P124" s="211">
        <f t="shared" si="69"/>
        <v>32876.815999999999</v>
      </c>
      <c r="Q124" s="212"/>
      <c r="R124" s="15">
        <f>+(O124-G124)^2</f>
        <v>3.5784619847639975E-4</v>
      </c>
      <c r="S124" s="13">
        <f>S$14</f>
        <v>1.2999999999999999E-2</v>
      </c>
      <c r="T124" s="15">
        <f t="shared" si="71"/>
        <v>4.6520005801931969E-6</v>
      </c>
      <c r="Z124" s="15">
        <f t="shared" si="72"/>
        <v>19642</v>
      </c>
      <c r="AA124" s="15">
        <f t="shared" si="73"/>
        <v>6.4711367317037638E-2</v>
      </c>
      <c r="AB124" s="15">
        <f t="shared" si="74"/>
        <v>5.0881148956568208E-2</v>
      </c>
      <c r="AC124" s="15">
        <f t="shared" si="75"/>
        <v>1.8916823160256051E-2</v>
      </c>
      <c r="AD124" s="15">
        <f t="shared" si="76"/>
        <v>2.5433023998933102E-3</v>
      </c>
      <c r="AE124" s="15">
        <f t="shared" si="77"/>
        <v>8.4089032264939918E-8</v>
      </c>
      <c r="AF124" s="15">
        <f t="shared" si="78"/>
        <v>-32876.748745330282</v>
      </c>
      <c r="AG124" s="13">
        <f t="shared" si="79"/>
        <v>6.4683870973030708E-6</v>
      </c>
      <c r="AH124" s="15">
        <f t="shared" si="80"/>
        <v>1.6373520760362741E-2</v>
      </c>
      <c r="AI124" s="15">
        <f t="shared" si="81"/>
        <v>0.82845632427438343</v>
      </c>
      <c r="AJ124" s="15">
        <f t="shared" si="82"/>
        <v>0.1085625236755564</v>
      </c>
      <c r="AK124" s="15">
        <f t="shared" si="83"/>
        <v>-0.26148543191173207</v>
      </c>
      <c r="AL124" s="15">
        <f t="shared" si="84"/>
        <v>-2.1514026006411511</v>
      </c>
      <c r="AM124" s="15">
        <f t="shared" si="85"/>
        <v>-1.8520212290770879</v>
      </c>
      <c r="AN124" s="15">
        <f t="shared" si="95"/>
        <v>4.4237754104383544</v>
      </c>
      <c r="AO124" s="15">
        <f t="shared" si="95"/>
        <v>4.4237754905875253</v>
      </c>
      <c r="AP124" s="15">
        <f t="shared" si="95"/>
        <v>4.4237745901485113</v>
      </c>
      <c r="AQ124" s="15">
        <f t="shared" si="95"/>
        <v>4.4237847063230866</v>
      </c>
      <c r="AR124" s="15">
        <f t="shared" si="95"/>
        <v>4.423671073806652</v>
      </c>
      <c r="AS124" s="15">
        <f t="shared" si="95"/>
        <v>4.4249499896930482</v>
      </c>
      <c r="AT124" s="15">
        <f t="shared" si="95"/>
        <v>4.4108601598317012</v>
      </c>
      <c r="AU124" s="15">
        <f t="shared" si="86"/>
        <v>4.7235734948998109</v>
      </c>
    </row>
    <row r="125" spans="1:64" s="15" customFormat="1" ht="12.95" customHeight="1" x14ac:dyDescent="0.2">
      <c r="A125" s="92" t="s">
        <v>111</v>
      </c>
      <c r="B125" s="42" t="s">
        <v>131</v>
      </c>
      <c r="C125" s="29">
        <v>48086.478999999999</v>
      </c>
      <c r="D125" s="29"/>
      <c r="E125" s="15">
        <f t="shared" si="66"/>
        <v>20241.729591611314</v>
      </c>
      <c r="F125" s="15">
        <f t="shared" si="88"/>
        <v>20241.5</v>
      </c>
      <c r="G125" s="150">
        <f>C125-(C$7+C$8*F125)</f>
        <v>7.3207763824029826E-2</v>
      </c>
      <c r="I125" s="15">
        <f>G125</f>
        <v>7.3207763824029826E-2</v>
      </c>
      <c r="O125" s="15">
        <f t="shared" si="68"/>
        <v>4.8742368027707983E-2</v>
      </c>
      <c r="P125" s="211">
        <f t="shared" si="69"/>
        <v>33067.978999999999</v>
      </c>
      <c r="Q125" s="212"/>
      <c r="R125" s="15">
        <f>+(O125-G125)^2</f>
        <v>5.9855559147068251E-4</v>
      </c>
      <c r="S125" s="13">
        <f>S$14</f>
        <v>1.2999999999999999E-2</v>
      </c>
      <c r="T125" s="15">
        <f t="shared" si="71"/>
        <v>7.7812226891188715E-6</v>
      </c>
      <c r="Z125" s="15">
        <f t="shared" si="72"/>
        <v>20241.5</v>
      </c>
      <c r="AA125" s="15">
        <f t="shared" si="73"/>
        <v>6.63073117512612E-2</v>
      </c>
      <c r="AB125" s="15">
        <f t="shared" si="74"/>
        <v>5.5642820100476609E-2</v>
      </c>
      <c r="AC125" s="15">
        <f t="shared" si="75"/>
        <v>2.4465395796321843E-2</v>
      </c>
      <c r="AD125" s="15">
        <f t="shared" si="76"/>
        <v>6.9004520727686258E-3</v>
      </c>
      <c r="AE125" s="15">
        <f t="shared" si="77"/>
        <v>6.190111045114987E-7</v>
      </c>
      <c r="AF125" s="15">
        <f t="shared" si="78"/>
        <v>-33067.905792236175</v>
      </c>
      <c r="AG125" s="13">
        <f t="shared" si="79"/>
        <v>4.7616238808576822E-5</v>
      </c>
      <c r="AH125" s="15">
        <f t="shared" si="80"/>
        <v>1.756494372355322E-2</v>
      </c>
      <c r="AI125" s="15">
        <f t="shared" si="81"/>
        <v>0.8351199908570206</v>
      </c>
      <c r="AJ125" s="15">
        <f t="shared" si="82"/>
        <v>0.13365278689169272</v>
      </c>
      <c r="AK125" s="15">
        <f t="shared" si="83"/>
        <v>-0.26573755167181695</v>
      </c>
      <c r="AL125" s="15">
        <f t="shared" si="84"/>
        <v>-2.1261255850847589</v>
      </c>
      <c r="AM125" s="15">
        <f t="shared" si="85"/>
        <v>-1.7973105472203974</v>
      </c>
      <c r="AN125" s="15">
        <f t="shared" si="95"/>
        <v>4.452640374762673</v>
      </c>
      <c r="AO125" s="15">
        <f t="shared" si="95"/>
        <v>4.4526404122855112</v>
      </c>
      <c r="AP125" s="15">
        <f t="shared" si="95"/>
        <v>4.4526399451281558</v>
      </c>
      <c r="AQ125" s="15">
        <f t="shared" si="95"/>
        <v>4.4526457612711505</v>
      </c>
      <c r="AR125" s="15">
        <f t="shared" si="95"/>
        <v>4.4525733589391363</v>
      </c>
      <c r="AS125" s="15">
        <f t="shared" si="95"/>
        <v>4.4534760704508551</v>
      </c>
      <c r="AT125" s="15">
        <f t="shared" si="95"/>
        <v>4.442431928762236</v>
      </c>
      <c r="AU125" s="15">
        <f t="shared" si="86"/>
        <v>4.7548825155384105</v>
      </c>
    </row>
    <row r="126" spans="1:64" s="15" customFormat="1" ht="12.95" customHeight="1" x14ac:dyDescent="0.2">
      <c r="A126" s="92" t="s">
        <v>111</v>
      </c>
      <c r="B126" s="42"/>
      <c r="C126" s="29">
        <v>48091.404999999999</v>
      </c>
      <c r="D126" s="29"/>
      <c r="E126" s="15">
        <f t="shared" si="66"/>
        <v>20257.17833937029</v>
      </c>
      <c r="F126" s="216">
        <f t="shared" si="88"/>
        <v>20257</v>
      </c>
      <c r="G126" s="150">
        <f>C126-(C$7+C$8*F126)</f>
        <v>5.6865433478378691E-2</v>
      </c>
      <c r="I126" s="15">
        <f>G126</f>
        <v>5.6865433478378691E-2</v>
      </c>
      <c r="O126" s="15">
        <f t="shared" si="68"/>
        <v>4.8752437903725271E-2</v>
      </c>
      <c r="P126" s="211">
        <f t="shared" si="69"/>
        <v>33072.904999999999</v>
      </c>
      <c r="Q126" s="212"/>
      <c r="R126" s="15">
        <f>+(O126-G126)^2</f>
        <v>6.5820697194345974E-5</v>
      </c>
      <c r="S126" s="13">
        <f>S$14</f>
        <v>1.2999999999999999E-2</v>
      </c>
      <c r="T126" s="15">
        <f t="shared" si="71"/>
        <v>8.556690635264976E-7</v>
      </c>
      <c r="Z126" s="15">
        <f t="shared" si="72"/>
        <v>20257</v>
      </c>
      <c r="AA126" s="15">
        <f t="shared" si="73"/>
        <v>6.6348122393277059E-2</v>
      </c>
      <c r="AB126" s="15">
        <f t="shared" si="74"/>
        <v>3.9269748988826896E-2</v>
      </c>
      <c r="AC126" s="15">
        <f t="shared" si="75"/>
        <v>8.1129955746534199E-3</v>
      </c>
      <c r="AD126" s="15">
        <f t="shared" si="76"/>
        <v>-9.4826889148983684E-3</v>
      </c>
      <c r="AE126" s="15">
        <f t="shared" si="77"/>
        <v>1.1689780577375731E-6</v>
      </c>
      <c r="AF126" s="15">
        <f t="shared" si="78"/>
        <v>-33072.84813456652</v>
      </c>
      <c r="AG126" s="13">
        <f t="shared" si="79"/>
        <v>8.9921389056736394E-5</v>
      </c>
      <c r="AH126" s="15">
        <f t="shared" si="80"/>
        <v>1.7595684489551795E-2</v>
      </c>
      <c r="AI126" s="15">
        <f t="shared" si="81"/>
        <v>0.83529513258796095</v>
      </c>
      <c r="AJ126" s="15">
        <f t="shared" si="82"/>
        <v>0.13430578911584679</v>
      </c>
      <c r="AK126" s="15">
        <f t="shared" si="83"/>
        <v>-0.26584614052926037</v>
      </c>
      <c r="AL126" s="15">
        <f t="shared" si="84"/>
        <v>-2.1254666419035715</v>
      </c>
      <c r="AM126" s="15">
        <f t="shared" si="85"/>
        <v>-1.7959176000480335</v>
      </c>
      <c r="AN126" s="15">
        <f t="shared" si="95"/>
        <v>4.4533897589382674</v>
      </c>
      <c r="AO126" s="15">
        <f t="shared" si="95"/>
        <v>4.4533897956677322</v>
      </c>
      <c r="AP126" s="15">
        <f t="shared" si="95"/>
        <v>4.4533893370945874</v>
      </c>
      <c r="AQ126" s="15">
        <f t="shared" si="95"/>
        <v>4.4533950625093457</v>
      </c>
      <c r="AR126" s="15">
        <f t="shared" si="95"/>
        <v>4.4533235879633368</v>
      </c>
      <c r="AS126" s="15">
        <f t="shared" si="95"/>
        <v>4.4542172435822582</v>
      </c>
      <c r="AT126" s="15">
        <f t="shared" si="95"/>
        <v>4.4432522762641558</v>
      </c>
      <c r="AU126" s="15">
        <f t="shared" si="86"/>
        <v>4.7556920064806931</v>
      </c>
    </row>
    <row r="127" spans="1:64" s="15" customFormat="1" ht="12.95" customHeight="1" x14ac:dyDescent="0.2">
      <c r="A127" s="92" t="s">
        <v>111</v>
      </c>
      <c r="B127" s="42"/>
      <c r="C127" s="29">
        <v>48112.464999999997</v>
      </c>
      <c r="D127" s="29"/>
      <c r="E127" s="15">
        <f t="shared" si="66"/>
        <v>20323.225969862375</v>
      </c>
      <c r="F127" s="15">
        <f t="shared" si="88"/>
        <v>20323</v>
      </c>
      <c r="G127" s="150">
        <f>C127-(C$7+C$8*F127)</f>
        <v>7.2052930074278265E-2</v>
      </c>
      <c r="I127" s="15">
        <f>G127</f>
        <v>7.2052930074278265E-2</v>
      </c>
      <c r="O127" s="15">
        <f t="shared" si="68"/>
        <v>4.8795096593105394E-2</v>
      </c>
      <c r="P127" s="211">
        <f t="shared" si="69"/>
        <v>33093.964999999997</v>
      </c>
      <c r="Q127" s="212"/>
      <c r="R127" s="15">
        <f>+(O127-G127)^2</f>
        <v>5.4092681823796583E-4</v>
      </c>
      <c r="S127" s="13">
        <f>S$14</f>
        <v>1.2999999999999999E-2</v>
      </c>
      <c r="T127" s="15">
        <f t="shared" si="71"/>
        <v>7.0320486370935555E-6</v>
      </c>
      <c r="Z127" s="15">
        <f t="shared" si="72"/>
        <v>20323</v>
      </c>
      <c r="AA127" s="15">
        <f t="shared" si="73"/>
        <v>6.6521638567326652E-2</v>
      </c>
      <c r="AB127" s="15">
        <f t="shared" si="74"/>
        <v>5.4326388100057001E-2</v>
      </c>
      <c r="AC127" s="15">
        <f t="shared" si="75"/>
        <v>2.3257833481172871E-2</v>
      </c>
      <c r="AD127" s="15">
        <f t="shared" si="76"/>
        <v>5.5312915069516133E-3</v>
      </c>
      <c r="AE127" s="15">
        <f t="shared" si="77"/>
        <v>3.9773741455337568E-7</v>
      </c>
      <c r="AF127" s="15">
        <f t="shared" si="78"/>
        <v>-33093.892947069922</v>
      </c>
      <c r="AG127" s="13">
        <f t="shared" si="79"/>
        <v>3.0595185734875052E-5</v>
      </c>
      <c r="AH127" s="15">
        <f t="shared" si="80"/>
        <v>1.7726541974221265E-2</v>
      </c>
      <c r="AI127" s="15">
        <f t="shared" si="81"/>
        <v>0.83604252227879994</v>
      </c>
      <c r="AJ127" s="15">
        <f t="shared" si="82"/>
        <v>0.1370887279920831</v>
      </c>
      <c r="AK127" s="15">
        <f t="shared" si="83"/>
        <v>-0.26630773417762915</v>
      </c>
      <c r="AL127" s="15">
        <f t="shared" si="84"/>
        <v>-2.1226577205184198</v>
      </c>
      <c r="AM127" s="15">
        <f t="shared" si="85"/>
        <v>-1.7899982306655302</v>
      </c>
      <c r="AN127" s="15">
        <f t="shared" si="95"/>
        <v>4.4565824465730213</v>
      </c>
      <c r="AO127" s="15">
        <f t="shared" si="95"/>
        <v>4.4565824800697555</v>
      </c>
      <c r="AP127" s="15">
        <f t="shared" si="95"/>
        <v>4.4565820567545806</v>
      </c>
      <c r="AQ127" s="15">
        <f t="shared" si="95"/>
        <v>4.4565874064529227</v>
      </c>
      <c r="AR127" s="15">
        <f t="shared" si="95"/>
        <v>4.4565198070174201</v>
      </c>
      <c r="AS127" s="15">
        <f t="shared" si="95"/>
        <v>4.4573752901844053</v>
      </c>
      <c r="AT127" s="15">
        <f t="shared" si="95"/>
        <v>4.4467476606782128</v>
      </c>
      <c r="AU127" s="15">
        <f t="shared" si="86"/>
        <v>4.7591388711381537</v>
      </c>
    </row>
    <row r="128" spans="1:64" s="15" customFormat="1" ht="12.95" customHeight="1" x14ac:dyDescent="0.2">
      <c r="A128" s="92" t="s">
        <v>111</v>
      </c>
      <c r="B128" s="42" t="s">
        <v>131</v>
      </c>
      <c r="C128" s="29">
        <v>48115.432000000001</v>
      </c>
      <c r="D128" s="29"/>
      <c r="E128" s="15">
        <f t="shared" si="66"/>
        <v>20332.53097079639</v>
      </c>
      <c r="F128" s="15">
        <f t="shared" si="88"/>
        <v>20332.5</v>
      </c>
      <c r="G128" s="150"/>
      <c r="O128" s="15">
        <f t="shared" si="68"/>
        <v>4.8801207591311284E-2</v>
      </c>
      <c r="P128" s="211">
        <f t="shared" si="69"/>
        <v>33096.932000000001</v>
      </c>
      <c r="Q128" s="215">
        <f>C128-(C$7+C$8*F128)</f>
        <v>9.8753727725124918E-3</v>
      </c>
      <c r="R128" s="15">
        <f>+(O128-Q128)^2</f>
        <v>1.5152206163404085E-3</v>
      </c>
      <c r="S128" s="13"/>
      <c r="T128" s="15">
        <f t="shared" si="71"/>
        <v>0</v>
      </c>
      <c r="Z128" s="15">
        <f t="shared" si="72"/>
        <v>20332.5</v>
      </c>
      <c r="AA128" s="15">
        <f t="shared" si="73"/>
        <v>6.6546579901709382E-2</v>
      </c>
      <c r="AB128" s="15">
        <f t="shared" si="74"/>
        <v>-9999</v>
      </c>
      <c r="AC128" s="15">
        <f t="shared" si="75"/>
        <v>-4.8801207591311284E-2</v>
      </c>
      <c r="AD128" s="15">
        <f t="shared" si="76"/>
        <v>-9999</v>
      </c>
      <c r="AE128" s="15">
        <f t="shared" si="77"/>
        <v>0</v>
      </c>
      <c r="AF128" s="15">
        <f t="shared" si="78"/>
        <v>-9999</v>
      </c>
      <c r="AG128" s="13">
        <f t="shared" si="79"/>
        <v>4.4284472966145908E-3</v>
      </c>
      <c r="AH128" s="15">
        <f t="shared" si="80"/>
        <v>1.7745372310398098E-2</v>
      </c>
      <c r="AI128" s="15">
        <f t="shared" si="81"/>
        <v>0.83615031803013085</v>
      </c>
      <c r="AJ128" s="15">
        <f t="shared" si="82"/>
        <v>0.13748962410405235</v>
      </c>
      <c r="AK128" s="15">
        <f t="shared" si="83"/>
        <v>-0.26637407062605273</v>
      </c>
      <c r="AL128" s="15">
        <f t="shared" si="84"/>
        <v>-2.122252992033657</v>
      </c>
      <c r="AM128" s="15">
        <f t="shared" si="85"/>
        <v>-1.7891477804843048</v>
      </c>
      <c r="AN128" s="15">
        <f t="shared" si="95"/>
        <v>4.457042235355666</v>
      </c>
      <c r="AO128" s="15">
        <f t="shared" si="95"/>
        <v>4.4570422684060169</v>
      </c>
      <c r="AP128" s="15">
        <f t="shared" si="95"/>
        <v>4.4570418499963971</v>
      </c>
      <c r="AQ128" s="15">
        <f t="shared" si="95"/>
        <v>4.4570471470126991</v>
      </c>
      <c r="AR128" s="15">
        <f t="shared" si="95"/>
        <v>4.4569800953439032</v>
      </c>
      <c r="AS128" s="15">
        <f t="shared" si="95"/>
        <v>4.457830135909389</v>
      </c>
      <c r="AT128" s="15">
        <f t="shared" si="95"/>
        <v>4.4472510897685842</v>
      </c>
      <c r="AU128" s="15">
        <f t="shared" si="86"/>
        <v>4.7596350107479388</v>
      </c>
    </row>
    <row r="129" spans="1:47" s="15" customFormat="1" ht="12.95" customHeight="1" x14ac:dyDescent="0.2">
      <c r="A129" s="92" t="s">
        <v>111</v>
      </c>
      <c r="B129" s="42"/>
      <c r="C129" s="29">
        <v>48126.476000000002</v>
      </c>
      <c r="D129" s="29"/>
      <c r="E129" s="15">
        <f t="shared" si="66"/>
        <v>20367.166774744859</v>
      </c>
      <c r="F129" s="216">
        <f t="shared" si="88"/>
        <v>20367</v>
      </c>
      <c r="G129" s="150">
        <f t="shared" ref="G129:G138" si="96">C129-(C$7+C$8*F129)</f>
        <v>5.3177927817159798E-2</v>
      </c>
      <c r="I129" s="15">
        <f>G129</f>
        <v>5.3177927817159798E-2</v>
      </c>
      <c r="O129" s="15">
        <f t="shared" si="68"/>
        <v>4.8823338221110929E-2</v>
      </c>
      <c r="P129" s="211">
        <f t="shared" si="69"/>
        <v>33107.976000000002</v>
      </c>
      <c r="Q129" s="212"/>
      <c r="R129" s="15">
        <f t="shared" ref="R129:R138" si="97">+(O129-G129)^2</f>
        <v>1.8962450550017053E-5</v>
      </c>
      <c r="S129" s="13">
        <f>S$14</f>
        <v>1.2999999999999999E-2</v>
      </c>
      <c r="T129" s="15">
        <f t="shared" si="71"/>
        <v>2.4651185715022168E-7</v>
      </c>
      <c r="Z129" s="15">
        <f t="shared" si="72"/>
        <v>20367</v>
      </c>
      <c r="AA129" s="15">
        <f t="shared" si="73"/>
        <v>6.6637083219334398E-2</v>
      </c>
      <c r="AB129" s="15">
        <f t="shared" si="74"/>
        <v>3.5364182818936329E-2</v>
      </c>
      <c r="AC129" s="15">
        <f t="shared" si="75"/>
        <v>4.354589596048869E-3</v>
      </c>
      <c r="AD129" s="15">
        <f t="shared" si="76"/>
        <v>-1.34591554021746E-2</v>
      </c>
      <c r="AE129" s="15">
        <f t="shared" si="77"/>
        <v>2.3549352338185141E-6</v>
      </c>
      <c r="AF129" s="15">
        <f t="shared" si="78"/>
        <v>-33107.922822072185</v>
      </c>
      <c r="AG129" s="13">
        <f t="shared" si="79"/>
        <v>1.8114886413988571E-4</v>
      </c>
      <c r="AH129" s="15">
        <f t="shared" si="80"/>
        <v>1.7813744998223469E-2</v>
      </c>
      <c r="AI129" s="15">
        <f t="shared" si="81"/>
        <v>0.83654224660488741</v>
      </c>
      <c r="AJ129" s="15">
        <f t="shared" si="82"/>
        <v>0.1389461900143012</v>
      </c>
      <c r="AK129" s="15">
        <f t="shared" si="83"/>
        <v>-0.26661475322746703</v>
      </c>
      <c r="AL129" s="15">
        <f t="shared" si="84"/>
        <v>-2.1207823101485066</v>
      </c>
      <c r="AM129" s="15">
        <f t="shared" si="85"/>
        <v>-1.7860626349440787</v>
      </c>
      <c r="AN129" s="15">
        <f t="shared" si="95"/>
        <v>4.4587124935012934</v>
      </c>
      <c r="AO129" s="15">
        <f t="shared" si="95"/>
        <v>4.4587125249694575</v>
      </c>
      <c r="AP129" s="15">
        <f t="shared" si="95"/>
        <v>4.4587121240239895</v>
      </c>
      <c r="AQ129" s="15">
        <f t="shared" si="95"/>
        <v>4.4587172326387829</v>
      </c>
      <c r="AR129" s="15">
        <f t="shared" si="95"/>
        <v>4.4586521491575439</v>
      </c>
      <c r="AS129" s="15">
        <f t="shared" si="95"/>
        <v>4.4594825347845797</v>
      </c>
      <c r="AT129" s="15">
        <f t="shared" si="95"/>
        <v>4.4490799789236206</v>
      </c>
      <c r="AU129" s="15">
        <f t="shared" si="86"/>
        <v>4.7614367809097935</v>
      </c>
    </row>
    <row r="130" spans="1:47" s="15" customFormat="1" ht="12.95" customHeight="1" x14ac:dyDescent="0.2">
      <c r="A130" s="92" t="s">
        <v>111</v>
      </c>
      <c r="B130" s="42" t="s">
        <v>131</v>
      </c>
      <c r="C130" s="29">
        <v>48132.385000000002</v>
      </c>
      <c r="D130" s="29"/>
      <c r="E130" s="15">
        <f t="shared" si="66"/>
        <v>20385.698372493091</v>
      </c>
      <c r="F130" s="15">
        <f t="shared" si="88"/>
        <v>20385.5</v>
      </c>
      <c r="G130" s="150">
        <f t="shared" si="96"/>
        <v>6.3253210952098016E-2</v>
      </c>
      <c r="I130" s="15">
        <f>G130</f>
        <v>6.3253210952098016E-2</v>
      </c>
      <c r="O130" s="15">
        <f t="shared" si="68"/>
        <v>4.8835165360706423E-2</v>
      </c>
      <c r="P130" s="211">
        <f t="shared" si="69"/>
        <v>33113.885000000002</v>
      </c>
      <c r="Q130" s="212"/>
      <c r="R130" s="15">
        <f t="shared" si="97"/>
        <v>2.0788003867544655E-4</v>
      </c>
      <c r="S130" s="13">
        <f>S$14</f>
        <v>1.2999999999999999E-2</v>
      </c>
      <c r="T130" s="15">
        <f t="shared" si="71"/>
        <v>2.702440502780805E-6</v>
      </c>
      <c r="Z130" s="15">
        <f t="shared" si="72"/>
        <v>20385.5</v>
      </c>
      <c r="AA130" s="15">
        <f t="shared" si="73"/>
        <v>6.6685566712619992E-2</v>
      </c>
      <c r="AB130" s="15">
        <f t="shared" si="74"/>
        <v>4.5402809600184446E-2</v>
      </c>
      <c r="AC130" s="15">
        <f t="shared" si="75"/>
        <v>1.4418045591391593E-2</v>
      </c>
      <c r="AD130" s="15">
        <f t="shared" si="76"/>
        <v>-3.4323557605219768E-3</v>
      </c>
      <c r="AE130" s="15">
        <f t="shared" si="77"/>
        <v>1.5315385886824915E-7</v>
      </c>
      <c r="AF130" s="15">
        <f t="shared" si="78"/>
        <v>-33113.82174678905</v>
      </c>
      <c r="AG130" s="13">
        <f t="shared" si="79"/>
        <v>1.1781066066788397E-5</v>
      </c>
      <c r="AH130" s="15">
        <f t="shared" si="80"/>
        <v>1.7850401351913573E-2</v>
      </c>
      <c r="AI130" s="15">
        <f t="shared" si="81"/>
        <v>0.83675270843852134</v>
      </c>
      <c r="AJ130" s="15">
        <f t="shared" si="82"/>
        <v>0.13972768612978906</v>
      </c>
      <c r="AK130" s="15">
        <f t="shared" si="83"/>
        <v>-0.26674367018049777</v>
      </c>
      <c r="AL130" s="15">
        <f t="shared" si="84"/>
        <v>-2.1199931154401312</v>
      </c>
      <c r="AM130" s="15">
        <f t="shared" si="85"/>
        <v>-1.7844104285912357</v>
      </c>
      <c r="AN130" s="15">
        <f t="shared" si="95"/>
        <v>4.4596084617678775</v>
      </c>
      <c r="AO130" s="15">
        <f t="shared" si="95"/>
        <v>4.4596084924123174</v>
      </c>
      <c r="AP130" s="15">
        <f t="shared" si="95"/>
        <v>4.4596081006079897</v>
      </c>
      <c r="AQ130" s="15">
        <f t="shared" si="95"/>
        <v>4.4596131100649377</v>
      </c>
      <c r="AR130" s="15">
        <f t="shared" si="95"/>
        <v>4.459549068424888</v>
      </c>
      <c r="AS130" s="15">
        <f t="shared" si="95"/>
        <v>4.4603689858431963</v>
      </c>
      <c r="AT130" s="15">
        <f t="shared" si="95"/>
        <v>4.4500611052726224</v>
      </c>
      <c r="AU130" s="15">
        <f t="shared" si="86"/>
        <v>4.7624029475183249</v>
      </c>
    </row>
    <row r="131" spans="1:47" s="15" customFormat="1" ht="12.95" customHeight="1" x14ac:dyDescent="0.2">
      <c r="A131" s="92" t="s">
        <v>111</v>
      </c>
      <c r="B131" s="42"/>
      <c r="C131" s="29">
        <v>48143.392</v>
      </c>
      <c r="D131" s="29"/>
      <c r="E131" s="15">
        <f t="shared" si="66"/>
        <v>20420.218138344295</v>
      </c>
      <c r="F131" s="15">
        <f t="shared" si="88"/>
        <v>20420</v>
      </c>
      <c r="G131" s="150">
        <f t="shared" si="96"/>
        <v>6.9555765992845409E-2</v>
      </c>
      <c r="I131" s="15">
        <f>G131</f>
        <v>6.9555765992845409E-2</v>
      </c>
      <c r="O131" s="15">
        <f t="shared" si="68"/>
        <v>4.8857146765073745E-2</v>
      </c>
      <c r="P131" s="211">
        <f t="shared" si="69"/>
        <v>33124.892</v>
      </c>
      <c r="Q131" s="212"/>
      <c r="R131" s="15">
        <f t="shared" si="97"/>
        <v>4.2843283793627882E-4</v>
      </c>
      <c r="S131" s="13">
        <f>S$14</f>
        <v>1.2999999999999999E-2</v>
      </c>
      <c r="T131" s="15">
        <f t="shared" si="71"/>
        <v>5.5696268931716242E-6</v>
      </c>
      <c r="Z131" s="15">
        <f t="shared" si="72"/>
        <v>20420</v>
      </c>
      <c r="AA131" s="15">
        <f t="shared" si="73"/>
        <v>6.6775893590194924E-2</v>
      </c>
      <c r="AB131" s="15">
        <f t="shared" si="74"/>
        <v>5.1637019167724223E-2</v>
      </c>
      <c r="AC131" s="15">
        <f t="shared" si="75"/>
        <v>2.0698619227771664E-2</v>
      </c>
      <c r="AD131" s="15">
        <f t="shared" si="76"/>
        <v>2.7798724026504851E-3</v>
      </c>
      <c r="AE131" s="15">
        <f t="shared" si="77"/>
        <v>1.0045997747523114E-7</v>
      </c>
      <c r="AF131" s="15">
        <f t="shared" si="78"/>
        <v>-33124.822444234007</v>
      </c>
      <c r="AG131" s="13">
        <f t="shared" si="79"/>
        <v>7.7276905750177809E-6</v>
      </c>
      <c r="AH131" s="15">
        <f t="shared" si="80"/>
        <v>1.7918746825121186E-2</v>
      </c>
      <c r="AI131" s="15">
        <f t="shared" si="81"/>
        <v>0.83714574626843297</v>
      </c>
      <c r="AJ131" s="15">
        <f t="shared" si="82"/>
        <v>0.14118588896379475</v>
      </c>
      <c r="AK131" s="15">
        <f t="shared" si="83"/>
        <v>-0.26698381191573201</v>
      </c>
      <c r="AL131" s="15">
        <f t="shared" si="84"/>
        <v>-2.118520312288525</v>
      </c>
      <c r="AM131" s="15">
        <f t="shared" si="85"/>
        <v>-1.781333278554653</v>
      </c>
      <c r="AN131" s="15">
        <f t="shared" ref="AN131:AT140" si="98">$AU131+$AB$7*SIN(AO131)</f>
        <v>4.461279924039558</v>
      </c>
      <c r="AO131" s="15">
        <f t="shared" si="98"/>
        <v>4.46127995319282</v>
      </c>
      <c r="AP131" s="15">
        <f t="shared" si="98"/>
        <v>4.4612795780257475</v>
      </c>
      <c r="AQ131" s="15">
        <f t="shared" si="98"/>
        <v>4.4612844060121013</v>
      </c>
      <c r="AR131" s="15">
        <f t="shared" si="98"/>
        <v>4.4612222820916871</v>
      </c>
      <c r="AS131" s="15">
        <f t="shared" si="98"/>
        <v>4.4620228112547284</v>
      </c>
      <c r="AT131" s="15">
        <f t="shared" si="98"/>
        <v>4.4518915521712614</v>
      </c>
      <c r="AU131" s="15">
        <f t="shared" si="86"/>
        <v>4.7642047176801787</v>
      </c>
    </row>
    <row r="132" spans="1:47" s="15" customFormat="1" ht="12.95" customHeight="1" x14ac:dyDescent="0.2">
      <c r="A132" s="92" t="s">
        <v>111</v>
      </c>
      <c r="B132" s="42"/>
      <c r="C132" s="29">
        <v>48163.459000000003</v>
      </c>
      <c r="D132" s="29"/>
      <c r="E132" s="15">
        <f t="shared" si="66"/>
        <v>20483.151557199231</v>
      </c>
      <c r="F132" s="216">
        <f t="shared" ref="F132:F141" si="99">ROUND(2*E132,0)/2</f>
        <v>20483</v>
      </c>
      <c r="G132" s="150">
        <f t="shared" si="96"/>
        <v>4.832564911339432E-2</v>
      </c>
      <c r="I132" s="15">
        <f>G132</f>
        <v>4.832564911339432E-2</v>
      </c>
      <c r="O132" s="15">
        <f t="shared" si="68"/>
        <v>4.8897036073563459E-2</v>
      </c>
      <c r="P132" s="211">
        <f t="shared" si="69"/>
        <v>33144.959000000003</v>
      </c>
      <c r="Q132" s="212"/>
      <c r="R132" s="15">
        <f t="shared" si="97"/>
        <v>3.2648305825132894E-7</v>
      </c>
      <c r="S132" s="13">
        <f>S$14</f>
        <v>1.2999999999999999E-2</v>
      </c>
      <c r="T132" s="15">
        <f t="shared" si="71"/>
        <v>4.244279757267276E-9</v>
      </c>
      <c r="Z132" s="15">
        <f t="shared" si="72"/>
        <v>20483</v>
      </c>
      <c r="AA132" s="15">
        <f t="shared" si="73"/>
        <v>6.6940541158911224E-2</v>
      </c>
      <c r="AB132" s="15">
        <f t="shared" si="74"/>
        <v>3.0282144028046552E-2</v>
      </c>
      <c r="AC132" s="15">
        <f t="shared" si="75"/>
        <v>-5.7138696016913876E-4</v>
      </c>
      <c r="AD132" s="15">
        <f t="shared" si="76"/>
        <v>-1.8614892045516904E-2</v>
      </c>
      <c r="AE132" s="15">
        <f t="shared" si="77"/>
        <v>4.5046846762612302E-6</v>
      </c>
      <c r="AF132" s="15">
        <f t="shared" si="78"/>
        <v>-33144.910674350889</v>
      </c>
      <c r="AG132" s="13">
        <f t="shared" si="79"/>
        <v>3.465142058662485E-4</v>
      </c>
      <c r="AH132" s="15">
        <f t="shared" si="80"/>
        <v>1.8043505085347768E-2</v>
      </c>
      <c r="AI132" s="15">
        <f t="shared" si="81"/>
        <v>0.83786533465741819</v>
      </c>
      <c r="AJ132" s="15">
        <f t="shared" si="82"/>
        <v>0.14385144018254936</v>
      </c>
      <c r="AK132" s="15">
        <f t="shared" si="83"/>
        <v>-0.26742141664004693</v>
      </c>
      <c r="AL132" s="15">
        <f t="shared" si="84"/>
        <v>-2.1158272699467426</v>
      </c>
      <c r="AM132" s="15">
        <f t="shared" si="85"/>
        <v>-1.7757274887637848</v>
      </c>
      <c r="AN132" s="15">
        <f t="shared" si="98"/>
        <v>4.4643341877592828</v>
      </c>
      <c r="AO132" s="15">
        <f t="shared" si="98"/>
        <v>4.4643342143357607</v>
      </c>
      <c r="AP132" s="15">
        <f t="shared" si="98"/>
        <v>4.464333868206011</v>
      </c>
      <c r="AQ132" s="15">
        <f t="shared" si="98"/>
        <v>4.464338376207011</v>
      </c>
      <c r="AR132" s="15">
        <f t="shared" si="98"/>
        <v>4.4642796701903604</v>
      </c>
      <c r="AS132" s="15">
        <f t="shared" si="98"/>
        <v>4.4650452450599794</v>
      </c>
      <c r="AT132" s="15">
        <f t="shared" si="98"/>
        <v>4.455236723478933</v>
      </c>
      <c r="AU132" s="15">
        <f t="shared" si="86"/>
        <v>4.7674949066713914</v>
      </c>
    </row>
    <row r="133" spans="1:47" s="15" customFormat="1" ht="12.95" customHeight="1" x14ac:dyDescent="0.2">
      <c r="A133" s="92" t="s">
        <v>133</v>
      </c>
      <c r="B133" s="42"/>
      <c r="C133" s="29">
        <v>48176.387999999999</v>
      </c>
      <c r="D133" s="29"/>
      <c r="E133" s="15">
        <f t="shared" si="66"/>
        <v>20523.699031778153</v>
      </c>
      <c r="F133" s="216">
        <f t="shared" si="99"/>
        <v>20523.5</v>
      </c>
      <c r="G133" s="150">
        <f t="shared" si="96"/>
        <v>6.3463431113632396E-2</v>
      </c>
      <c r="J133" s="15">
        <f>G133</f>
        <v>6.3463431113632396E-2</v>
      </c>
      <c r="O133" s="15">
        <f t="shared" si="68"/>
        <v>4.8922508154317382E-2</v>
      </c>
      <c r="P133" s="211">
        <f t="shared" si="69"/>
        <v>33157.887999999999</v>
      </c>
      <c r="Q133" s="212"/>
      <c r="R133" s="15">
        <f t="shared" si="97"/>
        <v>2.1143844050873451E-4</v>
      </c>
      <c r="S133" s="13">
        <f>S$15</f>
        <v>0.157</v>
      </c>
      <c r="T133" s="15">
        <f t="shared" si="71"/>
        <v>3.3195835159871317E-5</v>
      </c>
      <c r="Z133" s="15">
        <f t="shared" si="72"/>
        <v>20523.5</v>
      </c>
      <c r="AA133" s="15">
        <f t="shared" si="73"/>
        <v>6.7046182757647857E-2</v>
      </c>
      <c r="AB133" s="15">
        <f t="shared" si="74"/>
        <v>4.5339756510301921E-2</v>
      </c>
      <c r="AC133" s="15">
        <f t="shared" si="75"/>
        <v>1.4540922959315014E-2</v>
      </c>
      <c r="AD133" s="15">
        <f t="shared" si="76"/>
        <v>-3.5827516440154611E-3</v>
      </c>
      <c r="AE133" s="15">
        <f t="shared" si="77"/>
        <v>2.0152691668031915E-6</v>
      </c>
      <c r="AF133" s="15">
        <f t="shared" si="78"/>
        <v>-33157.824536568885</v>
      </c>
      <c r="AG133" s="13">
        <f t="shared" si="79"/>
        <v>1.2836109342695489E-5</v>
      </c>
      <c r="AH133" s="15">
        <f t="shared" si="80"/>
        <v>1.8123674603330475E-2</v>
      </c>
      <c r="AI133" s="15">
        <f t="shared" si="81"/>
        <v>0.83832920369865871</v>
      </c>
      <c r="AJ133" s="15">
        <f t="shared" si="82"/>
        <v>0.14556688070699719</v>
      </c>
      <c r="AK133" s="15">
        <f t="shared" si="83"/>
        <v>-0.26770210571979225</v>
      </c>
      <c r="AL133" s="15">
        <f t="shared" si="84"/>
        <v>-2.1140935807864971</v>
      </c>
      <c r="AM133" s="15">
        <f t="shared" si="85"/>
        <v>-1.7721328350969687</v>
      </c>
      <c r="AN133" s="15">
        <f t="shared" si="98"/>
        <v>4.4662990305292549</v>
      </c>
      <c r="AO133" s="15">
        <f t="shared" si="98"/>
        <v>4.4662990555452167</v>
      </c>
      <c r="AP133" s="15">
        <f t="shared" si="98"/>
        <v>4.466298727191524</v>
      </c>
      <c r="AQ133" s="15">
        <f t="shared" si="98"/>
        <v>4.4663030371198182</v>
      </c>
      <c r="AR133" s="15">
        <f t="shared" si="98"/>
        <v>4.4662464714400141</v>
      </c>
      <c r="AS133" s="15">
        <f t="shared" si="98"/>
        <v>4.4669898844215181</v>
      </c>
      <c r="AT133" s="15">
        <f t="shared" si="98"/>
        <v>4.4573889757919556</v>
      </c>
      <c r="AU133" s="15">
        <f t="shared" si="86"/>
        <v>4.7696100281657419</v>
      </c>
    </row>
    <row r="134" spans="1:47" s="15" customFormat="1" ht="12.95" customHeight="1" x14ac:dyDescent="0.2">
      <c r="A134" s="92" t="s">
        <v>133</v>
      </c>
      <c r="B134" s="42"/>
      <c r="C134" s="29">
        <v>48176.3894</v>
      </c>
      <c r="D134" s="29"/>
      <c r="E134" s="15">
        <f t="shared" si="66"/>
        <v>20523.70342240886</v>
      </c>
      <c r="F134" s="15">
        <f t="shared" si="99"/>
        <v>20523.5</v>
      </c>
      <c r="G134" s="150">
        <f t="shared" si="96"/>
        <v>6.4863431114645209E-2</v>
      </c>
      <c r="J134" s="15">
        <f>G134</f>
        <v>6.4863431114645209E-2</v>
      </c>
      <c r="O134" s="15">
        <f t="shared" si="68"/>
        <v>4.8922508154317382E-2</v>
      </c>
      <c r="P134" s="211">
        <f t="shared" si="69"/>
        <v>33157.8894</v>
      </c>
      <c r="Q134" s="212"/>
      <c r="R134" s="15">
        <f t="shared" si="97"/>
        <v>2.5411302482710688E-4</v>
      </c>
      <c r="S134" s="13">
        <f>S$15</f>
        <v>0.157</v>
      </c>
      <c r="T134" s="15">
        <f t="shared" si="71"/>
        <v>3.9895744897855783E-5</v>
      </c>
      <c r="Z134" s="15">
        <f t="shared" si="72"/>
        <v>20523.5</v>
      </c>
      <c r="AA134" s="15">
        <f t="shared" si="73"/>
        <v>6.7046182757647857E-2</v>
      </c>
      <c r="AB134" s="15">
        <f t="shared" si="74"/>
        <v>4.6739756511314734E-2</v>
      </c>
      <c r="AC134" s="15">
        <f t="shared" si="75"/>
        <v>1.5940922960327827E-2</v>
      </c>
      <c r="AD134" s="15">
        <f t="shared" si="76"/>
        <v>-2.1827516430026478E-3</v>
      </c>
      <c r="AE134" s="15">
        <f t="shared" si="77"/>
        <v>7.4801154339982912E-7</v>
      </c>
      <c r="AF134" s="15">
        <f t="shared" si="78"/>
        <v>-33157.824536568885</v>
      </c>
      <c r="AG134" s="13">
        <f t="shared" si="79"/>
        <v>4.7644047350307587E-6</v>
      </c>
      <c r="AH134" s="15">
        <f t="shared" si="80"/>
        <v>1.8123674603330475E-2</v>
      </c>
      <c r="AI134" s="15">
        <f t="shared" si="81"/>
        <v>0.83832920369865871</v>
      </c>
      <c r="AJ134" s="15">
        <f t="shared" si="82"/>
        <v>0.14556688070699719</v>
      </c>
      <c r="AK134" s="15">
        <f t="shared" si="83"/>
        <v>-0.26770210571979225</v>
      </c>
      <c r="AL134" s="15">
        <f t="shared" si="84"/>
        <v>-2.1140935807864971</v>
      </c>
      <c r="AM134" s="15">
        <f t="shared" si="85"/>
        <v>-1.7721328350969687</v>
      </c>
      <c r="AN134" s="15">
        <f t="shared" si="98"/>
        <v>4.4662990305292549</v>
      </c>
      <c r="AO134" s="15">
        <f t="shared" si="98"/>
        <v>4.4662990555452167</v>
      </c>
      <c r="AP134" s="15">
        <f t="shared" si="98"/>
        <v>4.466298727191524</v>
      </c>
      <c r="AQ134" s="15">
        <f t="shared" si="98"/>
        <v>4.4663030371198182</v>
      </c>
      <c r="AR134" s="15">
        <f t="shared" si="98"/>
        <v>4.4662464714400141</v>
      </c>
      <c r="AS134" s="15">
        <f t="shared" si="98"/>
        <v>4.4669898844215181</v>
      </c>
      <c r="AT134" s="15">
        <f t="shared" si="98"/>
        <v>4.4573889757919556</v>
      </c>
      <c r="AU134" s="15">
        <f t="shared" si="86"/>
        <v>4.7696100281657419</v>
      </c>
    </row>
    <row r="135" spans="1:47" s="15" customFormat="1" ht="12.95" customHeight="1" x14ac:dyDescent="0.2">
      <c r="A135" s="156" t="s">
        <v>635</v>
      </c>
      <c r="B135" s="193" t="s">
        <v>132</v>
      </c>
      <c r="C135" s="213">
        <v>48176.544900000001</v>
      </c>
      <c r="D135" s="213" t="s">
        <v>298</v>
      </c>
      <c r="E135" s="15">
        <f t="shared" si="66"/>
        <v>20524.191096033817</v>
      </c>
      <c r="F135" s="217">
        <f t="shared" si="99"/>
        <v>20524</v>
      </c>
      <c r="G135" s="29">
        <f t="shared" si="96"/>
        <v>6.0933033360925037E-2</v>
      </c>
      <c r="J135" s="15">
        <f>G135</f>
        <v>6.0933033360925037E-2</v>
      </c>
      <c r="O135" s="15">
        <f t="shared" si="68"/>
        <v>4.8922821787938969E-2</v>
      </c>
      <c r="P135" s="211">
        <f t="shared" si="69"/>
        <v>33158.044900000001</v>
      </c>
      <c r="Q135" s="212"/>
      <c r="R135" s="15">
        <f t="shared" si="97"/>
        <v>1.4424518202788849E-4</v>
      </c>
      <c r="S135" s="13">
        <f>S$15</f>
        <v>0.157</v>
      </c>
      <c r="T135" s="15">
        <f t="shared" si="71"/>
        <v>2.2646493578378493E-5</v>
      </c>
      <c r="U135" s="15">
        <f>+(G135-O135)</f>
        <v>1.2010211572986068E-2</v>
      </c>
      <c r="Z135" s="15">
        <f t="shared" si="72"/>
        <v>20524</v>
      </c>
      <c r="AA135" s="15">
        <f t="shared" si="73"/>
        <v>6.7047485979065929E-2</v>
      </c>
      <c r="AB135" s="15">
        <f t="shared" si="74"/>
        <v>4.2808369169798077E-2</v>
      </c>
      <c r="AC135" s="15">
        <f t="shared" si="75"/>
        <v>1.2010211572986068E-2</v>
      </c>
      <c r="AD135" s="15">
        <f t="shared" si="76"/>
        <v>-6.114452618140892E-3</v>
      </c>
      <c r="AE135" s="15">
        <f t="shared" si="77"/>
        <v>5.8696853386599317E-6</v>
      </c>
      <c r="AF135" s="15">
        <f t="shared" si="78"/>
        <v>-33157.98396696664</v>
      </c>
      <c r="AG135" s="13">
        <f t="shared" si="79"/>
        <v>3.7386530819490011E-5</v>
      </c>
      <c r="AH135" s="15">
        <f t="shared" si="80"/>
        <v>1.812466419112696E-2</v>
      </c>
      <c r="AI135" s="15">
        <f t="shared" si="81"/>
        <v>0.83833493672839843</v>
      </c>
      <c r="AJ135" s="15">
        <f t="shared" si="82"/>
        <v>0.1455880681319062</v>
      </c>
      <c r="AK135" s="15">
        <f t="shared" si="83"/>
        <v>-0.267705567930347</v>
      </c>
      <c r="AL135" s="15">
        <f t="shared" si="84"/>
        <v>-2.1140721652184298</v>
      </c>
      <c r="AM135" s="15">
        <f t="shared" si="85"/>
        <v>-1.7720885008425957</v>
      </c>
      <c r="AN135" s="15">
        <f t="shared" si="98"/>
        <v>4.4663232946456946</v>
      </c>
      <c r="AO135" s="15">
        <f t="shared" si="98"/>
        <v>4.4663233196428465</v>
      </c>
      <c r="AP135" s="15">
        <f t="shared" si="98"/>
        <v>4.4663229915043496</v>
      </c>
      <c r="AQ135" s="15">
        <f t="shared" si="98"/>
        <v>4.4663272990240959</v>
      </c>
      <c r="AR135" s="15">
        <f t="shared" si="98"/>
        <v>4.4662707594916684</v>
      </c>
      <c r="AS135" s="15">
        <f t="shared" si="98"/>
        <v>4.4670139003846066</v>
      </c>
      <c r="AT135" s="15">
        <f t="shared" si="98"/>
        <v>4.4574155555371515</v>
      </c>
      <c r="AU135" s="15">
        <f t="shared" si="86"/>
        <v>4.7696361407767833</v>
      </c>
    </row>
    <row r="136" spans="1:47" s="15" customFormat="1" ht="12.95" customHeight="1" x14ac:dyDescent="0.2">
      <c r="A136" s="156" t="s">
        <v>635</v>
      </c>
      <c r="B136" s="193" t="s">
        <v>132</v>
      </c>
      <c r="C136" s="213">
        <v>48176.549299999999</v>
      </c>
      <c r="D136" s="213" t="s">
        <v>298</v>
      </c>
      <c r="E136" s="15">
        <f t="shared" si="66"/>
        <v>20524.204895158891</v>
      </c>
      <c r="F136" s="217">
        <f t="shared" si="99"/>
        <v>20524</v>
      </c>
      <c r="G136" s="29">
        <f t="shared" si="96"/>
        <v>6.5333033358911052E-2</v>
      </c>
      <c r="J136" s="15">
        <f>G136</f>
        <v>6.5333033358911052E-2</v>
      </c>
      <c r="O136" s="15">
        <f t="shared" si="68"/>
        <v>4.8922821787938969E-2</v>
      </c>
      <c r="P136" s="211">
        <f t="shared" si="69"/>
        <v>33158.049299999999</v>
      </c>
      <c r="Q136" s="212"/>
      <c r="R136" s="15">
        <f t="shared" si="97"/>
        <v>2.6929504380406602E-4</v>
      </c>
      <c r="S136" s="13">
        <f>S$15</f>
        <v>0.157</v>
      </c>
      <c r="T136" s="15">
        <f t="shared" si="71"/>
        <v>4.2279321877238363E-5</v>
      </c>
      <c r="U136" s="15">
        <f>+(G136-O136)</f>
        <v>1.6410211570972083E-2</v>
      </c>
      <c r="Z136" s="15">
        <f t="shared" si="72"/>
        <v>20524</v>
      </c>
      <c r="AA136" s="15">
        <f t="shared" si="73"/>
        <v>6.7047485979065929E-2</v>
      </c>
      <c r="AB136" s="15">
        <f t="shared" si="74"/>
        <v>4.7208369167784092E-2</v>
      </c>
      <c r="AC136" s="15">
        <f t="shared" si="75"/>
        <v>1.6410211570972083E-2</v>
      </c>
      <c r="AD136" s="15">
        <f t="shared" si="76"/>
        <v>-1.7144526201548771E-3</v>
      </c>
      <c r="AE136" s="15">
        <f t="shared" si="77"/>
        <v>4.6147760252068E-7</v>
      </c>
      <c r="AF136" s="15">
        <f t="shared" si="78"/>
        <v>-33157.98396696664</v>
      </c>
      <c r="AG136" s="13">
        <f t="shared" si="79"/>
        <v>2.9393477867559234E-6</v>
      </c>
      <c r="AH136" s="15">
        <f t="shared" si="80"/>
        <v>1.812466419112696E-2</v>
      </c>
      <c r="AI136" s="15">
        <f t="shared" si="81"/>
        <v>0.83833493672839843</v>
      </c>
      <c r="AJ136" s="15">
        <f t="shared" si="82"/>
        <v>0.1455880681319062</v>
      </c>
      <c r="AK136" s="15">
        <f t="shared" si="83"/>
        <v>-0.267705567930347</v>
      </c>
      <c r="AL136" s="15">
        <f t="shared" si="84"/>
        <v>-2.1140721652184298</v>
      </c>
      <c r="AM136" s="15">
        <f t="shared" si="85"/>
        <v>-1.7720885008425957</v>
      </c>
      <c r="AN136" s="15">
        <f t="shared" si="98"/>
        <v>4.4663232946456946</v>
      </c>
      <c r="AO136" s="15">
        <f t="shared" si="98"/>
        <v>4.4663233196428465</v>
      </c>
      <c r="AP136" s="15">
        <f t="shared" si="98"/>
        <v>4.4663229915043496</v>
      </c>
      <c r="AQ136" s="15">
        <f t="shared" si="98"/>
        <v>4.4663272990240959</v>
      </c>
      <c r="AR136" s="15">
        <f t="shared" si="98"/>
        <v>4.4662707594916684</v>
      </c>
      <c r="AS136" s="15">
        <f t="shared" si="98"/>
        <v>4.4670139003846066</v>
      </c>
      <c r="AT136" s="15">
        <f t="shared" si="98"/>
        <v>4.4574155555371515</v>
      </c>
      <c r="AU136" s="15">
        <f t="shared" si="86"/>
        <v>4.7696361407767833</v>
      </c>
    </row>
    <row r="137" spans="1:47" s="15" customFormat="1" ht="12.95" customHeight="1" x14ac:dyDescent="0.2">
      <c r="A137" s="92" t="s">
        <v>111</v>
      </c>
      <c r="B137" s="42"/>
      <c r="C137" s="29">
        <v>48178.446000000004</v>
      </c>
      <c r="D137" s="29"/>
      <c r="E137" s="15">
        <f t="shared" si="66"/>
        <v>20530.15325891742</v>
      </c>
      <c r="F137" s="15">
        <f t="shared" si="99"/>
        <v>20530</v>
      </c>
      <c r="G137" s="150">
        <f t="shared" si="96"/>
        <v>4.8868260324525181E-2</v>
      </c>
      <c r="I137" s="15">
        <f>G137</f>
        <v>4.8868260324525181E-2</v>
      </c>
      <c r="O137" s="15">
        <f t="shared" si="68"/>
        <v>4.8926583799986552E-2</v>
      </c>
      <c r="P137" s="211">
        <f t="shared" si="69"/>
        <v>33159.946000000004</v>
      </c>
      <c r="Q137" s="212"/>
      <c r="R137" s="15">
        <f t="shared" si="97"/>
        <v>3.4016277898931074E-9</v>
      </c>
      <c r="S137" s="13">
        <f>S$14</f>
        <v>1.2999999999999999E-2</v>
      </c>
      <c r="T137" s="15">
        <f t="shared" si="71"/>
        <v>4.4221161268610394E-11</v>
      </c>
      <c r="Z137" s="15">
        <f t="shared" si="72"/>
        <v>20530</v>
      </c>
      <c r="AA137" s="15">
        <f t="shared" si="73"/>
        <v>6.706312274002027E-2</v>
      </c>
      <c r="AB137" s="15">
        <f t="shared" si="74"/>
        <v>3.0731721384491466E-2</v>
      </c>
      <c r="AC137" s="15">
        <f t="shared" si="75"/>
        <v>-5.8323475461370677E-5</v>
      </c>
      <c r="AD137" s="15">
        <f t="shared" si="76"/>
        <v>-1.8194862415495089E-2</v>
      </c>
      <c r="AE137" s="15">
        <f t="shared" si="77"/>
        <v>4.3036892381443455E-6</v>
      </c>
      <c r="AF137" s="15">
        <f t="shared" si="78"/>
        <v>-33159.897131739679</v>
      </c>
      <c r="AG137" s="13">
        <f t="shared" si="79"/>
        <v>3.310530183187958E-4</v>
      </c>
      <c r="AH137" s="15">
        <f t="shared" si="80"/>
        <v>1.8136538940033715E-2</v>
      </c>
      <c r="AI137" s="15">
        <f t="shared" si="81"/>
        <v>0.8384037449856987</v>
      </c>
      <c r="AJ137" s="15">
        <f t="shared" si="82"/>
        <v>0.1458423346253642</v>
      </c>
      <c r="AK137" s="15">
        <f t="shared" si="83"/>
        <v>-0.26774710857238676</v>
      </c>
      <c r="AL137" s="15">
        <f t="shared" si="84"/>
        <v>-2.1138151555518765</v>
      </c>
      <c r="AM137" s="15">
        <f t="shared" si="85"/>
        <v>-1.7715565737112964</v>
      </c>
      <c r="AN137" s="15">
        <f t="shared" si="98"/>
        <v>4.466614476987087</v>
      </c>
      <c r="AO137" s="15">
        <f t="shared" si="98"/>
        <v>4.4666145017593752</v>
      </c>
      <c r="AP137" s="15">
        <f t="shared" si="98"/>
        <v>4.4666141761952112</v>
      </c>
      <c r="AQ137" s="15">
        <f t="shared" si="98"/>
        <v>4.4666184548819272</v>
      </c>
      <c r="AR137" s="15">
        <f t="shared" si="98"/>
        <v>4.4665622285933697</v>
      </c>
      <c r="AS137" s="15">
        <f t="shared" si="98"/>
        <v>4.4673021073100889</v>
      </c>
      <c r="AT137" s="15">
        <f t="shared" si="98"/>
        <v>4.4577345290850987</v>
      </c>
      <c r="AU137" s="15">
        <f t="shared" si="86"/>
        <v>4.76994949210928</v>
      </c>
    </row>
    <row r="138" spans="1:47" s="15" customFormat="1" ht="12.95" customHeight="1" x14ac:dyDescent="0.2">
      <c r="A138" s="92" t="s">
        <v>75</v>
      </c>
      <c r="B138" s="42"/>
      <c r="C138" s="29">
        <v>48415.703000000001</v>
      </c>
      <c r="D138" s="29"/>
      <c r="E138" s="15">
        <f t="shared" si="66"/>
        <v>21274.230308663973</v>
      </c>
      <c r="F138" s="216">
        <f t="shared" si="99"/>
        <v>21274</v>
      </c>
      <c r="G138" s="150">
        <f t="shared" si="96"/>
        <v>7.343640380713623E-2</v>
      </c>
      <c r="I138" s="15">
        <f>G138</f>
        <v>7.343640380713623E-2</v>
      </c>
      <c r="O138" s="15">
        <f t="shared" si="68"/>
        <v>4.9370303867789934E-2</v>
      </c>
      <c r="P138" s="211">
        <f t="shared" si="69"/>
        <v>33397.203000000001</v>
      </c>
      <c r="Q138" s="212"/>
      <c r="R138" s="15">
        <f t="shared" si="97"/>
        <v>5.7917716629060374E-4</v>
      </c>
      <c r="S138" s="13">
        <f>S$14</f>
        <v>1.2999999999999999E-2</v>
      </c>
      <c r="T138" s="15">
        <f t="shared" si="71"/>
        <v>7.5293031617778481E-6</v>
      </c>
      <c r="Z138" s="15">
        <f t="shared" si="72"/>
        <v>21274</v>
      </c>
      <c r="AA138" s="15">
        <f t="shared" si="73"/>
        <v>6.8974600847153844E-2</v>
      </c>
      <c r="AB138" s="15">
        <f t="shared" si="74"/>
        <v>5.3832106827772321E-2</v>
      </c>
      <c r="AC138" s="15">
        <f t="shared" si="75"/>
        <v>2.4066099939346296E-2</v>
      </c>
      <c r="AD138" s="15">
        <f t="shared" si="76"/>
        <v>4.4618029599823861E-3</v>
      </c>
      <c r="AE138" s="15">
        <f t="shared" si="77"/>
        <v>2.5879991349819854E-7</v>
      </c>
      <c r="AF138" s="15">
        <f t="shared" si="78"/>
        <v>-33397.129563596194</v>
      </c>
      <c r="AG138" s="13">
        <f t="shared" si="79"/>
        <v>1.9907685653707582E-5</v>
      </c>
      <c r="AH138" s="15">
        <f t="shared" si="80"/>
        <v>1.960429697936391E-2</v>
      </c>
      <c r="AI138" s="15">
        <f t="shared" si="81"/>
        <v>0.84710793349939129</v>
      </c>
      <c r="AJ138" s="15">
        <f t="shared" si="82"/>
        <v>0.17761857892040356</v>
      </c>
      <c r="AK138" s="15">
        <f t="shared" si="83"/>
        <v>-0.27281106976201319</v>
      </c>
      <c r="AL138" s="15">
        <f t="shared" si="84"/>
        <v>-2.0816134917868818</v>
      </c>
      <c r="AM138" s="15">
        <f t="shared" si="85"/>
        <v>-1.7067671124052968</v>
      </c>
      <c r="AN138" s="15">
        <f t="shared" si="98"/>
        <v>4.5029087721896675</v>
      </c>
      <c r="AO138" s="15">
        <f t="shared" si="98"/>
        <v>4.5029087789393056</v>
      </c>
      <c r="AP138" s="15">
        <f t="shared" si="98"/>
        <v>4.5029086751518763</v>
      </c>
      <c r="AQ138" s="15">
        <f t="shared" si="98"/>
        <v>4.5029102710698403</v>
      </c>
      <c r="AR138" s="15">
        <f t="shared" si="98"/>
        <v>4.5028857322913298</v>
      </c>
      <c r="AS138" s="15">
        <f t="shared" si="98"/>
        <v>4.5032633532528958</v>
      </c>
      <c r="AT138" s="15">
        <f t="shared" si="98"/>
        <v>4.4975246282248005</v>
      </c>
      <c r="AU138" s="15">
        <f t="shared" si="86"/>
        <v>4.8088050573388337</v>
      </c>
    </row>
    <row r="139" spans="1:47" s="15" customFormat="1" ht="12.95" customHeight="1" x14ac:dyDescent="0.2">
      <c r="A139" s="92" t="s">
        <v>112</v>
      </c>
      <c r="B139" s="42" t="s">
        <v>131</v>
      </c>
      <c r="C139" s="29">
        <v>48444.482000000004</v>
      </c>
      <c r="D139" s="29">
        <v>7.0000000000000001E-3</v>
      </c>
      <c r="E139" s="15">
        <f t="shared" si="66"/>
        <v>21364.48599517547</v>
      </c>
      <c r="F139" s="216">
        <f t="shared" si="99"/>
        <v>21364.5</v>
      </c>
      <c r="G139" s="150"/>
      <c r="O139" s="15">
        <f t="shared" si="68"/>
        <v>4.9421196164048165E-2</v>
      </c>
      <c r="P139" s="211">
        <f t="shared" si="69"/>
        <v>33425.982000000004</v>
      </c>
      <c r="Q139" s="215">
        <f>C139-(C$7+C$8*F139)</f>
        <v>-4.4655894889729097E-3</v>
      </c>
      <c r="R139" s="15">
        <f>+(O139-Q139)^2</f>
        <v>2.9037856680146378E-3</v>
      </c>
      <c r="S139" s="13"/>
      <c r="T139" s="15">
        <f t="shared" si="71"/>
        <v>0</v>
      </c>
      <c r="Z139" s="15">
        <f t="shared" si="72"/>
        <v>21364.5</v>
      </c>
      <c r="AA139" s="15">
        <f t="shared" si="73"/>
        <v>6.9203339127641469E-2</v>
      </c>
      <c r="AB139" s="15">
        <f t="shared" si="74"/>
        <v>-9999</v>
      </c>
      <c r="AC139" s="15">
        <f t="shared" si="75"/>
        <v>-4.9421196164048165E-2</v>
      </c>
      <c r="AD139" s="15">
        <f t="shared" si="76"/>
        <v>-9999</v>
      </c>
      <c r="AE139" s="15">
        <f t="shared" si="77"/>
        <v>0</v>
      </c>
      <c r="AF139" s="15">
        <f t="shared" si="78"/>
        <v>-9999</v>
      </c>
      <c r="AG139" s="13">
        <f t="shared" si="79"/>
        <v>4.7891021464153529E-3</v>
      </c>
      <c r="AH139" s="15">
        <f t="shared" si="80"/>
        <v>1.9782142963593301E-2</v>
      </c>
      <c r="AI139" s="15">
        <f t="shared" si="81"/>
        <v>0.84819024097771023</v>
      </c>
      <c r="AJ139" s="15">
        <f t="shared" si="82"/>
        <v>0.18151701394859734</v>
      </c>
      <c r="AK139" s="15">
        <f t="shared" si="83"/>
        <v>-0.2734148146116353</v>
      </c>
      <c r="AL139" s="15">
        <f t="shared" si="84"/>
        <v>-2.0776506401795745</v>
      </c>
      <c r="AM139" s="15">
        <f t="shared" si="85"/>
        <v>-1.6990398086198779</v>
      </c>
      <c r="AN139" s="15">
        <f t="shared" si="98"/>
        <v>4.5073493842624925</v>
      </c>
      <c r="AO139" s="15">
        <f t="shared" si="98"/>
        <v>4.5073493898380459</v>
      </c>
      <c r="AP139" s="15">
        <f t="shared" si="98"/>
        <v>4.5073493022743838</v>
      </c>
      <c r="AQ139" s="15">
        <f t="shared" si="98"/>
        <v>4.5073506774596162</v>
      </c>
      <c r="AR139" s="15">
        <f t="shared" si="98"/>
        <v>4.5073290812581774</v>
      </c>
      <c r="AS139" s="15">
        <f t="shared" si="98"/>
        <v>4.5076684919426331</v>
      </c>
      <c r="AT139" s="15">
        <f t="shared" si="98"/>
        <v>4.5023967785398504</v>
      </c>
      <c r="AU139" s="15">
        <f t="shared" si="86"/>
        <v>4.8135314399373215</v>
      </c>
    </row>
    <row r="140" spans="1:47" s="15" customFormat="1" ht="12.95" customHeight="1" x14ac:dyDescent="0.2">
      <c r="A140" s="92" t="s">
        <v>112</v>
      </c>
      <c r="B140" s="42" t="s">
        <v>131</v>
      </c>
      <c r="C140" s="29">
        <v>48467.438999999998</v>
      </c>
      <c r="D140" s="29">
        <v>5.0000000000000001E-3</v>
      </c>
      <c r="E140" s="15">
        <f t="shared" si="66"/>
        <v>21436.482930275502</v>
      </c>
      <c r="F140" s="216">
        <f t="shared" si="99"/>
        <v>21436.5</v>
      </c>
      <c r="G140" s="150"/>
      <c r="O140" s="15">
        <f t="shared" si="68"/>
        <v>4.9461207639278304E-2</v>
      </c>
      <c r="P140" s="211">
        <f t="shared" si="69"/>
        <v>33448.938999999998</v>
      </c>
      <c r="Q140" s="215">
        <f>C140-(C$7+C$8*F140)</f>
        <v>-5.4428659350378439E-3</v>
      </c>
      <c r="R140" s="15">
        <f>+(O140-Q140)^2</f>
        <v>3.0144572950539209E-3</v>
      </c>
      <c r="S140" s="13"/>
      <c r="T140" s="15">
        <f t="shared" si="71"/>
        <v>0</v>
      </c>
      <c r="Z140" s="15">
        <f t="shared" si="72"/>
        <v>21436.5</v>
      </c>
      <c r="AA140" s="15">
        <f t="shared" si="73"/>
        <v>6.938472494427321E-2</v>
      </c>
      <c r="AB140" s="15">
        <f t="shared" si="74"/>
        <v>-9999</v>
      </c>
      <c r="AC140" s="15">
        <f t="shared" si="75"/>
        <v>-4.9461207639278304E-2</v>
      </c>
      <c r="AD140" s="15">
        <f t="shared" si="76"/>
        <v>-9999</v>
      </c>
      <c r="AE140" s="15">
        <f t="shared" si="77"/>
        <v>0</v>
      </c>
      <c r="AF140" s="15">
        <f t="shared" si="78"/>
        <v>-9999</v>
      </c>
      <c r="AG140" s="13">
        <f t="shared" si="79"/>
        <v>4.8142400555924491E-3</v>
      </c>
      <c r="AH140" s="15">
        <f t="shared" si="80"/>
        <v>1.9923517304994906E-2</v>
      </c>
      <c r="AI140" s="15">
        <f t="shared" si="81"/>
        <v>0.84905499187552835</v>
      </c>
      <c r="AJ140" s="15">
        <f t="shared" si="82"/>
        <v>0.1846236207584494</v>
      </c>
      <c r="AK140" s="15">
        <f t="shared" si="83"/>
        <v>-0.27389316951290293</v>
      </c>
      <c r="AL140" s="15">
        <f t="shared" si="84"/>
        <v>-2.0744906271583603</v>
      </c>
      <c r="AM140" s="15">
        <f t="shared" si="85"/>
        <v>-1.6929151764477675</v>
      </c>
      <c r="AN140" s="15">
        <f t="shared" si="98"/>
        <v>4.5108863050634733</v>
      </c>
      <c r="AO140" s="15">
        <f t="shared" si="98"/>
        <v>4.510886309817363</v>
      </c>
      <c r="AP140" s="15">
        <f t="shared" si="98"/>
        <v>4.5108862338656515</v>
      </c>
      <c r="AQ140" s="15">
        <f t="shared" si="98"/>
        <v>4.510887447330715</v>
      </c>
      <c r="AR140" s="15">
        <f t="shared" si="98"/>
        <v>4.5108680609083187</v>
      </c>
      <c r="AS140" s="15">
        <f t="shared" si="98"/>
        <v>4.5111780004807791</v>
      </c>
      <c r="AT140" s="15">
        <f t="shared" si="98"/>
        <v>4.5062779289584975</v>
      </c>
      <c r="AU140" s="15">
        <f t="shared" si="86"/>
        <v>4.8172916559272787</v>
      </c>
    </row>
    <row r="141" spans="1:47" s="15" customFormat="1" ht="12.95" customHeight="1" x14ac:dyDescent="0.2">
      <c r="A141" s="92" t="s">
        <v>113</v>
      </c>
      <c r="B141" s="42" t="s">
        <v>131</v>
      </c>
      <c r="C141" s="29">
        <v>48503.392999999996</v>
      </c>
      <c r="D141" s="29">
        <v>5.0000000000000001E-3</v>
      </c>
      <c r="E141" s="15">
        <f t="shared" si="66"/>
        <v>21549.240599160239</v>
      </c>
      <c r="F141" s="216">
        <f t="shared" si="99"/>
        <v>21549</v>
      </c>
      <c r="G141" s="150">
        <f>C141-(C$7+C$8*F141)</f>
        <v>7.6717639632988721E-2</v>
      </c>
      <c r="I141" s="15">
        <f>G141</f>
        <v>7.6717639632988721E-2</v>
      </c>
      <c r="O141" s="15">
        <f t="shared" si="68"/>
        <v>4.9522878601761917E-2</v>
      </c>
      <c r="P141" s="211">
        <f t="shared" si="69"/>
        <v>33484.892999999996</v>
      </c>
      <c r="Q141" s="212"/>
      <c r="R141" s="15">
        <f>+(O141-G141)^2</f>
        <v>7.3955502754553197E-4</v>
      </c>
      <c r="S141" s="13">
        <f>S$14</f>
        <v>1.2999999999999999E-2</v>
      </c>
      <c r="T141" s="15">
        <f t="shared" si="71"/>
        <v>9.6142153580919143E-6</v>
      </c>
      <c r="Z141" s="15">
        <f t="shared" si="72"/>
        <v>21549</v>
      </c>
      <c r="AA141" s="15">
        <f t="shared" si="73"/>
        <v>6.9667081786587134E-2</v>
      </c>
      <c r="AB141" s="15">
        <f t="shared" si="74"/>
        <v>5.6573436448163511E-2</v>
      </c>
      <c r="AC141" s="15">
        <f t="shared" si="75"/>
        <v>2.7194761031226804E-2</v>
      </c>
      <c r="AD141" s="15">
        <f t="shared" si="76"/>
        <v>7.0505578464015867E-3</v>
      </c>
      <c r="AE141" s="15">
        <f t="shared" si="77"/>
        <v>6.4623475729091466E-7</v>
      </c>
      <c r="AF141" s="15">
        <f t="shared" si="78"/>
        <v>-33484.816282360363</v>
      </c>
      <c r="AG141" s="13">
        <f t="shared" si="79"/>
        <v>4.9710365945454979E-5</v>
      </c>
      <c r="AH141" s="15">
        <f t="shared" si="80"/>
        <v>2.0144203184825214E-2</v>
      </c>
      <c r="AI141" s="15">
        <f t="shared" si="81"/>
        <v>0.85041273199204404</v>
      </c>
      <c r="AJ141" s="15">
        <f t="shared" si="82"/>
        <v>0.18948669268261323</v>
      </c>
      <c r="AK141" s="15">
        <f t="shared" si="83"/>
        <v>-0.27463705691955803</v>
      </c>
      <c r="AL141" s="15">
        <f t="shared" si="84"/>
        <v>-2.0695401712737365</v>
      </c>
      <c r="AM141" s="15">
        <f t="shared" si="85"/>
        <v>-1.6833859511270304</v>
      </c>
      <c r="AN141" s="15">
        <f t="shared" ref="AN141:AT150" si="100">$AU141+$AB$7*SIN(AO141)</f>
        <v>4.5164199779307603</v>
      </c>
      <c r="AO141" s="15">
        <f t="shared" si="100"/>
        <v>4.516419981580075</v>
      </c>
      <c r="AP141" s="15">
        <f t="shared" si="100"/>
        <v>4.5164199216515506</v>
      </c>
      <c r="AQ141" s="15">
        <f t="shared" si="100"/>
        <v>4.5164209057916231</v>
      </c>
      <c r="AR141" s="15">
        <f t="shared" si="100"/>
        <v>4.5164047449620073</v>
      </c>
      <c r="AS141" s="15">
        <f t="shared" si="100"/>
        <v>4.5166702930992004</v>
      </c>
      <c r="AT141" s="15">
        <f t="shared" si="100"/>
        <v>4.5123510293891664</v>
      </c>
      <c r="AU141" s="15">
        <f t="shared" si="86"/>
        <v>4.8231669934115864</v>
      </c>
    </row>
    <row r="142" spans="1:47" s="15" customFormat="1" ht="12.95" customHeight="1" x14ac:dyDescent="0.2">
      <c r="A142" s="92" t="s">
        <v>113</v>
      </c>
      <c r="B142" s="42"/>
      <c r="C142" s="29">
        <v>48507.391000000003</v>
      </c>
      <c r="D142" s="29">
        <v>6.0000000000000001E-3</v>
      </c>
      <c r="E142" s="15">
        <f t="shared" si="66"/>
        <v>21561.778985993471</v>
      </c>
      <c r="F142" s="218">
        <f>ROUND(2*E142,0)/2-0.5</f>
        <v>21561.5</v>
      </c>
      <c r="G142" s="150">
        <f>C142-(C$7+C$8*F142)</f>
        <v>8.895769581431523E-2</v>
      </c>
      <c r="I142" s="15">
        <f>G142</f>
        <v>8.895769581431523E-2</v>
      </c>
      <c r="O142" s="15">
        <f t="shared" si="68"/>
        <v>4.9529667172453162E-2</v>
      </c>
      <c r="P142" s="211">
        <f t="shared" si="69"/>
        <v>33488.891000000003</v>
      </c>
      <c r="Q142" s="212"/>
      <c r="R142" s="15">
        <f>+(O142-G142)^2</f>
        <v>1.5545694425834955E-3</v>
      </c>
      <c r="S142" s="13">
        <f>S$14</f>
        <v>1.2999999999999999E-2</v>
      </c>
      <c r="T142" s="15">
        <f t="shared" si="71"/>
        <v>2.0209402753585439E-5</v>
      </c>
      <c r="Z142" s="15">
        <f t="shared" si="72"/>
        <v>21561.5</v>
      </c>
      <c r="AA142" s="15">
        <f t="shared" si="73"/>
        <v>6.9698374812959873E-2</v>
      </c>
      <c r="AB142" s="15">
        <f t="shared" si="74"/>
        <v>6.8788988173808518E-2</v>
      </c>
      <c r="AC142" s="15">
        <f t="shared" si="75"/>
        <v>3.9428028641862067E-2</v>
      </c>
      <c r="AD142" s="15">
        <f t="shared" si="76"/>
        <v>1.9259321001355356E-2</v>
      </c>
      <c r="AE142" s="15">
        <f t="shared" si="77"/>
        <v>4.821978790632217E-6</v>
      </c>
      <c r="AF142" s="15">
        <f t="shared" si="78"/>
        <v>-33488.802042304189</v>
      </c>
      <c r="AG142" s="13">
        <f t="shared" si="79"/>
        <v>3.7092144543324749E-4</v>
      </c>
      <c r="AH142" s="15">
        <f t="shared" si="80"/>
        <v>2.0168707640506708E-2</v>
      </c>
      <c r="AI142" s="15">
        <f t="shared" si="81"/>
        <v>0.85056408759370683</v>
      </c>
      <c r="AJ142" s="15">
        <f t="shared" si="82"/>
        <v>0.19002770975711383</v>
      </c>
      <c r="AK142" s="15">
        <f t="shared" si="83"/>
        <v>-0.27471944209833282</v>
      </c>
      <c r="AL142" s="15">
        <f t="shared" si="84"/>
        <v>-2.0689891425770575</v>
      </c>
      <c r="AM142" s="15">
        <f t="shared" si="85"/>
        <v>-1.6823301770908796</v>
      </c>
      <c r="AN142" s="15">
        <f t="shared" si="100"/>
        <v>4.5170353769263842</v>
      </c>
      <c r="AO142" s="15">
        <f t="shared" si="100"/>
        <v>4.517035380465436</v>
      </c>
      <c r="AP142" s="15">
        <f t="shared" si="100"/>
        <v>4.5170353221668815</v>
      </c>
      <c r="AQ142" s="15">
        <f t="shared" si="100"/>
        <v>4.5170362825169823</v>
      </c>
      <c r="AR142" s="15">
        <f t="shared" si="100"/>
        <v>4.5170204632965714</v>
      </c>
      <c r="AS142" s="15">
        <f t="shared" si="100"/>
        <v>4.5172812043518737</v>
      </c>
      <c r="AT142" s="15">
        <f t="shared" si="100"/>
        <v>4.5130264807511908</v>
      </c>
      <c r="AU142" s="15">
        <f t="shared" si="86"/>
        <v>4.8238198086876203</v>
      </c>
    </row>
    <row r="143" spans="1:47" s="15" customFormat="1" ht="12.95" customHeight="1" x14ac:dyDescent="0.2">
      <c r="A143" s="92" t="s">
        <v>75</v>
      </c>
      <c r="B143" s="42"/>
      <c r="C143" s="29">
        <v>48697.576999999997</v>
      </c>
      <c r="D143" s="29"/>
      <c r="E143" s="15">
        <f t="shared" si="66"/>
        <v>22158.23362287708</v>
      </c>
      <c r="F143" s="15">
        <f>ROUND(2*E143,0)/2</f>
        <v>22158</v>
      </c>
      <c r="G143" s="150">
        <f>C143-(C$7+C$8*F143)</f>
        <v>7.4493176434771158E-2</v>
      </c>
      <c r="I143" s="15">
        <f>G143</f>
        <v>7.4493176434771158E-2</v>
      </c>
      <c r="O143" s="15">
        <f t="shared" si="68"/>
        <v>4.9838794440992519E-2</v>
      </c>
      <c r="P143" s="211">
        <f t="shared" si="69"/>
        <v>33679.076999999997</v>
      </c>
      <c r="Q143" s="212"/>
      <c r="R143" s="15">
        <f>+(O143-G143)^2</f>
        <v>6.0783855149515638E-4</v>
      </c>
      <c r="S143" s="13">
        <f>S$14</f>
        <v>1.2999999999999999E-2</v>
      </c>
      <c r="T143" s="15">
        <f t="shared" si="71"/>
        <v>7.9019011694370326E-6</v>
      </c>
      <c r="Z143" s="15">
        <f t="shared" si="72"/>
        <v>22158</v>
      </c>
      <c r="AA143" s="15">
        <f t="shared" si="73"/>
        <v>7.117285197553147E-2</v>
      </c>
      <c r="AB143" s="15">
        <f t="shared" si="74"/>
        <v>5.31591189002322E-2</v>
      </c>
      <c r="AC143" s="15">
        <f t="shared" si="75"/>
        <v>2.4654381993778639E-2</v>
      </c>
      <c r="AD143" s="15">
        <f t="shared" si="76"/>
        <v>3.3203244592396874E-3</v>
      </c>
      <c r="AE143" s="15">
        <f t="shared" si="77"/>
        <v>1.433192086901292E-7</v>
      </c>
      <c r="AF143" s="15">
        <f t="shared" si="78"/>
        <v>-33679.002506823563</v>
      </c>
      <c r="AG143" s="13">
        <f t="shared" si="79"/>
        <v>1.1024554514625323E-5</v>
      </c>
      <c r="AH143" s="15">
        <f t="shared" si="80"/>
        <v>2.1334057534538958E-2</v>
      </c>
      <c r="AI143" s="15">
        <f t="shared" si="81"/>
        <v>0.85790305680537471</v>
      </c>
      <c r="AJ143" s="15">
        <f t="shared" si="82"/>
        <v>0.21600062628879566</v>
      </c>
      <c r="AK143" s="15">
        <f t="shared" si="83"/>
        <v>-0.27858629276808294</v>
      </c>
      <c r="AL143" s="15">
        <f t="shared" si="84"/>
        <v>-2.0424629802290033</v>
      </c>
      <c r="AM143" s="15">
        <f t="shared" si="85"/>
        <v>-1.6326353818224784</v>
      </c>
      <c r="AN143" s="15">
        <f t="shared" si="100"/>
        <v>4.5465308772678465</v>
      </c>
      <c r="AO143" s="15">
        <f t="shared" si="100"/>
        <v>4.5465308777006568</v>
      </c>
      <c r="AP143" s="15">
        <f t="shared" si="100"/>
        <v>4.5465308693180146</v>
      </c>
      <c r="AQ143" s="15">
        <f t="shared" si="100"/>
        <v>4.5465310316723331</v>
      </c>
      <c r="AR143" s="15">
        <f t="shared" si="100"/>
        <v>4.5465278872353432</v>
      </c>
      <c r="AS143" s="15">
        <f t="shared" si="100"/>
        <v>4.5465887983981368</v>
      </c>
      <c r="AT143" s="15">
        <f t="shared" si="100"/>
        <v>4.5454128002516807</v>
      </c>
      <c r="AU143" s="15">
        <f t="shared" si="86"/>
        <v>4.8549721536599719</v>
      </c>
    </row>
    <row r="144" spans="1:47" s="15" customFormat="1" ht="12.95" customHeight="1" x14ac:dyDescent="0.2">
      <c r="A144" s="92" t="s">
        <v>114</v>
      </c>
      <c r="B144" s="42"/>
      <c r="C144" s="29">
        <v>48802.425000000003</v>
      </c>
      <c r="D144" s="29">
        <v>5.0000000000000001E-3</v>
      </c>
      <c r="E144" s="15">
        <f t="shared" si="66"/>
        <v>22487.054228852168</v>
      </c>
      <c r="F144" s="216">
        <f>ROUND(2*E144,0)/2</f>
        <v>22487</v>
      </c>
      <c r="G144" s="150"/>
      <c r="O144" s="15">
        <f t="shared" si="68"/>
        <v>4.9996868983324311E-2</v>
      </c>
      <c r="P144" s="211">
        <f t="shared" si="69"/>
        <v>33783.925000000003</v>
      </c>
      <c r="Q144" s="215">
        <f>C144-(C$7+C$8*F144)</f>
        <v>1.7291454940277617E-2</v>
      </c>
      <c r="R144" s="15">
        <f>+(O144-Q144)^2</f>
        <v>1.0696441077271159E-3</v>
      </c>
      <c r="S144" s="13"/>
      <c r="T144" s="15">
        <f t="shared" si="71"/>
        <v>0</v>
      </c>
      <c r="Z144" s="15">
        <f t="shared" si="72"/>
        <v>22487</v>
      </c>
      <c r="AA144" s="15">
        <f t="shared" si="73"/>
        <v>7.1970057636278811E-2</v>
      </c>
      <c r="AB144" s="15">
        <f t="shared" si="74"/>
        <v>-9999</v>
      </c>
      <c r="AC144" s="15">
        <f t="shared" si="75"/>
        <v>-4.9996868983324311E-2</v>
      </c>
      <c r="AD144" s="15">
        <f t="shared" si="76"/>
        <v>-9999</v>
      </c>
      <c r="AE144" s="15">
        <f t="shared" si="77"/>
        <v>0</v>
      </c>
      <c r="AF144" s="15">
        <f t="shared" si="78"/>
        <v>-9999</v>
      </c>
      <c r="AG144" s="13">
        <f t="shared" si="79"/>
        <v>5.1796891961692938E-3</v>
      </c>
      <c r="AH144" s="15">
        <f t="shared" si="80"/>
        <v>2.1973188652954494E-2</v>
      </c>
      <c r="AI144" s="15">
        <f t="shared" si="81"/>
        <v>0.86204948601854547</v>
      </c>
      <c r="AJ144" s="15">
        <f t="shared" si="82"/>
        <v>0.2304545929857065</v>
      </c>
      <c r="AK144" s="15">
        <f t="shared" si="83"/>
        <v>-0.28066264353449871</v>
      </c>
      <c r="AL144" s="15">
        <f t="shared" si="84"/>
        <v>-2.0276346883255489</v>
      </c>
      <c r="AM144" s="15">
        <f t="shared" si="85"/>
        <v>-1.6057833831218788</v>
      </c>
      <c r="AN144" s="15">
        <f t="shared" si="100"/>
        <v>4.5629087600444844</v>
      </c>
      <c r="AO144" s="15">
        <f t="shared" si="100"/>
        <v>4.5629087599310614</v>
      </c>
      <c r="AP144" s="15">
        <f t="shared" si="100"/>
        <v>4.5629087623664102</v>
      </c>
      <c r="AQ144" s="15">
        <f t="shared" si="100"/>
        <v>4.5629087100759609</v>
      </c>
      <c r="AR144" s="15">
        <f t="shared" si="100"/>
        <v>4.562909832831231</v>
      </c>
      <c r="AS144" s="15">
        <f t="shared" si="100"/>
        <v>4.562885727411973</v>
      </c>
      <c r="AT144" s="15">
        <f t="shared" si="100"/>
        <v>4.5634041184806922</v>
      </c>
      <c r="AU144" s="15">
        <f t="shared" si="86"/>
        <v>4.8721542517251919</v>
      </c>
    </row>
    <row r="145" spans="1:47" s="15" customFormat="1" ht="12.95" customHeight="1" x14ac:dyDescent="0.2">
      <c r="A145" s="92" t="s">
        <v>115</v>
      </c>
      <c r="B145" s="42"/>
      <c r="C145" s="29">
        <v>48837.48</v>
      </c>
      <c r="D145" s="29">
        <v>5.0000000000000001E-3</v>
      </c>
      <c r="E145" s="15">
        <f t="shared" si="66"/>
        <v>22596.992485590075</v>
      </c>
      <c r="F145" s="218">
        <f>ROUND(2*E145,0)/2-0.5</f>
        <v>22596.5</v>
      </c>
      <c r="G145" s="150"/>
      <c r="O145" s="15">
        <f t="shared" si="68"/>
        <v>5.0047521116151128E-2</v>
      </c>
      <c r="P145" s="211">
        <f t="shared" si="69"/>
        <v>33818.980000000003</v>
      </c>
      <c r="Q145" s="215">
        <f>C145-(C$7+C$8*F145)</f>
        <v>0.15703434703027597</v>
      </c>
      <c r="R145" s="15">
        <f>+(O145-Q145)^2</f>
        <v>1.1446180919179254E-2</v>
      </c>
      <c r="S145" s="13"/>
      <c r="T145" s="15">
        <f t="shared" si="71"/>
        <v>0</v>
      </c>
      <c r="Z145" s="15">
        <f t="shared" si="72"/>
        <v>22596.5</v>
      </c>
      <c r="AA145" s="15">
        <f t="shared" si="73"/>
        <v>7.223281234812351E-2</v>
      </c>
      <c r="AB145" s="15">
        <f t="shared" si="74"/>
        <v>-9999</v>
      </c>
      <c r="AC145" s="15">
        <f t="shared" si="75"/>
        <v>-5.0047521116151128E-2</v>
      </c>
      <c r="AD145" s="15">
        <f t="shared" si="76"/>
        <v>-9999</v>
      </c>
      <c r="AE145" s="15">
        <f t="shared" si="77"/>
        <v>0</v>
      </c>
      <c r="AF145" s="15">
        <f t="shared" si="78"/>
        <v>-9999</v>
      </c>
      <c r="AG145" s="13">
        <f t="shared" si="79"/>
        <v>5.2175791797192238E-3</v>
      </c>
      <c r="AH145" s="15">
        <f t="shared" si="80"/>
        <v>2.2185291231972382E-2</v>
      </c>
      <c r="AI145" s="15">
        <f t="shared" si="81"/>
        <v>0.86344527869474796</v>
      </c>
      <c r="AJ145" s="15">
        <f t="shared" si="82"/>
        <v>0.23528519071599219</v>
      </c>
      <c r="AK145" s="15">
        <f t="shared" si="83"/>
        <v>-0.28134440082000123</v>
      </c>
      <c r="AL145" s="15">
        <f t="shared" si="84"/>
        <v>-2.0226675270759089</v>
      </c>
      <c r="AM145" s="15">
        <f t="shared" si="85"/>
        <v>-1.5969310754543868</v>
      </c>
      <c r="AN145" s="15">
        <f t="shared" si="100"/>
        <v>4.5683773556367413</v>
      </c>
      <c r="AO145" s="15">
        <f t="shared" si="100"/>
        <v>4.568377355440469</v>
      </c>
      <c r="AP145" s="15">
        <f t="shared" si="100"/>
        <v>4.5683773598135762</v>
      </c>
      <c r="AQ145" s="15">
        <f t="shared" si="100"/>
        <v>4.5683772623772132</v>
      </c>
      <c r="AR145" s="15">
        <f t="shared" si="100"/>
        <v>4.5683794333537211</v>
      </c>
      <c r="AS145" s="15">
        <f t="shared" si="100"/>
        <v>4.5683310695979964</v>
      </c>
      <c r="AT145" s="15">
        <f t="shared" si="100"/>
        <v>4.5694123396966893</v>
      </c>
      <c r="AU145" s="15">
        <f t="shared" si="86"/>
        <v>4.8778729135432517</v>
      </c>
    </row>
    <row r="146" spans="1:47" s="15" customFormat="1" ht="12.95" customHeight="1" x14ac:dyDescent="0.2">
      <c r="A146" s="92" t="s">
        <v>115</v>
      </c>
      <c r="B146" s="42"/>
      <c r="C146" s="29">
        <v>48881.398999999998</v>
      </c>
      <c r="D146" s="29">
        <v>6.0000000000000001E-3</v>
      </c>
      <c r="E146" s="15">
        <f t="shared" si="66"/>
        <v>22734.729707032711</v>
      </c>
      <c r="F146" s="216">
        <f>ROUND(2*E146,0)/2</f>
        <v>22734.5</v>
      </c>
      <c r="G146" s="150">
        <f t="shared" ref="G146:G177" si="101">C146-(C$7+C$8*F146)</f>
        <v>7.3244567181973252E-2</v>
      </c>
      <c r="I146" s="15">
        <f>G146</f>
        <v>7.3244567181973252E-2</v>
      </c>
      <c r="O146" s="15">
        <f t="shared" si="68"/>
        <v>5.0109962971583169E-2</v>
      </c>
      <c r="P146" s="211">
        <f t="shared" si="69"/>
        <v>33862.898999999998</v>
      </c>
      <c r="Q146" s="212"/>
      <c r="R146" s="15">
        <f t="shared" ref="R146:R177" si="102">+(O146-G146)^2</f>
        <v>5.352099119713986E-4</v>
      </c>
      <c r="S146" s="13">
        <f>S$14</f>
        <v>1.2999999999999999E-2</v>
      </c>
      <c r="T146" s="15">
        <f t="shared" si="71"/>
        <v>6.9577288556281813E-6</v>
      </c>
      <c r="Z146" s="15">
        <f t="shared" si="72"/>
        <v>22734.5</v>
      </c>
      <c r="AA146" s="15">
        <f t="shared" si="73"/>
        <v>7.2562103482401163E-2</v>
      </c>
      <c r="AB146" s="15">
        <f t="shared" si="74"/>
        <v>5.0792426671155251E-2</v>
      </c>
      <c r="AC146" s="15">
        <f t="shared" si="75"/>
        <v>2.3134604210390083E-2</v>
      </c>
      <c r="AD146" s="15">
        <f t="shared" si="76"/>
        <v>6.8246369957208897E-4</v>
      </c>
      <c r="AE146" s="15">
        <f t="shared" si="77"/>
        <v>6.054837116037092E-9</v>
      </c>
      <c r="AF146" s="15">
        <f t="shared" si="78"/>
        <v>-33862.825755432816</v>
      </c>
      <c r="AG146" s="13">
        <f t="shared" si="79"/>
        <v>4.6575670123362249E-7</v>
      </c>
      <c r="AH146" s="15">
        <f t="shared" si="80"/>
        <v>2.2452140510818001E-2</v>
      </c>
      <c r="AI146" s="15">
        <f t="shared" si="81"/>
        <v>0.86521564176468835</v>
      </c>
      <c r="AJ146" s="15">
        <f t="shared" si="82"/>
        <v>0.24138709416234344</v>
      </c>
      <c r="AK146" s="15">
        <f t="shared" si="83"/>
        <v>-0.28219681174424305</v>
      </c>
      <c r="AL146" s="15">
        <f t="shared" si="84"/>
        <v>-2.016384553598201</v>
      </c>
      <c r="AM146" s="15">
        <f t="shared" si="85"/>
        <v>-1.5858338396473535</v>
      </c>
      <c r="AN146" s="15">
        <f t="shared" si="100"/>
        <v>4.5752819273847622</v>
      </c>
      <c r="AO146" s="15">
        <f t="shared" si="100"/>
        <v>4.5752819271308685</v>
      </c>
      <c r="AP146" s="15">
        <f t="shared" si="100"/>
        <v>4.5752819330707792</v>
      </c>
      <c r="AQ146" s="15">
        <f t="shared" si="100"/>
        <v>4.575281794104999</v>
      </c>
      <c r="AR146" s="15">
        <f t="shared" si="100"/>
        <v>4.5752850452828628</v>
      </c>
      <c r="AS146" s="15">
        <f t="shared" si="100"/>
        <v>4.5752090023183145</v>
      </c>
      <c r="AT146" s="15">
        <f t="shared" si="100"/>
        <v>4.5769987108848813</v>
      </c>
      <c r="AU146" s="15">
        <f t="shared" si="86"/>
        <v>4.8850799941906686</v>
      </c>
    </row>
    <row r="147" spans="1:47" s="15" customFormat="1" ht="12.95" customHeight="1" x14ac:dyDescent="0.2">
      <c r="A147" s="92" t="s">
        <v>115</v>
      </c>
      <c r="B147" s="42" t="s">
        <v>131</v>
      </c>
      <c r="C147" s="29">
        <v>48892.396000000001</v>
      </c>
      <c r="D147" s="29">
        <v>5.0000000000000001E-3</v>
      </c>
      <c r="E147" s="15">
        <f t="shared" si="66"/>
        <v>22769.218111236023</v>
      </c>
      <c r="F147" s="216">
        <f>ROUND(2*E147,0)/2</f>
        <v>22769</v>
      </c>
      <c r="G147" s="150">
        <f t="shared" si="101"/>
        <v>6.9547122227959335E-2</v>
      </c>
      <c r="I147" s="15">
        <f>G147</f>
        <v>6.9547122227959335E-2</v>
      </c>
      <c r="O147" s="15">
        <f t="shared" si="68"/>
        <v>5.0125330592166881E-2</v>
      </c>
      <c r="P147" s="211">
        <f t="shared" si="69"/>
        <v>33873.896000000001</v>
      </c>
      <c r="Q147" s="212"/>
      <c r="R147" s="15">
        <f t="shared" si="102"/>
        <v>3.7720599034413773E-4</v>
      </c>
      <c r="S147" s="13">
        <f>S$14</f>
        <v>1.2999999999999999E-2</v>
      </c>
      <c r="T147" s="15">
        <f t="shared" si="71"/>
        <v>4.9036778744737906E-6</v>
      </c>
      <c r="Z147" s="15">
        <f t="shared" si="72"/>
        <v>22769</v>
      </c>
      <c r="AA147" s="15">
        <f t="shared" si="73"/>
        <v>7.264410197234733E-2</v>
      </c>
      <c r="AB147" s="15">
        <f t="shared" si="74"/>
        <v>4.7028350847778885E-2</v>
      </c>
      <c r="AC147" s="15">
        <f t="shared" si="75"/>
        <v>1.9421791635792454E-2</v>
      </c>
      <c r="AD147" s="15">
        <f t="shared" si="76"/>
        <v>-3.0969797443879954E-3</v>
      </c>
      <c r="AE147" s="15">
        <f t="shared" si="77"/>
        <v>1.2468668598294392E-7</v>
      </c>
      <c r="AF147" s="15">
        <f t="shared" si="78"/>
        <v>-33873.826452877773</v>
      </c>
      <c r="AG147" s="13">
        <f t="shared" si="79"/>
        <v>9.5912835371495325E-6</v>
      </c>
      <c r="AH147" s="15">
        <f t="shared" si="80"/>
        <v>2.2518771380180453E-2</v>
      </c>
      <c r="AI147" s="15">
        <f t="shared" si="81"/>
        <v>0.8656602049648312</v>
      </c>
      <c r="AJ147" s="15">
        <f t="shared" si="82"/>
        <v>0.24291500062792734</v>
      </c>
      <c r="AK147" s="15">
        <f t="shared" si="83"/>
        <v>-0.28240871667395362</v>
      </c>
      <c r="AL147" s="15">
        <f t="shared" si="84"/>
        <v>-2.0148097794031443</v>
      </c>
      <c r="AM147" s="15">
        <f t="shared" si="85"/>
        <v>-1.583069728051721</v>
      </c>
      <c r="AN147" s="15">
        <f t="shared" si="100"/>
        <v>4.577010283990866</v>
      </c>
      <c r="AO147" s="15">
        <f t="shared" si="100"/>
        <v>4.5770102837290905</v>
      </c>
      <c r="AP147" s="15">
        <f t="shared" si="100"/>
        <v>4.5770102899311143</v>
      </c>
      <c r="AQ147" s="15">
        <f t="shared" si="100"/>
        <v>4.5770101429922319</v>
      </c>
      <c r="AR147" s="15">
        <f t="shared" si="100"/>
        <v>4.5770136243233388</v>
      </c>
      <c r="AS147" s="15">
        <f t="shared" si="100"/>
        <v>4.5769311672255766</v>
      </c>
      <c r="AT147" s="15">
        <f t="shared" si="100"/>
        <v>4.5788978048279416</v>
      </c>
      <c r="AU147" s="15">
        <f t="shared" si="86"/>
        <v>4.8868817643525233</v>
      </c>
    </row>
    <row r="148" spans="1:47" s="15" customFormat="1" ht="12.95" customHeight="1" x14ac:dyDescent="0.2">
      <c r="A148" s="92" t="s">
        <v>117</v>
      </c>
      <c r="B148" s="42"/>
      <c r="C148" s="29">
        <v>48917.603999999999</v>
      </c>
      <c r="D148" s="29"/>
      <c r="E148" s="15">
        <f t="shared" si="66"/>
        <v>22848.274553279927</v>
      </c>
      <c r="F148" s="218">
        <f>ROUND(2*E148,0)/2-0.5</f>
        <v>22848</v>
      </c>
      <c r="G148" s="150">
        <f t="shared" si="101"/>
        <v>8.754427724488778E-2</v>
      </c>
      <c r="I148" s="15">
        <f>G148</f>
        <v>8.754427724488778E-2</v>
      </c>
      <c r="O148" s="15">
        <f t="shared" si="68"/>
        <v>5.0160154334285834E-2</v>
      </c>
      <c r="P148" s="211">
        <f t="shared" si="69"/>
        <v>33899.103999999999</v>
      </c>
      <c r="Q148" s="212"/>
      <c r="R148" s="15">
        <f t="shared" si="102"/>
        <v>1.3975726457949934E-3</v>
      </c>
      <c r="S148" s="13">
        <f>S$14</f>
        <v>1.2999999999999999E-2</v>
      </c>
      <c r="T148" s="15">
        <f t="shared" si="71"/>
        <v>1.8168444395334912E-5</v>
      </c>
      <c r="Z148" s="15">
        <f t="shared" si="72"/>
        <v>22848</v>
      </c>
      <c r="AA148" s="15">
        <f t="shared" si="73"/>
        <v>7.2831375821114486E-2</v>
      </c>
      <c r="AB148" s="15">
        <f t="shared" si="74"/>
        <v>6.4873055758059128E-2</v>
      </c>
      <c r="AC148" s="15">
        <f t="shared" si="75"/>
        <v>3.7384122910601947E-2</v>
      </c>
      <c r="AD148" s="15">
        <f t="shared" si="76"/>
        <v>1.4712901423773295E-2</v>
      </c>
      <c r="AE148" s="15">
        <f t="shared" si="77"/>
        <v>2.8141030879737128E-6</v>
      </c>
      <c r="AF148" s="15">
        <f t="shared" si="78"/>
        <v>-33899.016455722754</v>
      </c>
      <c r="AG148" s="13">
        <f t="shared" si="79"/>
        <v>2.1646946830567023E-4</v>
      </c>
      <c r="AH148" s="15">
        <f t="shared" si="80"/>
        <v>2.2671221486828656E-2</v>
      </c>
      <c r="AI148" s="15">
        <f t="shared" si="81"/>
        <v>0.86668117095314068</v>
      </c>
      <c r="AJ148" s="15">
        <f t="shared" si="82"/>
        <v>0.24641732847648531</v>
      </c>
      <c r="AK148" s="15">
        <f t="shared" si="83"/>
        <v>-0.28289212361798777</v>
      </c>
      <c r="AL148" s="15">
        <f t="shared" si="84"/>
        <v>-2.0111976677434238</v>
      </c>
      <c r="AM148" s="15">
        <f t="shared" si="85"/>
        <v>-1.5767555441681425</v>
      </c>
      <c r="AN148" s="15">
        <f t="shared" si="100"/>
        <v>4.5809713198159745</v>
      </c>
      <c r="AO148" s="15">
        <f t="shared" si="100"/>
        <v>4.5809713195440578</v>
      </c>
      <c r="AP148" s="15">
        <f t="shared" si="100"/>
        <v>4.5809713261793421</v>
      </c>
      <c r="AQ148" s="15">
        <f t="shared" si="100"/>
        <v>4.5809711642659412</v>
      </c>
      <c r="AR148" s="15">
        <f t="shared" si="100"/>
        <v>4.5809751153137483</v>
      </c>
      <c r="AS148" s="15">
        <f t="shared" si="100"/>
        <v>4.5808787346406543</v>
      </c>
      <c r="AT148" s="15">
        <f t="shared" si="100"/>
        <v>4.5832502202197496</v>
      </c>
      <c r="AU148" s="15">
        <f t="shared" si="86"/>
        <v>4.8910075568970584</v>
      </c>
    </row>
    <row r="149" spans="1:47" s="15" customFormat="1" ht="12.95" customHeight="1" x14ac:dyDescent="0.2">
      <c r="A149" s="92" t="s">
        <v>117</v>
      </c>
      <c r="B149" s="42" t="s">
        <v>131</v>
      </c>
      <c r="C149" s="29">
        <v>49282.536</v>
      </c>
      <c r="D149" s="29"/>
      <c r="E149" s="15">
        <f t="shared" ref="E149:E212" si="103">(C149-C$7)/C$8</f>
        <v>23992.761442678813</v>
      </c>
      <c r="F149" s="218">
        <f>ROUND(2*E149,0)/2-0.5</f>
        <v>23992.5</v>
      </c>
      <c r="G149" s="150">
        <f t="shared" si="101"/>
        <v>8.3363820544036571E-2</v>
      </c>
      <c r="I149" s="15">
        <f>G149</f>
        <v>8.3363820544036571E-2</v>
      </c>
      <c r="O149" s="15">
        <f t="shared" ref="O149:O212" si="104">+D$11+D$12*F149+D$13*F149^2</f>
        <v>5.0607518127586001E-2</v>
      </c>
      <c r="P149" s="211">
        <f t="shared" ref="P149:P212" si="105">C149-15018.5</f>
        <v>34264.036</v>
      </c>
      <c r="Q149" s="212"/>
      <c r="R149" s="15">
        <f t="shared" si="102"/>
        <v>1.0729753479979654E-3</v>
      </c>
      <c r="S149" s="13">
        <f>S$14</f>
        <v>1.2999999999999999E-2</v>
      </c>
      <c r="T149" s="15">
        <f t="shared" ref="T149:T212" si="106">+S149*R149</f>
        <v>1.394867952397355E-5</v>
      </c>
      <c r="Z149" s="15">
        <f t="shared" ref="Z149:Z212" si="107">F149</f>
        <v>23992.5</v>
      </c>
      <c r="AA149" s="15">
        <f t="shared" ref="AA149:AA212" si="108">AB$3+AB$4*Z149+AB$5*Z149^2+AH149</f>
        <v>7.5466053467475702E-2</v>
      </c>
      <c r="AB149" s="15">
        <f t="shared" ref="AB149:AB212" si="109">IF(S149&lt;&gt;0,G149-AH149, -9999)</f>
        <v>5.850528520414687E-2</v>
      </c>
      <c r="AC149" s="15">
        <f t="shared" ref="AC149:AC212" si="110">+G149-O149</f>
        <v>3.275630241645057E-2</v>
      </c>
      <c r="AD149" s="15">
        <f t="shared" ref="AD149:AD212" si="111">IF(S149&lt;&gt;0,G149-AA149, -9999)</f>
        <v>7.8977670765608687E-3</v>
      </c>
      <c r="AE149" s="15">
        <f t="shared" ref="AE149:AE212" si="112">+(G149-AA149)^2*S149</f>
        <v>8.1087142234291444E-7</v>
      </c>
      <c r="AF149" s="15">
        <f t="shared" ref="AF149:AF212" si="113">IF(S149&lt;&gt;0,G149-P149, -9999)</f>
        <v>-34263.952636179456</v>
      </c>
      <c r="AG149" s="13">
        <f t="shared" ref="AG149:AG212" si="114">+(G149-AA149)^2</f>
        <v>6.2374724795608808E-5</v>
      </c>
      <c r="AH149" s="15">
        <f t="shared" ref="AH149:AH212" si="115">$AB$6*($AB$11/AI149*AJ149+$AB$12)</f>
        <v>2.4858535339889701E-2</v>
      </c>
      <c r="AI149" s="15">
        <f t="shared" ref="AI149:AI212" si="116">1+$AB$7*COS(AL149)</f>
        <v>0.88194460537854269</v>
      </c>
      <c r="AJ149" s="15">
        <f t="shared" ref="AJ149:AJ212" si="117">SIN(AL149+RADIANS($AB$9))</f>
        <v>0.29770956902038265</v>
      </c>
      <c r="AK149" s="15">
        <f t="shared" ref="AK149:AK212" si="118">$AB$7*SIN(AL149)</f>
        <v>-0.28959417740053506</v>
      </c>
      <c r="AL149" s="15">
        <f t="shared" ref="AL149:AL212" si="119">2*ATAN(AM149)</f>
        <v>-1.9578869796117564</v>
      </c>
      <c r="AM149" s="15">
        <f t="shared" ref="AM149:AM212" si="120">SQRT((1+$AB$7)/(1-$AB$7))*TAN(AN149/2)</f>
        <v>-1.4875585336611949</v>
      </c>
      <c r="AN149" s="15">
        <f t="shared" si="100"/>
        <v>4.6388907383540197</v>
      </c>
      <c r="AO149" s="15">
        <f t="shared" si="100"/>
        <v>4.6388907383045339</v>
      </c>
      <c r="AP149" s="15">
        <f t="shared" si="100"/>
        <v>4.6388907404594244</v>
      </c>
      <c r="AQ149" s="15">
        <f t="shared" si="100"/>
        <v>4.6388906466242847</v>
      </c>
      <c r="AR149" s="15">
        <f t="shared" si="100"/>
        <v>4.6388947328050723</v>
      </c>
      <c r="AS149" s="15">
        <f t="shared" si="100"/>
        <v>4.6387170039902008</v>
      </c>
      <c r="AT149" s="15">
        <f t="shared" si="100"/>
        <v>4.6468907222426097</v>
      </c>
      <c r="AU149" s="15">
        <f t="shared" ref="AU149:AU212" si="121">RADIANS($AB$9)+$AB$18*(F149-AB$15)</f>
        <v>4.9507793235707496</v>
      </c>
    </row>
    <row r="150" spans="1:47" s="15" customFormat="1" ht="12.95" customHeight="1" x14ac:dyDescent="0.2">
      <c r="A150" s="156" t="s">
        <v>691</v>
      </c>
      <c r="B150" s="193" t="s">
        <v>132</v>
      </c>
      <c r="C150" s="213">
        <v>49594.375800000002</v>
      </c>
      <c r="D150" s="213" t="s">
        <v>298</v>
      </c>
      <c r="E150" s="15">
        <f t="shared" si="103"/>
        <v>24970.742443777028</v>
      </c>
      <c r="F150" s="217">
        <f>ROUND(2*E150,0)/2</f>
        <v>24970.5</v>
      </c>
      <c r="G150" s="29">
        <f t="shared" si="101"/>
        <v>7.7305815611907747E-2</v>
      </c>
      <c r="J150" s="15">
        <f>G150</f>
        <v>7.7305815611907747E-2</v>
      </c>
      <c r="O150" s="15">
        <f t="shared" si="104"/>
        <v>5.0905096061950761E-2</v>
      </c>
      <c r="P150" s="211">
        <f t="shared" si="105"/>
        <v>34575.875800000002</v>
      </c>
      <c r="Q150" s="212"/>
      <c r="R150" s="15">
        <f t="shared" si="102"/>
        <v>6.9699799275548099E-4</v>
      </c>
      <c r="S150" s="13">
        <f>S$15</f>
        <v>0.157</v>
      </c>
      <c r="T150" s="15">
        <f t="shared" si="106"/>
        <v>1.0942868486261052E-4</v>
      </c>
      <c r="U150" s="15">
        <f>+(G150-O150)</f>
        <v>2.6400719549956986E-2</v>
      </c>
      <c r="Z150" s="15">
        <f t="shared" si="107"/>
        <v>24970.5</v>
      </c>
      <c r="AA150" s="15">
        <f t="shared" si="108"/>
        <v>7.7596386437986442E-2</v>
      </c>
      <c r="AB150" s="15">
        <f t="shared" si="109"/>
        <v>5.0614525235872065E-2</v>
      </c>
      <c r="AC150" s="15">
        <f t="shared" si="110"/>
        <v>2.6400719549956986E-2</v>
      </c>
      <c r="AD150" s="15">
        <f t="shared" si="111"/>
        <v>-2.9057082607869544E-4</v>
      </c>
      <c r="AE150" s="15">
        <f t="shared" si="112"/>
        <v>1.3255730579984709E-8</v>
      </c>
      <c r="AF150" s="15">
        <f t="shared" si="113"/>
        <v>-34575.79849418439</v>
      </c>
      <c r="AG150" s="13">
        <f t="shared" si="114"/>
        <v>8.4431404968055473E-8</v>
      </c>
      <c r="AH150" s="15">
        <f t="shared" si="115"/>
        <v>2.6691290376035678E-2</v>
      </c>
      <c r="AI150" s="15">
        <f t="shared" si="116"/>
        <v>0.89570498779022489</v>
      </c>
      <c r="AJ150" s="15">
        <f t="shared" si="117"/>
        <v>0.34230994806038662</v>
      </c>
      <c r="AK150" s="15">
        <f t="shared" si="118"/>
        <v>-0.2948294663219459</v>
      </c>
      <c r="AL150" s="15">
        <f t="shared" si="119"/>
        <v>-1.9108052415941057</v>
      </c>
      <c r="AM150" s="15">
        <f t="shared" si="120"/>
        <v>-1.4144716017757</v>
      </c>
      <c r="AN150" s="15">
        <f t="shared" si="100"/>
        <v>4.6892067257115029</v>
      </c>
      <c r="AO150" s="15">
        <f t="shared" si="100"/>
        <v>4.6892067257113146</v>
      </c>
      <c r="AP150" s="15">
        <f t="shared" si="100"/>
        <v>4.6892067257372858</v>
      </c>
      <c r="AQ150" s="15">
        <f t="shared" si="100"/>
        <v>4.6892067221547213</v>
      </c>
      <c r="AR150" s="15">
        <f t="shared" si="100"/>
        <v>4.6892072163608676</v>
      </c>
      <c r="AS150" s="15">
        <f t="shared" si="100"/>
        <v>4.6891391410076277</v>
      </c>
      <c r="AT150" s="15">
        <f t="shared" si="100"/>
        <v>4.7021335525803085</v>
      </c>
      <c r="AU150" s="15">
        <f t="shared" si="121"/>
        <v>5.0018555907676632</v>
      </c>
    </row>
    <row r="151" spans="1:47" s="15" customFormat="1" ht="12.95" customHeight="1" x14ac:dyDescent="0.2">
      <c r="A151" s="15" t="s">
        <v>1457</v>
      </c>
      <c r="B151" s="13" t="s">
        <v>131</v>
      </c>
      <c r="C151" s="150">
        <v>49594.376100000001</v>
      </c>
      <c r="D151" s="29"/>
      <c r="E151" s="15">
        <f t="shared" si="103"/>
        <v>24970.743384626465</v>
      </c>
      <c r="F151" s="217">
        <f>ROUND(2*E151,0)/2</f>
        <v>24970.5</v>
      </c>
      <c r="G151" s="29">
        <f t="shared" si="101"/>
        <v>7.7605815611605067E-2</v>
      </c>
      <c r="K151" s="15">
        <f>G151</f>
        <v>7.7605815611605067E-2</v>
      </c>
      <c r="N151" s="15">
        <f ca="1">+C$11+C$12*F151</f>
        <v>0.15307102713596005</v>
      </c>
      <c r="O151" s="15">
        <f t="shared" si="104"/>
        <v>5.0905096061950761E-2</v>
      </c>
      <c r="P151" s="211">
        <f t="shared" si="105"/>
        <v>34575.876100000001</v>
      </c>
      <c r="Q151" s="212"/>
      <c r="R151" s="15">
        <f t="shared" si="102"/>
        <v>7.1292842446929168E-4</v>
      </c>
      <c r="S151" s="13">
        <v>1</v>
      </c>
      <c r="T151" s="15">
        <f t="shared" si="106"/>
        <v>7.1292842446929168E-4</v>
      </c>
      <c r="U151" s="15">
        <f>+(G151-O151)</f>
        <v>2.6700719549654306E-2</v>
      </c>
      <c r="Z151" s="15">
        <f t="shared" si="107"/>
        <v>24970.5</v>
      </c>
      <c r="AA151" s="15">
        <f t="shared" si="108"/>
        <v>7.7596386437986442E-2</v>
      </c>
      <c r="AB151" s="15">
        <f t="shared" si="109"/>
        <v>5.0914525235569386E-2</v>
      </c>
      <c r="AC151" s="15">
        <f t="shared" si="110"/>
        <v>2.6700719549654306E-2</v>
      </c>
      <c r="AD151" s="15">
        <f t="shared" si="111"/>
        <v>9.4291736186247199E-6</v>
      </c>
      <c r="AE151" s="15">
        <f t="shared" si="112"/>
        <v>8.890931513016839E-11</v>
      </c>
      <c r="AF151" s="15">
        <f t="shared" si="113"/>
        <v>-34575.79849418439</v>
      </c>
      <c r="AG151" s="13">
        <f t="shared" si="114"/>
        <v>8.890931513016839E-11</v>
      </c>
      <c r="AH151" s="15">
        <f t="shared" si="115"/>
        <v>2.6691290376035678E-2</v>
      </c>
      <c r="AI151" s="15">
        <f t="shared" si="116"/>
        <v>0.89570498779022489</v>
      </c>
      <c r="AJ151" s="15">
        <f t="shared" si="117"/>
        <v>0.34230994806038662</v>
      </c>
      <c r="AK151" s="15">
        <f t="shared" si="118"/>
        <v>-0.2948294663219459</v>
      </c>
      <c r="AL151" s="15">
        <f t="shared" si="119"/>
        <v>-1.9108052415941057</v>
      </c>
      <c r="AM151" s="15">
        <f t="shared" si="120"/>
        <v>-1.4144716017757</v>
      </c>
      <c r="AN151" s="15">
        <f t="shared" ref="AN151:AT160" si="122">$AU151+$AB$7*SIN(AO151)</f>
        <v>4.6892067257115029</v>
      </c>
      <c r="AO151" s="15">
        <f t="shared" si="122"/>
        <v>4.6892067257113146</v>
      </c>
      <c r="AP151" s="15">
        <f t="shared" si="122"/>
        <v>4.6892067257372858</v>
      </c>
      <c r="AQ151" s="15">
        <f t="shared" si="122"/>
        <v>4.6892067221547213</v>
      </c>
      <c r="AR151" s="15">
        <f t="shared" si="122"/>
        <v>4.6892072163608676</v>
      </c>
      <c r="AS151" s="15">
        <f t="shared" si="122"/>
        <v>4.6891391410076277</v>
      </c>
      <c r="AT151" s="15">
        <f t="shared" si="122"/>
        <v>4.7021335525803085</v>
      </c>
      <c r="AU151" s="15">
        <f t="shared" si="121"/>
        <v>5.0018555907676632</v>
      </c>
    </row>
    <row r="152" spans="1:47" s="15" customFormat="1" ht="12.95" customHeight="1" x14ac:dyDescent="0.2">
      <c r="A152" s="92" t="s">
        <v>76</v>
      </c>
      <c r="B152" s="42"/>
      <c r="C152" s="29">
        <v>49594.376300000004</v>
      </c>
      <c r="D152" s="29">
        <v>8.0000000000000004E-4</v>
      </c>
      <c r="E152" s="15">
        <f t="shared" si="103"/>
        <v>24970.744011859428</v>
      </c>
      <c r="F152" s="15">
        <f>ROUND(2*E152,0)/2</f>
        <v>24970.5</v>
      </c>
      <c r="G152" s="150">
        <f t="shared" si="101"/>
        <v>7.7805815613828599E-2</v>
      </c>
      <c r="J152" s="15">
        <f>G152</f>
        <v>7.7805815613828599E-2</v>
      </c>
      <c r="O152" s="15">
        <f t="shared" si="104"/>
        <v>5.0905096061950761E-2</v>
      </c>
      <c r="P152" s="211">
        <f t="shared" si="105"/>
        <v>34575.876300000004</v>
      </c>
      <c r="Q152" s="212"/>
      <c r="R152" s="15">
        <f t="shared" si="102"/>
        <v>7.2364871240878259E-4</v>
      </c>
      <c r="S152" s="13">
        <f>S$15</f>
        <v>0.157</v>
      </c>
      <c r="T152" s="15">
        <f t="shared" si="106"/>
        <v>1.1361284784817887E-4</v>
      </c>
      <c r="Z152" s="15">
        <f t="shared" si="107"/>
        <v>24970.5</v>
      </c>
      <c r="AA152" s="15">
        <f t="shared" si="108"/>
        <v>7.7596386437986442E-2</v>
      </c>
      <c r="AB152" s="15">
        <f t="shared" si="109"/>
        <v>5.1114525237792918E-2</v>
      </c>
      <c r="AC152" s="15">
        <f t="shared" si="110"/>
        <v>2.6900719551877839E-2</v>
      </c>
      <c r="AD152" s="15">
        <f t="shared" si="111"/>
        <v>2.0942917584215737E-4</v>
      </c>
      <c r="AE152" s="15">
        <f t="shared" si="112"/>
        <v>6.8861110119462675E-9</v>
      </c>
      <c r="AF152" s="15">
        <f t="shared" si="113"/>
        <v>-34575.79849418439</v>
      </c>
      <c r="AG152" s="13">
        <f t="shared" si="114"/>
        <v>4.386057969392527E-8</v>
      </c>
      <c r="AH152" s="15">
        <f t="shared" si="115"/>
        <v>2.6691290376035678E-2</v>
      </c>
      <c r="AI152" s="15">
        <f t="shared" si="116"/>
        <v>0.89570498779022489</v>
      </c>
      <c r="AJ152" s="15">
        <f t="shared" si="117"/>
        <v>0.34230994806038662</v>
      </c>
      <c r="AK152" s="15">
        <f t="shared" si="118"/>
        <v>-0.2948294663219459</v>
      </c>
      <c r="AL152" s="15">
        <f t="shared" si="119"/>
        <v>-1.9108052415941057</v>
      </c>
      <c r="AM152" s="15">
        <f t="shared" si="120"/>
        <v>-1.4144716017757</v>
      </c>
      <c r="AN152" s="15">
        <f t="shared" si="122"/>
        <v>4.6892067257115029</v>
      </c>
      <c r="AO152" s="15">
        <f t="shared" si="122"/>
        <v>4.6892067257113146</v>
      </c>
      <c r="AP152" s="15">
        <f t="shared" si="122"/>
        <v>4.6892067257372858</v>
      </c>
      <c r="AQ152" s="15">
        <f t="shared" si="122"/>
        <v>4.6892067221547213</v>
      </c>
      <c r="AR152" s="15">
        <f t="shared" si="122"/>
        <v>4.6892072163608676</v>
      </c>
      <c r="AS152" s="15">
        <f t="shared" si="122"/>
        <v>4.6891391410076277</v>
      </c>
      <c r="AT152" s="15">
        <f t="shared" si="122"/>
        <v>4.7021335525803085</v>
      </c>
      <c r="AU152" s="15">
        <f t="shared" si="121"/>
        <v>5.0018555907676632</v>
      </c>
    </row>
    <row r="153" spans="1:47" s="15" customFormat="1" ht="12.95" customHeight="1" x14ac:dyDescent="0.2">
      <c r="A153" s="156" t="s">
        <v>691</v>
      </c>
      <c r="B153" s="193" t="s">
        <v>132</v>
      </c>
      <c r="C153" s="213">
        <v>49594.376400000001</v>
      </c>
      <c r="D153" s="213" t="s">
        <v>298</v>
      </c>
      <c r="E153" s="15">
        <f t="shared" si="103"/>
        <v>24970.744325475898</v>
      </c>
      <c r="F153" s="219">
        <f>ROUND(2*E153,0)/2</f>
        <v>24970.5</v>
      </c>
      <c r="G153" s="29">
        <f t="shared" si="101"/>
        <v>7.7905815611302387E-2</v>
      </c>
      <c r="J153" s="15">
        <f>G153</f>
        <v>7.7905815611302387E-2</v>
      </c>
      <c r="O153" s="15">
        <f t="shared" si="104"/>
        <v>5.0905096061950761E-2</v>
      </c>
      <c r="P153" s="211">
        <f t="shared" si="105"/>
        <v>34575.876400000001</v>
      </c>
      <c r="Q153" s="212"/>
      <c r="R153" s="15">
        <f t="shared" si="102"/>
        <v>7.2903885618273907E-4</v>
      </c>
      <c r="S153" s="13">
        <f>S$15</f>
        <v>0.157</v>
      </c>
      <c r="T153" s="15">
        <f t="shared" si="106"/>
        <v>1.1445910042069003E-4</v>
      </c>
      <c r="U153" s="15">
        <f>+(G153-O153)</f>
        <v>2.7000719549351626E-2</v>
      </c>
      <c r="Z153" s="15">
        <f t="shared" si="107"/>
        <v>24970.5</v>
      </c>
      <c r="AA153" s="15">
        <f t="shared" si="108"/>
        <v>7.7596386437986442E-2</v>
      </c>
      <c r="AB153" s="15">
        <f t="shared" si="109"/>
        <v>5.1214525235266706E-2</v>
      </c>
      <c r="AC153" s="15">
        <f t="shared" si="110"/>
        <v>2.7000719549351626E-2</v>
      </c>
      <c r="AD153" s="15">
        <f t="shared" si="111"/>
        <v>3.0942917331594488E-4</v>
      </c>
      <c r="AE153" s="15">
        <f t="shared" si="112"/>
        <v>1.5032186887941282E-8</v>
      </c>
      <c r="AF153" s="15">
        <f t="shared" si="113"/>
        <v>-34575.79849418439</v>
      </c>
      <c r="AG153" s="13">
        <f t="shared" si="114"/>
        <v>9.5746413298989057E-8</v>
      </c>
      <c r="AH153" s="15">
        <f t="shared" si="115"/>
        <v>2.6691290376035678E-2</v>
      </c>
      <c r="AI153" s="15">
        <f t="shared" si="116"/>
        <v>0.89570498779022489</v>
      </c>
      <c r="AJ153" s="15">
        <f t="shared" si="117"/>
        <v>0.34230994806038662</v>
      </c>
      <c r="AK153" s="15">
        <f t="shared" si="118"/>
        <v>-0.2948294663219459</v>
      </c>
      <c r="AL153" s="15">
        <f t="shared" si="119"/>
        <v>-1.9108052415941057</v>
      </c>
      <c r="AM153" s="15">
        <f t="shared" si="120"/>
        <v>-1.4144716017757</v>
      </c>
      <c r="AN153" s="15">
        <f t="shared" si="122"/>
        <v>4.6892067257115029</v>
      </c>
      <c r="AO153" s="15">
        <f t="shared" si="122"/>
        <v>4.6892067257113146</v>
      </c>
      <c r="AP153" s="15">
        <f t="shared" si="122"/>
        <v>4.6892067257372858</v>
      </c>
      <c r="AQ153" s="15">
        <f t="shared" si="122"/>
        <v>4.6892067221547213</v>
      </c>
      <c r="AR153" s="15">
        <f t="shared" si="122"/>
        <v>4.6892072163608676</v>
      </c>
      <c r="AS153" s="15">
        <f t="shared" si="122"/>
        <v>4.6891391410076277</v>
      </c>
      <c r="AT153" s="15">
        <f t="shared" si="122"/>
        <v>4.7021335525803085</v>
      </c>
      <c r="AU153" s="15">
        <f t="shared" si="121"/>
        <v>5.0018555907676632</v>
      </c>
    </row>
    <row r="154" spans="1:47" s="15" customFormat="1" ht="12.95" customHeight="1" x14ac:dyDescent="0.2">
      <c r="A154" s="92" t="s">
        <v>117</v>
      </c>
      <c r="B154" s="42"/>
      <c r="C154" s="29">
        <v>49637.59</v>
      </c>
      <c r="D154" s="29"/>
      <c r="E154" s="15">
        <f t="shared" si="103"/>
        <v>25106.269296275179</v>
      </c>
      <c r="F154" s="220">
        <f>ROUND(2*E154,0)/2-0.5</f>
        <v>25106</v>
      </c>
      <c r="G154" s="150">
        <f t="shared" si="101"/>
        <v>8.5868024529190734E-2</v>
      </c>
      <c r="I154" s="15">
        <f t="shared" ref="I154:I160" si="123">G154</f>
        <v>8.5868024529190734E-2</v>
      </c>
      <c r="O154" s="15">
        <f t="shared" si="104"/>
        <v>5.0940168215005105E-2</v>
      </c>
      <c r="P154" s="211">
        <f t="shared" si="105"/>
        <v>34619.089999999997</v>
      </c>
      <c r="Q154" s="212"/>
      <c r="R154" s="15">
        <f t="shared" si="102"/>
        <v>1.2199551467043969E-3</v>
      </c>
      <c r="S154" s="13">
        <f t="shared" ref="S154:S160" si="124">S$14</f>
        <v>1.2999999999999999E-2</v>
      </c>
      <c r="T154" s="15">
        <f t="shared" si="106"/>
        <v>1.5859416907157158E-5</v>
      </c>
      <c r="Z154" s="15">
        <f t="shared" si="107"/>
        <v>25106</v>
      </c>
      <c r="AA154" s="15">
        <f t="shared" si="108"/>
        <v>7.7882366669450059E-2</v>
      </c>
      <c r="AB154" s="15">
        <f t="shared" si="109"/>
        <v>5.892582607474578E-2</v>
      </c>
      <c r="AC154" s="15">
        <f t="shared" si="110"/>
        <v>3.4927856314185629E-2</v>
      </c>
      <c r="AD154" s="15">
        <f t="shared" si="111"/>
        <v>7.9856578597406747E-3</v>
      </c>
      <c r="AE154" s="15">
        <f t="shared" si="112"/>
        <v>8.2901950888689417E-7</v>
      </c>
      <c r="AF154" s="15">
        <f t="shared" si="113"/>
        <v>-34619.004131975467</v>
      </c>
      <c r="AG154" s="13">
        <f t="shared" si="114"/>
        <v>6.3770731452838017E-5</v>
      </c>
      <c r="AH154" s="15">
        <f t="shared" si="115"/>
        <v>2.6942198454444958E-2</v>
      </c>
      <c r="AI154" s="15">
        <f t="shared" si="116"/>
        <v>0.89766483838734457</v>
      </c>
      <c r="AJ154" s="15">
        <f t="shared" si="117"/>
        <v>0.34854089139531969</v>
      </c>
      <c r="AK154" s="15">
        <f t="shared" si="118"/>
        <v>-0.2955154454190716</v>
      </c>
      <c r="AL154" s="15">
        <f t="shared" si="119"/>
        <v>-1.9041655861718902</v>
      </c>
      <c r="AM154" s="15">
        <f t="shared" si="120"/>
        <v>-1.4045562197040105</v>
      </c>
      <c r="AN154" s="15">
        <f t="shared" si="122"/>
        <v>4.6962399909881123</v>
      </c>
      <c r="AO154" s="15">
        <f t="shared" si="122"/>
        <v>4.6962399909880865</v>
      </c>
      <c r="AP154" s="15">
        <f t="shared" si="122"/>
        <v>4.6962399909932406</v>
      </c>
      <c r="AQ154" s="15">
        <f t="shared" si="122"/>
        <v>4.6962399899726126</v>
      </c>
      <c r="AR154" s="15">
        <f t="shared" si="122"/>
        <v>4.6962401920744217</v>
      </c>
      <c r="AS154" s="15">
        <f t="shared" si="122"/>
        <v>4.6962002216756407</v>
      </c>
      <c r="AT154" s="15">
        <f t="shared" si="122"/>
        <v>4.7098492676352786</v>
      </c>
      <c r="AU154" s="15">
        <f t="shared" si="121"/>
        <v>5.0089321083598737</v>
      </c>
    </row>
    <row r="155" spans="1:47" s="15" customFormat="1" ht="12.95" customHeight="1" x14ac:dyDescent="0.2">
      <c r="A155" s="92" t="s">
        <v>117</v>
      </c>
      <c r="B155" s="42"/>
      <c r="C155" s="29">
        <v>49952.624000000003</v>
      </c>
      <c r="D155" s="29"/>
      <c r="E155" s="15">
        <f t="shared" si="103"/>
        <v>26094.267834947856</v>
      </c>
      <c r="F155" s="221">
        <f>ROUND(2*E155,0)/2-0.5</f>
        <v>26094</v>
      </c>
      <c r="G155" s="150">
        <f t="shared" si="101"/>
        <v>8.5402064534719102E-2</v>
      </c>
      <c r="I155" s="15">
        <f t="shared" si="123"/>
        <v>8.5402064534719102E-2</v>
      </c>
      <c r="O155" s="15">
        <f t="shared" si="104"/>
        <v>5.1150602517808931E-2</v>
      </c>
      <c r="P155" s="211">
        <f t="shared" si="105"/>
        <v>34934.124000000003</v>
      </c>
      <c r="Q155" s="212"/>
      <c r="R155" s="15">
        <f t="shared" si="102"/>
        <v>1.1731626502958401E-3</v>
      </c>
      <c r="S155" s="13">
        <f t="shared" si="124"/>
        <v>1.2999999999999999E-2</v>
      </c>
      <c r="T155" s="15">
        <f t="shared" si="106"/>
        <v>1.525111445384592E-5</v>
      </c>
      <c r="Z155" s="15">
        <f t="shared" si="107"/>
        <v>26094</v>
      </c>
      <c r="AA155" s="15">
        <f t="shared" si="108"/>
        <v>7.9897381109881566E-2</v>
      </c>
      <c r="AB155" s="15">
        <f t="shared" si="109"/>
        <v>5.6655285942646468E-2</v>
      </c>
      <c r="AC155" s="15">
        <f t="shared" si="110"/>
        <v>3.4251462016910171E-2</v>
      </c>
      <c r="AD155" s="15">
        <f t="shared" si="111"/>
        <v>5.5046834248375365E-3</v>
      </c>
      <c r="AE155" s="15">
        <f t="shared" si="112"/>
        <v>3.9392001489985442E-7</v>
      </c>
      <c r="AF155" s="15">
        <f t="shared" si="113"/>
        <v>-34934.038597935469</v>
      </c>
      <c r="AG155" s="13">
        <f t="shared" si="114"/>
        <v>3.0301539607681109E-5</v>
      </c>
      <c r="AH155" s="15">
        <f t="shared" si="115"/>
        <v>2.8746778592072635E-2</v>
      </c>
      <c r="AI155" s="15">
        <f t="shared" si="116"/>
        <v>0.91235550088812589</v>
      </c>
      <c r="AJ155" s="15">
        <f t="shared" si="117"/>
        <v>0.39431741927565439</v>
      </c>
      <c r="AK155" s="15">
        <f t="shared" si="118"/>
        <v>-0.30020044230305404</v>
      </c>
      <c r="AL155" s="15">
        <f t="shared" si="119"/>
        <v>-1.854854544143921</v>
      </c>
      <c r="AM155" s="15">
        <f t="shared" si="120"/>
        <v>-1.3337002147951316</v>
      </c>
      <c r="AN155" s="15">
        <f t="shared" si="122"/>
        <v>4.7479959618788561</v>
      </c>
      <c r="AO155" s="15">
        <f t="shared" si="122"/>
        <v>4.747995961882828</v>
      </c>
      <c r="AP155" s="15">
        <f t="shared" si="122"/>
        <v>4.7479959622396084</v>
      </c>
      <c r="AQ155" s="15">
        <f t="shared" si="122"/>
        <v>4.7479959942862964</v>
      </c>
      <c r="AR155" s="15">
        <f t="shared" si="122"/>
        <v>4.7479988726672158</v>
      </c>
      <c r="AS155" s="15">
        <f t="shared" si="122"/>
        <v>4.748256462408297</v>
      </c>
      <c r="AT155" s="15">
        <f t="shared" si="122"/>
        <v>4.7665591057048076</v>
      </c>
      <c r="AU155" s="15">
        <f t="shared" si="121"/>
        <v>5.0605306277776165</v>
      </c>
    </row>
    <row r="156" spans="1:47" s="15" customFormat="1" ht="12.95" customHeight="1" x14ac:dyDescent="0.2">
      <c r="A156" s="92" t="s">
        <v>117</v>
      </c>
      <c r="B156" s="42" t="s">
        <v>131</v>
      </c>
      <c r="C156" s="29">
        <v>49978.595999999998</v>
      </c>
      <c r="D156" s="29"/>
      <c r="E156" s="15">
        <f t="shared" si="103"/>
        <v>26175.720306891835</v>
      </c>
      <c r="F156" s="222">
        <f>ROUND(2*E156,0)/2</f>
        <v>26175.5</v>
      </c>
      <c r="G156" s="150">
        <f t="shared" si="101"/>
        <v>7.0247230782115366E-2</v>
      </c>
      <c r="I156" s="15">
        <f t="shared" si="123"/>
        <v>7.0247230782115366E-2</v>
      </c>
      <c r="O156" s="15">
        <f t="shared" si="104"/>
        <v>5.116440444378681E-2</v>
      </c>
      <c r="P156" s="211">
        <f t="shared" si="105"/>
        <v>34960.095999999998</v>
      </c>
      <c r="Q156" s="212"/>
      <c r="R156" s="15">
        <f t="shared" si="102"/>
        <v>3.6415426105880608E-4</v>
      </c>
      <c r="S156" s="13">
        <f t="shared" si="124"/>
        <v>1.2999999999999999E-2</v>
      </c>
      <c r="T156" s="15">
        <f t="shared" si="106"/>
        <v>4.7340053937644789E-6</v>
      </c>
      <c r="Z156" s="15">
        <f t="shared" si="107"/>
        <v>26175.5</v>
      </c>
      <c r="AA156" s="15">
        <f t="shared" si="108"/>
        <v>8.0057957893944126E-2</v>
      </c>
      <c r="AB156" s="15">
        <f t="shared" si="109"/>
        <v>4.135367733195805E-2</v>
      </c>
      <c r="AC156" s="15">
        <f t="shared" si="110"/>
        <v>1.9082826338328557E-2</v>
      </c>
      <c r="AD156" s="15">
        <f t="shared" si="111"/>
        <v>-9.8107271118287598E-3</v>
      </c>
      <c r="AE156" s="15">
        <f t="shared" si="112"/>
        <v>1.2512547640160343E-6</v>
      </c>
      <c r="AF156" s="15">
        <f t="shared" si="113"/>
        <v>-34960.025752769216</v>
      </c>
      <c r="AG156" s="13">
        <f t="shared" si="114"/>
        <v>9.625036646277188E-5</v>
      </c>
      <c r="AH156" s="15">
        <f t="shared" si="115"/>
        <v>2.8893553450157313E-2</v>
      </c>
      <c r="AI156" s="15">
        <f t="shared" si="116"/>
        <v>0.91359909061248701</v>
      </c>
      <c r="AJ156" s="15">
        <f t="shared" si="117"/>
        <v>0.39811862050206481</v>
      </c>
      <c r="AK156" s="15">
        <f t="shared" si="118"/>
        <v>-0.30056072038862858</v>
      </c>
      <c r="AL156" s="15">
        <f t="shared" si="119"/>
        <v>-1.8507145030582612</v>
      </c>
      <c r="AM156" s="15">
        <f t="shared" si="120"/>
        <v>-1.3279639606290898</v>
      </c>
      <c r="AN156" s="15">
        <f t="shared" si="122"/>
        <v>4.7523031690637758</v>
      </c>
      <c r="AO156" s="15">
        <f t="shared" si="122"/>
        <v>4.7523031690708173</v>
      </c>
      <c r="AP156" s="15">
        <f t="shared" si="122"/>
        <v>4.7523031696350584</v>
      </c>
      <c r="AQ156" s="15">
        <f t="shared" si="122"/>
        <v>4.7523032148497002</v>
      </c>
      <c r="AR156" s="15">
        <f t="shared" si="122"/>
        <v>4.7523068378914521</v>
      </c>
      <c r="AS156" s="15">
        <f t="shared" si="122"/>
        <v>4.7525960910305773</v>
      </c>
      <c r="AT156" s="15">
        <f t="shared" si="122"/>
        <v>4.7712722304307915</v>
      </c>
      <c r="AU156" s="15">
        <f t="shared" si="121"/>
        <v>5.0647869833773598</v>
      </c>
    </row>
    <row r="157" spans="1:47" s="15" customFormat="1" ht="12.95" customHeight="1" x14ac:dyDescent="0.2">
      <c r="A157" s="92" t="s">
        <v>120</v>
      </c>
      <c r="B157" s="42"/>
      <c r="C157" s="29">
        <v>49990.565000000002</v>
      </c>
      <c r="D157" s="29">
        <v>7.0000000000000001E-3</v>
      </c>
      <c r="E157" s="15">
        <f t="shared" si="103"/>
        <v>26213.257063271711</v>
      </c>
      <c r="F157" s="220">
        <f>ROUND(2*E157,0)/2-0.5</f>
        <v>26213</v>
      </c>
      <c r="G157" s="150">
        <f t="shared" si="101"/>
        <v>8.1967399310087785E-2</v>
      </c>
      <c r="I157" s="15">
        <f t="shared" si="123"/>
        <v>8.1967399310087785E-2</v>
      </c>
      <c r="O157" s="15">
        <f t="shared" si="104"/>
        <v>5.1170572929023828E-2</v>
      </c>
      <c r="P157" s="211">
        <f t="shared" si="105"/>
        <v>34972.065000000002</v>
      </c>
      <c r="Q157" s="212"/>
      <c r="R157" s="15">
        <f t="shared" si="102"/>
        <v>9.4844451514539694E-4</v>
      </c>
      <c r="S157" s="13">
        <f t="shared" si="124"/>
        <v>1.2999999999999999E-2</v>
      </c>
      <c r="T157" s="15">
        <f t="shared" si="106"/>
        <v>1.232977869689016E-5</v>
      </c>
      <c r="Z157" s="15">
        <f t="shared" si="107"/>
        <v>26213</v>
      </c>
      <c r="AA157" s="15">
        <f t="shared" si="108"/>
        <v>8.0131547931436314E-2</v>
      </c>
      <c r="AB157" s="15">
        <f t="shared" si="109"/>
        <v>5.3006424307675291E-2</v>
      </c>
      <c r="AC157" s="15">
        <f t="shared" si="110"/>
        <v>3.0796826381063958E-2</v>
      </c>
      <c r="AD157" s="15">
        <f t="shared" si="111"/>
        <v>1.8358513786514707E-3</v>
      </c>
      <c r="AE157" s="15">
        <f t="shared" si="112"/>
        <v>4.3814553698454572E-8</v>
      </c>
      <c r="AF157" s="15">
        <f t="shared" si="113"/>
        <v>-34971.983032600692</v>
      </c>
      <c r="AG157" s="13">
        <f t="shared" si="114"/>
        <v>3.3703502844965058E-6</v>
      </c>
      <c r="AH157" s="15">
        <f t="shared" si="115"/>
        <v>2.8960975002412494E-2</v>
      </c>
      <c r="AI157" s="15">
        <f t="shared" si="116"/>
        <v>0.91417293449701542</v>
      </c>
      <c r="AJ157" s="15">
        <f t="shared" si="117"/>
        <v>0.39986882965550985</v>
      </c>
      <c r="AK157" s="15">
        <f t="shared" si="118"/>
        <v>-0.30072508809653209</v>
      </c>
      <c r="AL157" s="15">
        <f t="shared" si="119"/>
        <v>-1.8488057811086973</v>
      </c>
      <c r="AM157" s="15">
        <f t="shared" si="120"/>
        <v>-1.3253299327136627</v>
      </c>
      <c r="AN157" s="15">
        <f t="shared" si="122"/>
        <v>4.7542869861522998</v>
      </c>
      <c r="AO157" s="15">
        <f t="shared" si="122"/>
        <v>4.7542869861612891</v>
      </c>
      <c r="AP157" s="15">
        <f t="shared" si="122"/>
        <v>4.7542869868475401</v>
      </c>
      <c r="AQ157" s="15">
        <f t="shared" si="122"/>
        <v>4.7542870392369059</v>
      </c>
      <c r="AR157" s="15">
        <f t="shared" si="122"/>
        <v>4.754291038518919</v>
      </c>
      <c r="AS157" s="15">
        <f t="shared" si="122"/>
        <v>4.7545952164182141</v>
      </c>
      <c r="AT157" s="15">
        <f t="shared" si="122"/>
        <v>4.7734426328390596</v>
      </c>
      <c r="AU157" s="15">
        <f t="shared" si="121"/>
        <v>5.0667454292054614</v>
      </c>
    </row>
    <row r="158" spans="1:47" s="15" customFormat="1" ht="12.95" customHeight="1" x14ac:dyDescent="0.2">
      <c r="A158" s="92" t="s">
        <v>121</v>
      </c>
      <c r="B158" s="42"/>
      <c r="C158" s="29">
        <v>50011.298000000003</v>
      </c>
      <c r="D158" s="29">
        <v>4.0000000000000001E-3</v>
      </c>
      <c r="E158" s="15">
        <f t="shared" si="103"/>
        <v>26278.279167877248</v>
      </c>
      <c r="F158" s="220">
        <f>ROUND(2*E158,0)/2-0.5</f>
        <v>26278</v>
      </c>
      <c r="G158" s="150">
        <f t="shared" si="101"/>
        <v>8.9015691417444032E-2</v>
      </c>
      <c r="I158" s="15">
        <f t="shared" si="123"/>
        <v>8.9015691417444032E-2</v>
      </c>
      <c r="O158" s="15">
        <f t="shared" si="104"/>
        <v>5.1180993103969855E-2</v>
      </c>
      <c r="P158" s="211">
        <f t="shared" si="105"/>
        <v>34992.798000000003</v>
      </c>
      <c r="Q158" s="212"/>
      <c r="R158" s="15">
        <f t="shared" si="102"/>
        <v>1.4314643964716057E-3</v>
      </c>
      <c r="S158" s="13">
        <f t="shared" si="124"/>
        <v>1.2999999999999999E-2</v>
      </c>
      <c r="T158" s="15">
        <f t="shared" si="106"/>
        <v>1.8609037154130874E-5</v>
      </c>
      <c r="Z158" s="15">
        <f t="shared" si="107"/>
        <v>26278</v>
      </c>
      <c r="AA158" s="15">
        <f t="shared" si="108"/>
        <v>8.0258662020587568E-2</v>
      </c>
      <c r="AB158" s="15">
        <f t="shared" si="109"/>
        <v>5.9938022500826325E-2</v>
      </c>
      <c r="AC158" s="15">
        <f t="shared" si="110"/>
        <v>3.7834698313474177E-2</v>
      </c>
      <c r="AD158" s="15">
        <f t="shared" si="111"/>
        <v>8.7570293968564639E-3</v>
      </c>
      <c r="AE158" s="15">
        <f t="shared" si="112"/>
        <v>9.9691233014630777E-7</v>
      </c>
      <c r="AF158" s="15">
        <f t="shared" si="113"/>
        <v>-34992.708984308585</v>
      </c>
      <c r="AG158" s="13">
        <f t="shared" si="114"/>
        <v>7.668556385740829E-5</v>
      </c>
      <c r="AH158" s="15">
        <f t="shared" si="115"/>
        <v>2.9077668916617706E-2</v>
      </c>
      <c r="AI158" s="15">
        <f t="shared" si="116"/>
        <v>0.91517004904985599</v>
      </c>
      <c r="AJ158" s="15">
        <f t="shared" si="117"/>
        <v>0.40290427726112521</v>
      </c>
      <c r="AK158" s="15">
        <f t="shared" si="118"/>
        <v>-0.3010078789754792</v>
      </c>
      <c r="AL158" s="15">
        <f t="shared" si="119"/>
        <v>-1.8454916411338189</v>
      </c>
      <c r="AM158" s="15">
        <f t="shared" si="120"/>
        <v>-1.3207722255397607</v>
      </c>
      <c r="AN158" s="15">
        <f t="shared" si="122"/>
        <v>4.7577285572570283</v>
      </c>
      <c r="AO158" s="15">
        <f t="shared" si="122"/>
        <v>4.7577285572704229</v>
      </c>
      <c r="AP158" s="15">
        <f t="shared" si="122"/>
        <v>4.757728558215411</v>
      </c>
      <c r="AQ158" s="15">
        <f t="shared" si="122"/>
        <v>4.7577286248843924</v>
      </c>
      <c r="AR158" s="15">
        <f t="shared" si="122"/>
        <v>4.7577333281384604</v>
      </c>
      <c r="AS158" s="15">
        <f t="shared" si="122"/>
        <v>4.7580639042293678</v>
      </c>
      <c r="AT158" s="15">
        <f t="shared" si="122"/>
        <v>4.7772073281251677</v>
      </c>
      <c r="AU158" s="15">
        <f t="shared" si="121"/>
        <v>5.0701400686408391</v>
      </c>
    </row>
    <row r="159" spans="1:47" s="15" customFormat="1" ht="12.95" customHeight="1" x14ac:dyDescent="0.2">
      <c r="A159" s="92" t="s">
        <v>117</v>
      </c>
      <c r="B159" s="42" t="s">
        <v>131</v>
      </c>
      <c r="C159" s="29">
        <v>50016.550999999999</v>
      </c>
      <c r="D159" s="29"/>
      <c r="E159" s="15">
        <f t="shared" si="103"/>
        <v>26294.753441522771</v>
      </c>
      <c r="F159" s="220">
        <f>ROUND(2*E159,0)/2-0.5</f>
        <v>26294.5</v>
      </c>
      <c r="G159" s="150">
        <f t="shared" si="101"/>
        <v>8.0812565567612182E-2</v>
      </c>
      <c r="I159" s="15">
        <f t="shared" si="123"/>
        <v>8.0812565567612182E-2</v>
      </c>
      <c r="O159" s="15">
        <f t="shared" si="104"/>
        <v>5.1183583352209572E-2</v>
      </c>
      <c r="P159" s="211">
        <f t="shared" si="105"/>
        <v>34998.050999999999</v>
      </c>
      <c r="Q159" s="212"/>
      <c r="R159" s="15">
        <f t="shared" si="102"/>
        <v>8.7787658712064418E-4</v>
      </c>
      <c r="S159" s="13">
        <f t="shared" si="124"/>
        <v>1.2999999999999999E-2</v>
      </c>
      <c r="T159" s="15">
        <f t="shared" si="106"/>
        <v>1.1412395632568373E-5</v>
      </c>
      <c r="Z159" s="15">
        <f t="shared" si="107"/>
        <v>26294.5</v>
      </c>
      <c r="AA159" s="15">
        <f t="shared" si="108"/>
        <v>8.0290840030639923E-2</v>
      </c>
      <c r="AB159" s="15">
        <f t="shared" si="109"/>
        <v>5.1705308889181831E-2</v>
      </c>
      <c r="AC159" s="15">
        <f t="shared" si="110"/>
        <v>2.9628982215402611E-2</v>
      </c>
      <c r="AD159" s="15">
        <f t="shared" si="111"/>
        <v>5.2172553697225899E-4</v>
      </c>
      <c r="AE159" s="15">
        <f t="shared" si="112"/>
        <v>3.5385679670768955E-9</v>
      </c>
      <c r="AF159" s="15">
        <f t="shared" si="113"/>
        <v>-34997.970187434432</v>
      </c>
      <c r="AG159" s="13">
        <f t="shared" si="114"/>
        <v>2.7219753592899198E-7</v>
      </c>
      <c r="AH159" s="15">
        <f t="shared" si="115"/>
        <v>2.9107256678430348E-2</v>
      </c>
      <c r="AI159" s="15">
        <f t="shared" si="116"/>
        <v>0.91542365803723835</v>
      </c>
      <c r="AJ159" s="15">
        <f t="shared" si="117"/>
        <v>0.40367516420154087</v>
      </c>
      <c r="AK159" s="15">
        <f t="shared" si="118"/>
        <v>-0.30107923569007311</v>
      </c>
      <c r="AL159" s="15">
        <f t="shared" si="119"/>
        <v>-1.8446492083156889</v>
      </c>
      <c r="AM159" s="15">
        <f t="shared" si="120"/>
        <v>-1.3196168653790821</v>
      </c>
      <c r="AN159" s="15">
        <f t="shared" si="122"/>
        <v>4.7586027843783691</v>
      </c>
      <c r="AO159" s="15">
        <f t="shared" si="122"/>
        <v>4.7586027843931245</v>
      </c>
      <c r="AP159" s="15">
        <f t="shared" si="122"/>
        <v>4.7586027854144106</v>
      </c>
      <c r="AQ159" s="15">
        <f t="shared" si="122"/>
        <v>4.7586028561041873</v>
      </c>
      <c r="AR159" s="15">
        <f t="shared" si="122"/>
        <v>4.7586077487331009</v>
      </c>
      <c r="AS159" s="15">
        <f t="shared" si="122"/>
        <v>4.7589451322674288</v>
      </c>
      <c r="AT159" s="15">
        <f t="shared" si="122"/>
        <v>4.7781635189181113</v>
      </c>
      <c r="AU159" s="15">
        <f t="shared" si="121"/>
        <v>5.0710017848052047</v>
      </c>
    </row>
    <row r="160" spans="1:47" s="15" customFormat="1" ht="12.95" customHeight="1" x14ac:dyDescent="0.2">
      <c r="A160" s="92" t="s">
        <v>122</v>
      </c>
      <c r="B160" s="42" t="s">
        <v>131</v>
      </c>
      <c r="C160" s="29">
        <v>50033.307000000001</v>
      </c>
      <c r="D160" s="29">
        <v>5.0000000000000001E-3</v>
      </c>
      <c r="E160" s="15">
        <f t="shared" si="103"/>
        <v>26347.303018755705</v>
      </c>
      <c r="F160" s="220">
        <f>ROUND(2*E160,0)/2-0.5</f>
        <v>26347</v>
      </c>
      <c r="G160" s="150">
        <f t="shared" si="101"/>
        <v>9.6620801501558162E-2</v>
      </c>
      <c r="I160" s="15">
        <f t="shared" si="123"/>
        <v>9.6620801501558162E-2</v>
      </c>
      <c r="O160" s="15">
        <f t="shared" si="104"/>
        <v>5.1191677233508912E-2</v>
      </c>
      <c r="P160" s="211">
        <f t="shared" si="105"/>
        <v>35014.807000000001</v>
      </c>
      <c r="Q160" s="212"/>
      <c r="R160" s="15">
        <f t="shared" si="102"/>
        <v>2.0638053317618612E-3</v>
      </c>
      <c r="S160" s="13">
        <f t="shared" si="124"/>
        <v>1.2999999999999999E-2</v>
      </c>
      <c r="T160" s="15">
        <f t="shared" si="106"/>
        <v>2.6829469312904196E-5</v>
      </c>
      <c r="Z160" s="15">
        <f t="shared" si="107"/>
        <v>26347</v>
      </c>
      <c r="AA160" s="15">
        <f t="shared" si="108"/>
        <v>8.0392983124490322E-2</v>
      </c>
      <c r="AB160" s="15">
        <f t="shared" si="109"/>
        <v>6.7419495610576752E-2</v>
      </c>
      <c r="AC160" s="15">
        <f t="shared" si="110"/>
        <v>4.5429124268049251E-2</v>
      </c>
      <c r="AD160" s="15">
        <f t="shared" si="111"/>
        <v>1.622781837706784E-2</v>
      </c>
      <c r="AE160" s="15">
        <f t="shared" si="112"/>
        <v>3.4234471606283092E-6</v>
      </c>
      <c r="AF160" s="15">
        <f t="shared" si="113"/>
        <v>-35014.710379198499</v>
      </c>
      <c r="AG160" s="13">
        <f t="shared" si="114"/>
        <v>2.6334208927910073E-4</v>
      </c>
      <c r="AH160" s="15">
        <f t="shared" si="115"/>
        <v>2.9201305890981407E-2</v>
      </c>
      <c r="AI160" s="15">
        <f t="shared" si="116"/>
        <v>0.91623193121303581</v>
      </c>
      <c r="AJ160" s="15">
        <f t="shared" si="117"/>
        <v>0.4061289195695304</v>
      </c>
      <c r="AK160" s="15">
        <f t="shared" si="118"/>
        <v>-0.3013051185015333</v>
      </c>
      <c r="AL160" s="15">
        <f t="shared" si="119"/>
        <v>-1.8419656303472307</v>
      </c>
      <c r="AM160" s="15">
        <f t="shared" si="120"/>
        <v>-1.315944999634147</v>
      </c>
      <c r="AN160" s="15">
        <f t="shared" si="122"/>
        <v>4.7613860292199446</v>
      </c>
      <c r="AO160" s="15">
        <f t="shared" si="122"/>
        <v>4.761386029239798</v>
      </c>
      <c r="AP160" s="15">
        <f t="shared" si="122"/>
        <v>4.7613860305359763</v>
      </c>
      <c r="AQ160" s="15">
        <f t="shared" si="122"/>
        <v>4.7613861151602235</v>
      </c>
      <c r="AR160" s="15">
        <f t="shared" si="122"/>
        <v>4.7613916397480844</v>
      </c>
      <c r="AS160" s="15">
        <f t="shared" si="122"/>
        <v>4.7617509688367736</v>
      </c>
      <c r="AT160" s="15">
        <f t="shared" si="122"/>
        <v>4.7812073904889951</v>
      </c>
      <c r="AU160" s="15">
        <f t="shared" si="121"/>
        <v>5.0737436089645485</v>
      </c>
    </row>
    <row r="161" spans="1:47" s="15" customFormat="1" ht="12.95" customHeight="1" x14ac:dyDescent="0.2">
      <c r="A161" s="92" t="s">
        <v>122</v>
      </c>
      <c r="B161" s="42" t="s">
        <v>131</v>
      </c>
      <c r="C161" s="29">
        <v>50048.279300000002</v>
      </c>
      <c r="D161" s="29">
        <v>5.9999999999999995E-4</v>
      </c>
      <c r="E161" s="15">
        <f t="shared" si="103"/>
        <v>26394.258618851472</v>
      </c>
      <c r="F161" s="220">
        <f>ROUND(2*E161,0)/2-0.5</f>
        <v>26394</v>
      </c>
      <c r="G161" s="150">
        <f t="shared" si="101"/>
        <v>8.246341271296842E-2</v>
      </c>
      <c r="J161" s="15">
        <f>G161</f>
        <v>8.246341271296842E-2</v>
      </c>
      <c r="O161" s="15">
        <f t="shared" si="104"/>
        <v>5.1198732357825225E-2</v>
      </c>
      <c r="P161" s="211">
        <f t="shared" si="105"/>
        <v>35029.779300000002</v>
      </c>
      <c r="Q161" s="212"/>
      <c r="R161" s="15">
        <f t="shared" si="102"/>
        <v>9.7748023770927693E-4</v>
      </c>
      <c r="S161" s="13">
        <f>S$15</f>
        <v>0.157</v>
      </c>
      <c r="T161" s="15">
        <f t="shared" si="106"/>
        <v>1.5346439732035649E-4</v>
      </c>
      <c r="Z161" s="15">
        <f t="shared" si="107"/>
        <v>26394</v>
      </c>
      <c r="AA161" s="15">
        <f t="shared" si="108"/>
        <v>8.0484113069008476E-2</v>
      </c>
      <c r="AB161" s="15">
        <f t="shared" si="109"/>
        <v>5.3178032001785169E-2</v>
      </c>
      <c r="AC161" s="15">
        <f t="shared" si="110"/>
        <v>3.1264680355143196E-2</v>
      </c>
      <c r="AD161" s="15">
        <f t="shared" si="111"/>
        <v>1.9792996439599447E-3</v>
      </c>
      <c r="AE161" s="15">
        <f t="shared" si="112"/>
        <v>6.1506745165105433E-7</v>
      </c>
      <c r="AF161" s="15">
        <f t="shared" si="113"/>
        <v>-35029.696836587289</v>
      </c>
      <c r="AG161" s="13">
        <f t="shared" si="114"/>
        <v>3.9176270805799638E-6</v>
      </c>
      <c r="AH161" s="15">
        <f t="shared" si="115"/>
        <v>2.9285380711183247E-2</v>
      </c>
      <c r="AI161" s="15">
        <f t="shared" si="116"/>
        <v>0.91695725360728442</v>
      </c>
      <c r="AJ161" s="15">
        <f t="shared" si="117"/>
        <v>0.40832680816968608</v>
      </c>
      <c r="AK161" s="15">
        <f t="shared" si="118"/>
        <v>-0.30150583088072397</v>
      </c>
      <c r="AL161" s="15">
        <f t="shared" si="119"/>
        <v>-1.8395591642903064</v>
      </c>
      <c r="AM161" s="15">
        <f t="shared" si="120"/>
        <v>-1.3126633090508537</v>
      </c>
      <c r="AN161" s="15">
        <f t="shared" ref="AN161:AT170" si="125">$AU161+$AB$7*SIN(AO161)</f>
        <v>4.7638797823271108</v>
      </c>
      <c r="AO161" s="15">
        <f t="shared" si="125"/>
        <v>4.7638797823526708</v>
      </c>
      <c r="AP161" s="15">
        <f t="shared" si="125"/>
        <v>4.7638797839406353</v>
      </c>
      <c r="AQ161" s="15">
        <f t="shared" si="125"/>
        <v>4.7638798825978945</v>
      </c>
      <c r="AR161" s="15">
        <f t="shared" si="125"/>
        <v>4.7638860116185224</v>
      </c>
      <c r="AS161" s="15">
        <f t="shared" si="125"/>
        <v>4.764265354623368</v>
      </c>
      <c r="AT161" s="15">
        <f t="shared" si="125"/>
        <v>4.783934245997032</v>
      </c>
      <c r="AU161" s="15">
        <f t="shared" si="121"/>
        <v>5.076198194402437</v>
      </c>
    </row>
    <row r="162" spans="1:47" s="15" customFormat="1" ht="12.95" customHeight="1" x14ac:dyDescent="0.2">
      <c r="A162" s="92" t="s">
        <v>120</v>
      </c>
      <c r="B162" s="42" t="s">
        <v>131</v>
      </c>
      <c r="C162" s="29">
        <v>50312.447</v>
      </c>
      <c r="D162" s="29">
        <v>5.0000000000000001E-3</v>
      </c>
      <c r="E162" s="15">
        <f t="shared" si="103"/>
        <v>27222.732058431055</v>
      </c>
      <c r="F162" s="222">
        <f>ROUND(2*E162,0)/2</f>
        <v>27222.5</v>
      </c>
      <c r="G162" s="150">
        <f t="shared" si="101"/>
        <v>7.3994335929455701E-2</v>
      </c>
      <c r="I162" s="15">
        <f t="shared" ref="I162:I184" si="126">G162</f>
        <v>7.3994335929455701E-2</v>
      </c>
      <c r="O162" s="15">
        <f t="shared" si="104"/>
        <v>5.1293499402464054E-2</v>
      </c>
      <c r="P162" s="211">
        <f t="shared" si="105"/>
        <v>35293.947</v>
      </c>
      <c r="Q162" s="212"/>
      <c r="R162" s="15">
        <f t="shared" si="102"/>
        <v>5.1532797902519815E-4</v>
      </c>
      <c r="S162" s="13">
        <f t="shared" ref="S162:S184" si="127">S$14</f>
        <v>1.2999999999999999E-2</v>
      </c>
      <c r="T162" s="15">
        <f t="shared" si="106"/>
        <v>6.6992637273275754E-6</v>
      </c>
      <c r="Z162" s="15">
        <f t="shared" si="107"/>
        <v>27222.5</v>
      </c>
      <c r="AA162" s="15">
        <f t="shared" si="108"/>
        <v>8.2041176189891277E-2</v>
      </c>
      <c r="AB162" s="15">
        <f t="shared" si="109"/>
        <v>4.3246659142028479E-2</v>
      </c>
      <c r="AC162" s="15">
        <f t="shared" si="110"/>
        <v>2.2700836526991647E-2</v>
      </c>
      <c r="AD162" s="15">
        <f t="shared" si="111"/>
        <v>-8.0468402604355754E-3</v>
      </c>
      <c r="AE162" s="15">
        <f t="shared" si="112"/>
        <v>8.4177129630056942E-7</v>
      </c>
      <c r="AF162" s="15">
        <f t="shared" si="113"/>
        <v>-35293.873005664071</v>
      </c>
      <c r="AG162" s="13">
        <f t="shared" si="114"/>
        <v>6.4751638176966883E-5</v>
      </c>
      <c r="AH162" s="15">
        <f t="shared" si="115"/>
        <v>3.0747676787427222E-2</v>
      </c>
      <c r="AI162" s="15">
        <f t="shared" si="116"/>
        <v>0.93001222813728113</v>
      </c>
      <c r="AJ162" s="15">
        <f t="shared" si="117"/>
        <v>0.44724044188961631</v>
      </c>
      <c r="AK162" s="15">
        <f t="shared" si="118"/>
        <v>-0.30480087856371513</v>
      </c>
      <c r="AL162" s="15">
        <f t="shared" si="119"/>
        <v>-1.7965018886638231</v>
      </c>
      <c r="AM162" s="15">
        <f t="shared" si="120"/>
        <v>-1.2556416140776252</v>
      </c>
      <c r="AN162" s="15">
        <f t="shared" si="125"/>
        <v>4.8081672226091339</v>
      </c>
      <c r="AO162" s="15">
        <f t="shared" si="125"/>
        <v>4.8081672232420276</v>
      </c>
      <c r="AP162" s="15">
        <f t="shared" si="125"/>
        <v>4.8081672444039167</v>
      </c>
      <c r="AQ162" s="15">
        <f t="shared" si="125"/>
        <v>4.8081679519855012</v>
      </c>
      <c r="AR162" s="15">
        <f t="shared" si="125"/>
        <v>4.8081916081064584</v>
      </c>
      <c r="AS162" s="15">
        <f t="shared" si="125"/>
        <v>4.808979163570573</v>
      </c>
      <c r="AT162" s="15">
        <f t="shared" si="125"/>
        <v>4.8322898907382186</v>
      </c>
      <c r="AU162" s="15">
        <f t="shared" si="121"/>
        <v>5.1194667908979827</v>
      </c>
    </row>
    <row r="163" spans="1:47" s="15" customFormat="1" ht="12.95" customHeight="1" x14ac:dyDescent="0.2">
      <c r="A163" s="92" t="s">
        <v>117</v>
      </c>
      <c r="B163" s="42" t="s">
        <v>131</v>
      </c>
      <c r="C163" s="223">
        <v>50313.735999999997</v>
      </c>
      <c r="D163" s="29"/>
      <c r="E163" s="15">
        <f t="shared" si="103"/>
        <v>27226.774574846255</v>
      </c>
      <c r="F163" s="220">
        <f t="shared" ref="F163:F170" si="128">ROUND(2*E163,0)/2-0.5</f>
        <v>27226.5</v>
      </c>
      <c r="G163" s="150">
        <f t="shared" si="101"/>
        <v>8.7551153905224055E-2</v>
      </c>
      <c r="I163" s="15">
        <f t="shared" si="126"/>
        <v>8.7551153905224055E-2</v>
      </c>
      <c r="O163" s="15">
        <f t="shared" si="104"/>
        <v>5.1293821055925372E-2</v>
      </c>
      <c r="P163" s="211">
        <f t="shared" si="105"/>
        <v>35295.235999999997</v>
      </c>
      <c r="Q163" s="212"/>
      <c r="R163" s="15">
        <f t="shared" si="102"/>
        <v>1.3145941853448333E-3</v>
      </c>
      <c r="S163" s="13">
        <f t="shared" si="127"/>
        <v>1.2999999999999999E-2</v>
      </c>
      <c r="T163" s="15">
        <f t="shared" si="106"/>
        <v>1.7089724409482831E-5</v>
      </c>
      <c r="Z163" s="15">
        <f t="shared" si="107"/>
        <v>27226.5</v>
      </c>
      <c r="AA163" s="15">
        <f t="shared" si="108"/>
        <v>8.2048463251999576E-2</v>
      </c>
      <c r="AB163" s="15">
        <f t="shared" si="109"/>
        <v>5.6796511709149844E-2</v>
      </c>
      <c r="AC163" s="15">
        <f t="shared" si="110"/>
        <v>3.6257332849298683E-2</v>
      </c>
      <c r="AD163" s="15">
        <f t="shared" si="111"/>
        <v>5.502690653224479E-3</v>
      </c>
      <c r="AE163" s="15">
        <f t="shared" si="112"/>
        <v>3.9363485752609259E-7</v>
      </c>
      <c r="AF163" s="15">
        <f t="shared" si="113"/>
        <v>-35295.148448846092</v>
      </c>
      <c r="AG163" s="13">
        <f t="shared" si="114"/>
        <v>3.0279604425084045E-5</v>
      </c>
      <c r="AH163" s="15">
        <f t="shared" si="115"/>
        <v>3.0754642196074211E-2</v>
      </c>
      <c r="AI163" s="15">
        <f t="shared" si="116"/>
        <v>0.93007650008390841</v>
      </c>
      <c r="AJ163" s="15">
        <f t="shared" si="117"/>
        <v>0.44742902826131647</v>
      </c>
      <c r="AK163" s="15">
        <f t="shared" si="118"/>
        <v>-0.30481562942704388</v>
      </c>
      <c r="AL163" s="15">
        <f t="shared" si="119"/>
        <v>-1.7962910284080831</v>
      </c>
      <c r="AM163" s="15">
        <f t="shared" si="120"/>
        <v>-1.2553699949857102</v>
      </c>
      <c r="AN163" s="15">
        <f t="shared" si="125"/>
        <v>4.8083825711962014</v>
      </c>
      <c r="AO163" s="15">
        <f t="shared" si="125"/>
        <v>4.8083825718365896</v>
      </c>
      <c r="AP163" s="15">
        <f t="shared" si="125"/>
        <v>4.808382593201169</v>
      </c>
      <c r="AQ163" s="15">
        <f t="shared" si="125"/>
        <v>4.8083833059623391</v>
      </c>
      <c r="AR163" s="15">
        <f t="shared" si="125"/>
        <v>4.8084070819459646</v>
      </c>
      <c r="AS163" s="15">
        <f t="shared" si="125"/>
        <v>4.8091968552179534</v>
      </c>
      <c r="AT163" s="15">
        <f t="shared" si="125"/>
        <v>4.8325246639156294</v>
      </c>
      <c r="AU163" s="15">
        <f t="shared" si="121"/>
        <v>5.1196756917863135</v>
      </c>
    </row>
    <row r="164" spans="1:47" s="15" customFormat="1" ht="12.95" customHeight="1" x14ac:dyDescent="0.2">
      <c r="A164" s="92" t="s">
        <v>120</v>
      </c>
      <c r="B164" s="42"/>
      <c r="C164" s="29">
        <v>50325.385000000002</v>
      </c>
      <c r="D164" s="29">
        <v>5.0000000000000001E-3</v>
      </c>
      <c r="E164" s="15">
        <f t="shared" si="103"/>
        <v>27263.307758493109</v>
      </c>
      <c r="F164" s="220">
        <f t="shared" si="128"/>
        <v>27263</v>
      </c>
      <c r="G164" s="150">
        <f t="shared" si="101"/>
        <v>9.8132117935165297E-2</v>
      </c>
      <c r="I164" s="15">
        <f t="shared" si="126"/>
        <v>9.8132117935165297E-2</v>
      </c>
      <c r="O164" s="15">
        <f t="shared" si="104"/>
        <v>5.1296695823143182E-2</v>
      </c>
      <c r="P164" s="211">
        <f t="shared" si="105"/>
        <v>35306.885000000002</v>
      </c>
      <c r="Q164" s="212"/>
      <c r="R164" s="15">
        <f t="shared" si="102"/>
        <v>2.1935567644112901E-3</v>
      </c>
      <c r="S164" s="13">
        <f t="shared" si="127"/>
        <v>1.2999999999999999E-2</v>
      </c>
      <c r="T164" s="15">
        <f t="shared" si="106"/>
        <v>2.8516237937346769E-5</v>
      </c>
      <c r="Z164" s="15">
        <f t="shared" si="107"/>
        <v>27263</v>
      </c>
      <c r="AA164" s="15">
        <f t="shared" si="108"/>
        <v>8.2114853652514572E-2</v>
      </c>
      <c r="AB164" s="15">
        <f t="shared" si="109"/>
        <v>6.7313960105793907E-2</v>
      </c>
      <c r="AC164" s="15">
        <f t="shared" si="110"/>
        <v>4.6835422112022115E-2</v>
      </c>
      <c r="AD164" s="15">
        <f t="shared" si="111"/>
        <v>1.6017264282650726E-2</v>
      </c>
      <c r="AE164" s="15">
        <f t="shared" si="112"/>
        <v>3.3351858163036224E-6</v>
      </c>
      <c r="AF164" s="15">
        <f t="shared" si="113"/>
        <v>-35306.786867882067</v>
      </c>
      <c r="AG164" s="13">
        <f t="shared" si="114"/>
        <v>2.5655275510027864E-4</v>
      </c>
      <c r="AH164" s="15">
        <f t="shared" si="115"/>
        <v>3.0818157829371386E-2</v>
      </c>
      <c r="AI164" s="15">
        <f t="shared" si="116"/>
        <v>0.9306635357472488</v>
      </c>
      <c r="AJ164" s="15">
        <f t="shared" si="117"/>
        <v>0.44915016270687114</v>
      </c>
      <c r="AK164" s="15">
        <f t="shared" si="118"/>
        <v>-0.30494969832490004</v>
      </c>
      <c r="AL164" s="15">
        <f t="shared" si="119"/>
        <v>-1.7943655811736769</v>
      </c>
      <c r="AM164" s="15">
        <f t="shared" si="120"/>
        <v>-1.2528930562016451</v>
      </c>
      <c r="AN164" s="15">
        <f t="shared" si="125"/>
        <v>4.8103483149412893</v>
      </c>
      <c r="AO164" s="15">
        <f t="shared" si="125"/>
        <v>4.8103483156534956</v>
      </c>
      <c r="AP164" s="15">
        <f t="shared" si="125"/>
        <v>4.8103483389387485</v>
      </c>
      <c r="AQ164" s="15">
        <f t="shared" si="125"/>
        <v>4.8103491002365848</v>
      </c>
      <c r="AR164" s="15">
        <f t="shared" si="125"/>
        <v>4.8103739871795552</v>
      </c>
      <c r="AS164" s="15">
        <f t="shared" si="125"/>
        <v>4.8111841040609624</v>
      </c>
      <c r="AT164" s="15">
        <f t="shared" si="125"/>
        <v>4.8346675478984729</v>
      </c>
      <c r="AU164" s="15">
        <f t="shared" si="121"/>
        <v>5.1215819123923332</v>
      </c>
    </row>
    <row r="165" spans="1:47" s="15" customFormat="1" ht="12.95" customHeight="1" thickBot="1" x14ac:dyDescent="0.25">
      <c r="A165" s="92" t="s">
        <v>120</v>
      </c>
      <c r="B165" s="42" t="s">
        <v>131</v>
      </c>
      <c r="C165" s="29">
        <v>50375.273999999998</v>
      </c>
      <c r="D165" s="29">
        <v>5.0000000000000001E-3</v>
      </c>
      <c r="E165" s="15">
        <f t="shared" si="103"/>
        <v>27419.767883736211</v>
      </c>
      <c r="F165" s="224">
        <f t="shared" si="128"/>
        <v>27419.5</v>
      </c>
      <c r="G165" s="206">
        <f t="shared" si="101"/>
        <v>8.5417621230590157E-2</v>
      </c>
      <c r="I165" s="15">
        <f t="shared" si="126"/>
        <v>8.5417621230590157E-2</v>
      </c>
      <c r="O165" s="174">
        <f t="shared" si="104"/>
        <v>5.1307789372441737E-2</v>
      </c>
      <c r="P165" s="225">
        <f t="shared" si="105"/>
        <v>35356.773999999998</v>
      </c>
      <c r="Q165" s="226"/>
      <c r="R165" s="174">
        <f t="shared" si="102"/>
        <v>1.163480629391157E-3</v>
      </c>
      <c r="S165" s="13">
        <f t="shared" si="127"/>
        <v>1.2999999999999999E-2</v>
      </c>
      <c r="T165" s="15">
        <f t="shared" si="106"/>
        <v>1.512524818208504E-5</v>
      </c>
      <c r="Z165" s="15">
        <f t="shared" si="107"/>
        <v>27419.5</v>
      </c>
      <c r="AA165" s="15">
        <f t="shared" si="108"/>
        <v>8.2397379799306336E-2</v>
      </c>
      <c r="AB165" s="15">
        <f t="shared" si="109"/>
        <v>5.4328030803725558E-2</v>
      </c>
      <c r="AC165" s="15">
        <f t="shared" si="110"/>
        <v>3.4109831858148421E-2</v>
      </c>
      <c r="AD165" s="15">
        <f t="shared" si="111"/>
        <v>3.0202414312838211E-3</v>
      </c>
      <c r="AE165" s="15">
        <f t="shared" si="112"/>
        <v>1.1858415794216345E-7</v>
      </c>
      <c r="AF165" s="15">
        <f t="shared" si="113"/>
        <v>-35356.688582378767</v>
      </c>
      <c r="AG165" s="13">
        <f t="shared" si="114"/>
        <v>9.1218583032433432E-6</v>
      </c>
      <c r="AH165" s="15">
        <f t="shared" si="115"/>
        <v>3.1089590426864603E-2</v>
      </c>
      <c r="AI165" s="15">
        <f t="shared" si="116"/>
        <v>0.93319188498031957</v>
      </c>
      <c r="AJ165" s="15">
        <f t="shared" si="117"/>
        <v>0.4565354637827399</v>
      </c>
      <c r="AK165" s="15">
        <f t="shared" si="118"/>
        <v>-0.30551356688539666</v>
      </c>
      <c r="AL165" s="15">
        <f t="shared" si="119"/>
        <v>-1.7860822497414663</v>
      </c>
      <c r="AM165" s="15">
        <f t="shared" si="120"/>
        <v>-1.2423049298866502</v>
      </c>
      <c r="AN165" s="15">
        <f t="shared" si="125"/>
        <v>4.8187908762636074</v>
      </c>
      <c r="AO165" s="15">
        <f t="shared" si="125"/>
        <v>4.8187908773631927</v>
      </c>
      <c r="AP165" s="15">
        <f t="shared" si="125"/>
        <v>4.818790910470641</v>
      </c>
      <c r="AQ165" s="15">
        <f t="shared" si="125"/>
        <v>4.8187919072990235</v>
      </c>
      <c r="AR165" s="15">
        <f t="shared" si="125"/>
        <v>4.8188219163347812</v>
      </c>
      <c r="AS165" s="15">
        <f t="shared" si="125"/>
        <v>4.8197214104948802</v>
      </c>
      <c r="AT165" s="15">
        <f t="shared" si="125"/>
        <v>4.8438673374335561</v>
      </c>
      <c r="AU165" s="15">
        <f t="shared" si="121"/>
        <v>5.1297551596482815</v>
      </c>
    </row>
    <row r="166" spans="1:47" s="15" customFormat="1" ht="12.95" customHeight="1" x14ac:dyDescent="0.2">
      <c r="A166" s="92" t="s">
        <v>117</v>
      </c>
      <c r="B166" s="42"/>
      <c r="C166" s="29">
        <v>50376.703999999998</v>
      </c>
      <c r="D166" s="29"/>
      <c r="E166" s="15">
        <f t="shared" si="103"/>
        <v>27424.252599386909</v>
      </c>
      <c r="F166" s="227">
        <f t="shared" si="128"/>
        <v>27424</v>
      </c>
      <c r="G166" s="150">
        <f t="shared" si="101"/>
        <v>8.0544041455141269E-2</v>
      </c>
      <c r="I166" s="15">
        <f t="shared" si="126"/>
        <v>8.0544041455141269E-2</v>
      </c>
      <c r="O166" s="15">
        <f t="shared" si="104"/>
        <v>5.1308078792758331E-2</v>
      </c>
      <c r="P166" s="211">
        <f t="shared" si="105"/>
        <v>35358.203999999998</v>
      </c>
      <c r="Q166" s="212"/>
      <c r="R166" s="15">
        <f t="shared" si="102"/>
        <v>8.5474151279624926E-4</v>
      </c>
      <c r="S166" s="13">
        <f t="shared" si="127"/>
        <v>1.2999999999999999E-2</v>
      </c>
      <c r="T166" s="15">
        <f t="shared" si="106"/>
        <v>1.111163966635124E-5</v>
      </c>
      <c r="Z166" s="15">
        <f t="shared" si="107"/>
        <v>27424</v>
      </c>
      <c r="AA166" s="15">
        <f t="shared" si="108"/>
        <v>8.2405452166970608E-2</v>
      </c>
      <c r="AB166" s="15">
        <f t="shared" si="109"/>
        <v>4.9446668080928999E-2</v>
      </c>
      <c r="AC166" s="15">
        <f t="shared" si="110"/>
        <v>2.9235962662382937E-2</v>
      </c>
      <c r="AD166" s="15">
        <f t="shared" si="111"/>
        <v>-1.8614107118293394E-3</v>
      </c>
      <c r="AE166" s="15">
        <f t="shared" si="112"/>
        <v>4.5043047895469097E-8</v>
      </c>
      <c r="AF166" s="15">
        <f t="shared" si="113"/>
        <v>-35358.123455958543</v>
      </c>
      <c r="AG166" s="13">
        <f t="shared" si="114"/>
        <v>3.4648498381130077E-6</v>
      </c>
      <c r="AH166" s="15">
        <f t="shared" si="115"/>
        <v>3.1097373374212273E-2</v>
      </c>
      <c r="AI166" s="15">
        <f t="shared" si="116"/>
        <v>0.93326485721149732</v>
      </c>
      <c r="AJ166" s="15">
        <f t="shared" si="117"/>
        <v>0.45674795222152981</v>
      </c>
      <c r="AK166" s="15">
        <f t="shared" si="118"/>
        <v>-0.30552951494171354</v>
      </c>
      <c r="AL166" s="15">
        <f t="shared" si="119"/>
        <v>-1.7858434049431169</v>
      </c>
      <c r="AM166" s="15">
        <f t="shared" si="120"/>
        <v>-1.2420012453795082</v>
      </c>
      <c r="AN166" s="15">
        <f t="shared" si="125"/>
        <v>4.8190339728258733</v>
      </c>
      <c r="AO166" s="15">
        <f t="shared" si="125"/>
        <v>4.8190339739387413</v>
      </c>
      <c r="AP166" s="15">
        <f t="shared" si="125"/>
        <v>4.819034007370032</v>
      </c>
      <c r="AQ166" s="15">
        <f t="shared" si="125"/>
        <v>4.8190350116630958</v>
      </c>
      <c r="AR166" s="15">
        <f t="shared" si="125"/>
        <v>4.8190651767486123</v>
      </c>
      <c r="AS166" s="15">
        <f t="shared" si="125"/>
        <v>4.8199672920180472</v>
      </c>
      <c r="AT166" s="15">
        <f t="shared" si="125"/>
        <v>4.8441321509179538</v>
      </c>
      <c r="AU166" s="15">
        <f t="shared" si="121"/>
        <v>5.1299901731476538</v>
      </c>
    </row>
    <row r="167" spans="1:47" s="15" customFormat="1" ht="12.95" customHeight="1" x14ac:dyDescent="0.2">
      <c r="A167" s="92" t="s">
        <v>123</v>
      </c>
      <c r="B167" s="42"/>
      <c r="C167" s="29">
        <v>50422.315999999999</v>
      </c>
      <c r="D167" s="29">
        <v>5.0000000000000001E-3</v>
      </c>
      <c r="E167" s="15">
        <f t="shared" si="103"/>
        <v>27567.299347820215</v>
      </c>
      <c r="F167" s="220">
        <f t="shared" si="128"/>
        <v>27567</v>
      </c>
      <c r="G167" s="150">
        <f t="shared" si="101"/>
        <v>9.5450284083199222E-2</v>
      </c>
      <c r="I167" s="15">
        <f t="shared" si="126"/>
        <v>9.5450284083199222E-2</v>
      </c>
      <c r="O167" s="15">
        <f t="shared" si="104"/>
        <v>5.1316415238876603E-2</v>
      </c>
      <c r="P167" s="211">
        <f t="shared" si="105"/>
        <v>35403.815999999999</v>
      </c>
      <c r="Q167" s="212"/>
      <c r="R167" s="15">
        <f t="shared" si="102"/>
        <v>1.9477983791678706E-3</v>
      </c>
      <c r="S167" s="13">
        <f t="shared" si="127"/>
        <v>1.2999999999999999E-2</v>
      </c>
      <c r="T167" s="15">
        <f t="shared" si="106"/>
        <v>2.5321378929182317E-5</v>
      </c>
      <c r="Z167" s="15">
        <f t="shared" si="107"/>
        <v>27567</v>
      </c>
      <c r="AA167" s="15">
        <f t="shared" si="108"/>
        <v>8.2660469065115705E-2</v>
      </c>
      <c r="AB167" s="15">
        <f t="shared" si="109"/>
        <v>6.4106230256960106E-2</v>
      </c>
      <c r="AC167" s="15">
        <f t="shared" si="110"/>
        <v>4.4133868844322618E-2</v>
      </c>
      <c r="AD167" s="15">
        <f t="shared" si="111"/>
        <v>1.2789815018083517E-2</v>
      </c>
      <c r="AE167" s="15">
        <f t="shared" si="112"/>
        <v>2.1265317865583309E-6</v>
      </c>
      <c r="AF167" s="15">
        <f t="shared" si="113"/>
        <v>-35403.720549715916</v>
      </c>
      <c r="AG167" s="13">
        <f t="shared" si="114"/>
        <v>1.6357936819679468E-4</v>
      </c>
      <c r="AH167" s="15">
        <f t="shared" si="115"/>
        <v>3.1344053826239109E-2</v>
      </c>
      <c r="AI167" s="15">
        <f t="shared" si="116"/>
        <v>0.9355916846035961</v>
      </c>
      <c r="AJ167" s="15">
        <f t="shared" si="117"/>
        <v>0.46350401851495326</v>
      </c>
      <c r="AK167" s="15">
        <f t="shared" si="118"/>
        <v>-0.30602848346406897</v>
      </c>
      <c r="AL167" s="15">
        <f t="shared" si="119"/>
        <v>-1.7782339348015153</v>
      </c>
      <c r="AM167" s="15">
        <f t="shared" si="120"/>
        <v>-1.2323729033215527</v>
      </c>
      <c r="AN167" s="15">
        <f t="shared" si="125"/>
        <v>4.8267689632803528</v>
      </c>
      <c r="AO167" s="15">
        <f t="shared" si="125"/>
        <v>4.8267689648896726</v>
      </c>
      <c r="AP167" s="15">
        <f t="shared" si="125"/>
        <v>4.8267690099781841</v>
      </c>
      <c r="AQ167" s="15">
        <f t="shared" si="125"/>
        <v>4.826770273221821</v>
      </c>
      <c r="AR167" s="15">
        <f t="shared" si="125"/>
        <v>4.8268056598407894</v>
      </c>
      <c r="AS167" s="15">
        <f t="shared" si="125"/>
        <v>4.8277925377606836</v>
      </c>
      <c r="AT167" s="15">
        <f t="shared" si="125"/>
        <v>4.8525555487418695</v>
      </c>
      <c r="AU167" s="15">
        <f t="shared" si="121"/>
        <v>5.1374583799054845</v>
      </c>
    </row>
    <row r="168" spans="1:47" s="15" customFormat="1" ht="12.95" customHeight="1" x14ac:dyDescent="0.2">
      <c r="A168" s="92" t="s">
        <v>123</v>
      </c>
      <c r="B168" s="42"/>
      <c r="C168" s="29">
        <v>50436.339</v>
      </c>
      <c r="D168" s="29">
        <v>5.0000000000000001E-3</v>
      </c>
      <c r="E168" s="15">
        <f t="shared" si="103"/>
        <v>27611.277786680173</v>
      </c>
      <c r="F168" s="220">
        <f t="shared" si="128"/>
        <v>27611</v>
      </c>
      <c r="G168" s="150">
        <f t="shared" si="101"/>
        <v>8.8575281821249519E-2</v>
      </c>
      <c r="I168" s="15">
        <f t="shared" si="126"/>
        <v>8.8575281821249519E-2</v>
      </c>
      <c r="O168" s="15">
        <f t="shared" si="104"/>
        <v>5.1318644552199318E-2</v>
      </c>
      <c r="P168" s="211">
        <f t="shared" si="105"/>
        <v>35417.839</v>
      </c>
      <c r="Q168" s="212"/>
      <c r="R168" s="15">
        <f t="shared" si="102"/>
        <v>1.3880570205975803E-3</v>
      </c>
      <c r="S168" s="13">
        <f t="shared" si="127"/>
        <v>1.2999999999999999E-2</v>
      </c>
      <c r="T168" s="15">
        <f t="shared" si="106"/>
        <v>1.8044741267768544E-5</v>
      </c>
      <c r="Z168" s="15">
        <f t="shared" si="107"/>
        <v>27611</v>
      </c>
      <c r="AA168" s="15">
        <f t="shared" si="108"/>
        <v>8.2738346497217841E-2</v>
      </c>
      <c r="AB168" s="15">
        <f t="shared" si="109"/>
        <v>5.7155579876230996E-2</v>
      </c>
      <c r="AC168" s="15">
        <f t="shared" si="110"/>
        <v>3.7256637269050201E-2</v>
      </c>
      <c r="AD168" s="15">
        <f t="shared" si="111"/>
        <v>5.8369353240316779E-3</v>
      </c>
      <c r="AE168" s="15">
        <f t="shared" si="112"/>
        <v>4.4290758170007427E-7</v>
      </c>
      <c r="AF168" s="15">
        <f t="shared" si="113"/>
        <v>-35417.750424718179</v>
      </c>
      <c r="AG168" s="13">
        <f t="shared" si="114"/>
        <v>3.406981397692879E-5</v>
      </c>
      <c r="AH168" s="15">
        <f t="shared" si="115"/>
        <v>3.1419701945018523E-2</v>
      </c>
      <c r="AI168" s="15">
        <f t="shared" si="116"/>
        <v>0.93631072816635219</v>
      </c>
      <c r="AJ168" s="15">
        <f t="shared" si="117"/>
        <v>0.46558419081006863</v>
      </c>
      <c r="AK168" s="15">
        <f t="shared" si="118"/>
        <v>-0.30617893532511398</v>
      </c>
      <c r="AL168" s="15">
        <f t="shared" si="119"/>
        <v>-1.7758849164457928</v>
      </c>
      <c r="AM168" s="15">
        <f t="shared" si="120"/>
        <v>-1.2294188909607682</v>
      </c>
      <c r="AN168" s="15">
        <f t="shared" si="125"/>
        <v>4.8291528422364056</v>
      </c>
      <c r="AO168" s="15">
        <f t="shared" si="125"/>
        <v>4.8291528440307472</v>
      </c>
      <c r="AP168" s="15">
        <f t="shared" si="125"/>
        <v>4.8291528932811909</v>
      </c>
      <c r="AQ168" s="15">
        <f t="shared" si="125"/>
        <v>4.8291542450821145</v>
      </c>
      <c r="AR168" s="15">
        <f t="shared" si="125"/>
        <v>4.8291913425403594</v>
      </c>
      <c r="AS168" s="15">
        <f t="shared" si="125"/>
        <v>4.8302048696103892</v>
      </c>
      <c r="AT168" s="15">
        <f t="shared" si="125"/>
        <v>4.8551505627846758</v>
      </c>
      <c r="AU168" s="15">
        <f t="shared" si="121"/>
        <v>5.1397562896771252</v>
      </c>
    </row>
    <row r="169" spans="1:47" s="15" customFormat="1" ht="12.95" customHeight="1" x14ac:dyDescent="0.2">
      <c r="A169" s="92" t="s">
        <v>123</v>
      </c>
      <c r="B169" s="42"/>
      <c r="C169" s="29">
        <v>50487.358999999997</v>
      </c>
      <c r="D169" s="29">
        <v>5.0000000000000001E-3</v>
      </c>
      <c r="E169" s="15">
        <f t="shared" si="103"/>
        <v>27771.284914301559</v>
      </c>
      <c r="F169" s="220">
        <f t="shared" si="128"/>
        <v>27771</v>
      </c>
      <c r="G169" s="150">
        <f t="shared" si="101"/>
        <v>9.0848000843834598E-2</v>
      </c>
      <c r="I169" s="15">
        <f t="shared" si="126"/>
        <v>9.0848000843834598E-2</v>
      </c>
      <c r="O169" s="15">
        <f t="shared" si="104"/>
        <v>5.1325419257089652E-2</v>
      </c>
      <c r="P169" s="211">
        <f t="shared" si="105"/>
        <v>35468.858999999997</v>
      </c>
      <c r="Q169" s="212"/>
      <c r="R169" s="15">
        <f t="shared" si="102"/>
        <v>1.5620344552809105E-3</v>
      </c>
      <c r="S169" s="13">
        <f t="shared" si="127"/>
        <v>1.2999999999999999E-2</v>
      </c>
      <c r="T169" s="15">
        <f t="shared" si="106"/>
        <v>2.0306447918651837E-5</v>
      </c>
      <c r="Z169" s="15">
        <f t="shared" si="107"/>
        <v>27771</v>
      </c>
      <c r="AA169" s="15">
        <f t="shared" si="108"/>
        <v>8.301918338924473E-2</v>
      </c>
      <c r="AB169" s="15">
        <f t="shared" si="109"/>
        <v>5.915423671167952E-2</v>
      </c>
      <c r="AC169" s="15">
        <f t="shared" si="110"/>
        <v>3.9522581586744945E-2</v>
      </c>
      <c r="AD169" s="15">
        <f t="shared" si="111"/>
        <v>7.8288174545898676E-3</v>
      </c>
      <c r="AE169" s="15">
        <f t="shared" si="112"/>
        <v>7.9677497558478265E-7</v>
      </c>
      <c r="AF169" s="15">
        <f t="shared" si="113"/>
        <v>-35468.768151999153</v>
      </c>
      <c r="AG169" s="13">
        <f t="shared" si="114"/>
        <v>6.1290382737290975E-5</v>
      </c>
      <c r="AH169" s="15">
        <f t="shared" si="115"/>
        <v>3.1693764132155078E-2</v>
      </c>
      <c r="AI169" s="15">
        <f t="shared" si="116"/>
        <v>0.93893773293531657</v>
      </c>
      <c r="AJ169" s="15">
        <f t="shared" si="117"/>
        <v>0.47315362021634344</v>
      </c>
      <c r="AK169" s="15">
        <f t="shared" si="118"/>
        <v>-0.30671365037187676</v>
      </c>
      <c r="AL169" s="15">
        <f t="shared" si="119"/>
        <v>-1.7673124887715215</v>
      </c>
      <c r="AM169" s="15">
        <f t="shared" si="120"/>
        <v>-1.2187105525977595</v>
      </c>
      <c r="AN169" s="15">
        <f t="shared" si="125"/>
        <v>4.8378369745409895</v>
      </c>
      <c r="AO169" s="15">
        <f t="shared" si="125"/>
        <v>4.8378369771621985</v>
      </c>
      <c r="AP169" s="15">
        <f t="shared" si="125"/>
        <v>4.8378370441512866</v>
      </c>
      <c r="AQ169" s="15">
        <f t="shared" si="125"/>
        <v>4.8378387561494094</v>
      </c>
      <c r="AR169" s="15">
        <f t="shared" si="125"/>
        <v>4.8378825007283801</v>
      </c>
      <c r="AS169" s="15">
        <f t="shared" si="125"/>
        <v>4.8389951519288568</v>
      </c>
      <c r="AT169" s="15">
        <f t="shared" si="125"/>
        <v>4.8645996342518094</v>
      </c>
      <c r="AU169" s="15">
        <f t="shared" si="121"/>
        <v>5.1481123252103629</v>
      </c>
    </row>
    <row r="170" spans="1:47" s="15" customFormat="1" ht="12.95" customHeight="1" x14ac:dyDescent="0.2">
      <c r="A170" s="92" t="s">
        <v>117</v>
      </c>
      <c r="B170" s="42"/>
      <c r="C170" s="29">
        <v>50488.631999999998</v>
      </c>
      <c r="D170" s="29"/>
      <c r="E170" s="15">
        <f t="shared" si="103"/>
        <v>27775.277252080119</v>
      </c>
      <c r="F170" s="220">
        <f t="shared" si="128"/>
        <v>27775</v>
      </c>
      <c r="G170" s="150">
        <f t="shared" si="101"/>
        <v>8.840481882361928E-2</v>
      </c>
      <c r="I170" s="15">
        <f t="shared" si="126"/>
        <v>8.840481882361928E-2</v>
      </c>
      <c r="O170" s="15">
        <f t="shared" si="104"/>
        <v>5.1325561856354347E-2</v>
      </c>
      <c r="P170" s="211">
        <f t="shared" si="105"/>
        <v>35470.131999999998</v>
      </c>
      <c r="Q170" s="212"/>
      <c r="R170" s="15">
        <f t="shared" si="102"/>
        <v>1.3748712972444651E-3</v>
      </c>
      <c r="S170" s="13">
        <f t="shared" si="127"/>
        <v>1.2999999999999999E-2</v>
      </c>
      <c r="T170" s="15">
        <f t="shared" si="106"/>
        <v>1.7873326864178044E-5</v>
      </c>
      <c r="Z170" s="15">
        <f t="shared" si="107"/>
        <v>27775</v>
      </c>
      <c r="AA170" s="15">
        <f t="shared" si="108"/>
        <v>8.3026156811039531E-2</v>
      </c>
      <c r="AB170" s="15">
        <f t="shared" si="109"/>
        <v>5.6704223868934103E-2</v>
      </c>
      <c r="AC170" s="15">
        <f t="shared" si="110"/>
        <v>3.7079256967264933E-2</v>
      </c>
      <c r="AD170" s="15">
        <f t="shared" si="111"/>
        <v>5.3786620125797491E-3</v>
      </c>
      <c r="AE170" s="15">
        <f t="shared" si="112"/>
        <v>3.7609006559238964E-7</v>
      </c>
      <c r="AF170" s="15">
        <f t="shared" si="113"/>
        <v>-35470.043595181174</v>
      </c>
      <c r="AG170" s="13">
        <f t="shared" si="114"/>
        <v>2.8930005045568437E-5</v>
      </c>
      <c r="AH170" s="15">
        <f t="shared" si="115"/>
        <v>3.1700594954685177E-2</v>
      </c>
      <c r="AI170" s="15">
        <f t="shared" si="116"/>
        <v>0.93900365546563769</v>
      </c>
      <c r="AJ170" s="15">
        <f t="shared" si="117"/>
        <v>0.47334295587929404</v>
      </c>
      <c r="AK170" s="15">
        <f t="shared" si="118"/>
        <v>-0.30672676723260711</v>
      </c>
      <c r="AL170" s="15">
        <f t="shared" si="119"/>
        <v>-1.7670975615245534</v>
      </c>
      <c r="AM170" s="15">
        <f t="shared" si="120"/>
        <v>-1.2184435130183673</v>
      </c>
      <c r="AN170" s="15">
        <f t="shared" si="125"/>
        <v>4.8380543899901065</v>
      </c>
      <c r="AO170" s="15">
        <f t="shared" si="125"/>
        <v>4.8380543926354314</v>
      </c>
      <c r="AP170" s="15">
        <f t="shared" si="125"/>
        <v>4.8380544601244644</v>
      </c>
      <c r="AQ170" s="15">
        <f t="shared" si="125"/>
        <v>4.8380561819309573</v>
      </c>
      <c r="AR170" s="15">
        <f t="shared" si="125"/>
        <v>4.8381001013948826</v>
      </c>
      <c r="AS170" s="15">
        <f t="shared" si="125"/>
        <v>4.839215274829991</v>
      </c>
      <c r="AT170" s="15">
        <f t="shared" si="125"/>
        <v>4.8648361149914159</v>
      </c>
      <c r="AU170" s="15">
        <f t="shared" si="121"/>
        <v>5.1483212260986937</v>
      </c>
    </row>
    <row r="171" spans="1:47" s="15" customFormat="1" ht="12.95" customHeight="1" x14ac:dyDescent="0.2">
      <c r="A171" s="92" t="s">
        <v>123</v>
      </c>
      <c r="B171" s="42"/>
      <c r="C171" s="29">
        <v>50502.332000000002</v>
      </c>
      <c r="D171" s="29">
        <v>4.0000000000000001E-3</v>
      </c>
      <c r="E171" s="15">
        <f t="shared" si="103"/>
        <v>27818.242709712693</v>
      </c>
      <c r="F171" s="222">
        <f>ROUND(2*E171,0)/2</f>
        <v>27818</v>
      </c>
      <c r="G171" s="150">
        <f t="shared" si="101"/>
        <v>7.7390612066665199E-2</v>
      </c>
      <c r="I171" s="15">
        <f t="shared" si="126"/>
        <v>7.7390612066665199E-2</v>
      </c>
      <c r="O171" s="15">
        <f t="shared" si="104"/>
        <v>5.1327012330689724E-2</v>
      </c>
      <c r="P171" s="211">
        <f t="shared" si="105"/>
        <v>35483.832000000002</v>
      </c>
      <c r="Q171" s="212"/>
      <c r="R171" s="15">
        <f t="shared" si="102"/>
        <v>6.7931123119714079E-4</v>
      </c>
      <c r="S171" s="13">
        <f t="shared" si="127"/>
        <v>1.2999999999999999E-2</v>
      </c>
      <c r="T171" s="15">
        <f t="shared" si="106"/>
        <v>8.8310460055628294E-6</v>
      </c>
      <c r="Z171" s="15">
        <f t="shared" si="107"/>
        <v>27818</v>
      </c>
      <c r="AA171" s="15">
        <f t="shared" si="108"/>
        <v>8.3100974157536867E-2</v>
      </c>
      <c r="AB171" s="15">
        <f t="shared" si="109"/>
        <v>4.5616650239818063E-2</v>
      </c>
      <c r="AC171" s="15">
        <f t="shared" si="110"/>
        <v>2.6063599735975475E-2</v>
      </c>
      <c r="AD171" s="15">
        <f t="shared" si="111"/>
        <v>-5.7103620908716679E-3</v>
      </c>
      <c r="AE171" s="15">
        <f t="shared" si="112"/>
        <v>4.2390705771523521E-7</v>
      </c>
      <c r="AF171" s="15">
        <f t="shared" si="113"/>
        <v>-35483.754609387935</v>
      </c>
      <c r="AG171" s="13">
        <f t="shared" si="114"/>
        <v>3.260823520886425E-5</v>
      </c>
      <c r="AH171" s="15">
        <f t="shared" si="115"/>
        <v>3.1773961826847136E-2</v>
      </c>
      <c r="AI171" s="15">
        <f t="shared" si="116"/>
        <v>0.93971308543378951</v>
      </c>
      <c r="AJ171" s="15">
        <f t="shared" si="117"/>
        <v>0.47537860996647091</v>
      </c>
      <c r="AK171" s="15">
        <f t="shared" si="118"/>
        <v>-0.3068669935258711</v>
      </c>
      <c r="AL171" s="15">
        <f t="shared" si="119"/>
        <v>-1.7647851858212549</v>
      </c>
      <c r="AM171" s="15">
        <f t="shared" si="120"/>
        <v>-1.215574883272889</v>
      </c>
      <c r="AN171" s="15">
        <f t="shared" ref="AN171:AT180" si="129">$AU171+$AB$7*SIN(AO171)</f>
        <v>4.8403925707567099</v>
      </c>
      <c r="AO171" s="15">
        <f t="shared" si="129"/>
        <v>4.8403925736730189</v>
      </c>
      <c r="AP171" s="15">
        <f t="shared" si="129"/>
        <v>4.8403926467237035</v>
      </c>
      <c r="AQ171" s="15">
        <f t="shared" si="129"/>
        <v>4.8403944765583971</v>
      </c>
      <c r="AR171" s="15">
        <f t="shared" si="129"/>
        <v>4.8404403033054297</v>
      </c>
      <c r="AS171" s="15">
        <f t="shared" si="129"/>
        <v>4.8415827253250905</v>
      </c>
      <c r="AT171" s="15">
        <f t="shared" si="129"/>
        <v>4.8673790640115921</v>
      </c>
      <c r="AU171" s="15">
        <f t="shared" si="121"/>
        <v>5.1505669106482515</v>
      </c>
    </row>
    <row r="172" spans="1:47" s="15" customFormat="1" ht="12.95" customHeight="1" x14ac:dyDescent="0.2">
      <c r="A172" s="92" t="s">
        <v>123</v>
      </c>
      <c r="B172" s="42"/>
      <c r="C172" s="29">
        <v>50517.326999999997</v>
      </c>
      <c r="D172" s="29">
        <v>4.0000000000000001E-3</v>
      </c>
      <c r="E172" s="15">
        <f t="shared" si="103"/>
        <v>27865.269500749189</v>
      </c>
      <c r="F172" s="220">
        <f>ROUND(2*E172,0)/2-0.5</f>
        <v>27865</v>
      </c>
      <c r="G172" s="150">
        <f t="shared" si="101"/>
        <v>8.5933223272149917E-2</v>
      </c>
      <c r="I172" s="15">
        <f t="shared" si="126"/>
        <v>8.5933223272149917E-2</v>
      </c>
      <c r="O172" s="15">
        <f t="shared" si="104"/>
        <v>5.1328425125930478E-2</v>
      </c>
      <c r="P172" s="211">
        <f t="shared" si="105"/>
        <v>35498.826999999997</v>
      </c>
      <c r="Q172" s="212"/>
      <c r="R172" s="15">
        <f t="shared" si="102"/>
        <v>1.1974920547405924E-3</v>
      </c>
      <c r="S172" s="13">
        <f t="shared" si="127"/>
        <v>1.2999999999999999E-2</v>
      </c>
      <c r="T172" s="15">
        <f t="shared" si="106"/>
        <v>1.5567396711627699E-5</v>
      </c>
      <c r="Z172" s="15">
        <f t="shared" si="107"/>
        <v>27865</v>
      </c>
      <c r="AA172" s="15">
        <f t="shared" si="108"/>
        <v>8.3182443141397749E-2</v>
      </c>
      <c r="AB172" s="15">
        <f t="shared" si="109"/>
        <v>5.4079205256682639E-2</v>
      </c>
      <c r="AC172" s="15">
        <f t="shared" si="110"/>
        <v>3.4604798146219438E-2</v>
      </c>
      <c r="AD172" s="15">
        <f t="shared" si="111"/>
        <v>2.7507801307521673E-3</v>
      </c>
      <c r="AE172" s="15">
        <f t="shared" si="112"/>
        <v>9.8368287260631833E-8</v>
      </c>
      <c r="AF172" s="15">
        <f t="shared" si="113"/>
        <v>-35498.741066776725</v>
      </c>
      <c r="AG172" s="13">
        <f t="shared" si="114"/>
        <v>7.5667913277409104E-6</v>
      </c>
      <c r="AH172" s="15">
        <f t="shared" si="115"/>
        <v>3.1854018015467278E-2</v>
      </c>
      <c r="AI172" s="15">
        <f t="shared" si="116"/>
        <v>0.94049010586679871</v>
      </c>
      <c r="AJ172" s="15">
        <f t="shared" si="117"/>
        <v>0.47760423445213268</v>
      </c>
      <c r="AK172" s="15">
        <f t="shared" si="118"/>
        <v>-0.3070186253043547</v>
      </c>
      <c r="AL172" s="15">
        <f t="shared" si="119"/>
        <v>-1.7622537044044557</v>
      </c>
      <c r="AM172" s="15">
        <f t="shared" si="120"/>
        <v>-1.212443671889583</v>
      </c>
      <c r="AN172" s="15">
        <f t="shared" si="129"/>
        <v>4.8429502787228804</v>
      </c>
      <c r="AO172" s="15">
        <f t="shared" si="129"/>
        <v>4.8429502819611301</v>
      </c>
      <c r="AP172" s="15">
        <f t="shared" si="129"/>
        <v>4.842950361495836</v>
      </c>
      <c r="AQ172" s="15">
        <f t="shared" si="129"/>
        <v>4.8429523149341351</v>
      </c>
      <c r="AR172" s="15">
        <f t="shared" si="129"/>
        <v>4.8430002838794755</v>
      </c>
      <c r="AS172" s="15">
        <f t="shared" si="129"/>
        <v>4.8441727695288375</v>
      </c>
      <c r="AT172" s="15">
        <f t="shared" si="129"/>
        <v>4.8701601999743698</v>
      </c>
      <c r="AU172" s="15">
        <f t="shared" si="121"/>
        <v>5.15302149608614</v>
      </c>
    </row>
    <row r="173" spans="1:47" s="15" customFormat="1" ht="12.95" customHeight="1" x14ac:dyDescent="0.2">
      <c r="A173" s="92" t="s">
        <v>124</v>
      </c>
      <c r="B173" s="42"/>
      <c r="C173" s="29">
        <v>50639.447999999997</v>
      </c>
      <c r="D173" s="29">
        <v>5.0000000000000001E-3</v>
      </c>
      <c r="E173" s="15">
        <f t="shared" si="103"/>
        <v>28248.261081153978</v>
      </c>
      <c r="F173" s="220">
        <f>ROUND(2*E173,0)/2-0.5</f>
        <v>28248</v>
      </c>
      <c r="G173" s="150">
        <f t="shared" si="101"/>
        <v>8.3248544447997119E-2</v>
      </c>
      <c r="I173" s="15">
        <f t="shared" si="126"/>
        <v>8.3248544447997119E-2</v>
      </c>
      <c r="O173" s="15">
        <f t="shared" si="104"/>
        <v>5.1333217659036451E-2</v>
      </c>
      <c r="P173" s="211">
        <f t="shared" si="105"/>
        <v>35620.947999999997</v>
      </c>
      <c r="Q173" s="212"/>
      <c r="R173" s="15">
        <f t="shared" si="102"/>
        <v>1.0185880840461504E-3</v>
      </c>
      <c r="S173" s="13">
        <f t="shared" si="127"/>
        <v>1.2999999999999999E-2</v>
      </c>
      <c r="T173" s="15">
        <f t="shared" si="106"/>
        <v>1.3241645092599954E-5</v>
      </c>
      <c r="Z173" s="15">
        <f t="shared" si="107"/>
        <v>28248</v>
      </c>
      <c r="AA173" s="15">
        <f t="shared" si="108"/>
        <v>8.3834219613882516E-2</v>
      </c>
      <c r="AB173" s="15">
        <f t="shared" si="109"/>
        <v>5.0747542493151061E-2</v>
      </c>
      <c r="AC173" s="15">
        <f t="shared" si="110"/>
        <v>3.1915326788960668E-2</v>
      </c>
      <c r="AD173" s="15">
        <f t="shared" si="111"/>
        <v>-5.8567516588539648E-4</v>
      </c>
      <c r="AE173" s="15">
        <f t="shared" si="112"/>
        <v>4.4592001991535268E-9</v>
      </c>
      <c r="AF173" s="15">
        <f t="shared" si="113"/>
        <v>-35620.864751455549</v>
      </c>
      <c r="AG173" s="13">
        <f t="shared" si="114"/>
        <v>3.4301539993488667E-7</v>
      </c>
      <c r="AH173" s="15">
        <f t="shared" si="115"/>
        <v>3.2501001954846058E-2</v>
      </c>
      <c r="AI173" s="15">
        <f t="shared" si="116"/>
        <v>0.94688425759632844</v>
      </c>
      <c r="AJ173" s="15">
        <f t="shared" si="117"/>
        <v>0.49576199675348021</v>
      </c>
      <c r="AK173" s="15">
        <f t="shared" si="118"/>
        <v>-0.30818919788407151</v>
      </c>
      <c r="AL173" s="15">
        <f t="shared" si="119"/>
        <v>-1.7414674879038927</v>
      </c>
      <c r="AM173" s="15">
        <f t="shared" si="120"/>
        <v>-1.1870910472682819</v>
      </c>
      <c r="AN173" s="15">
        <f t="shared" si="129"/>
        <v>4.8638721703388965</v>
      </c>
      <c r="AO173" s="15">
        <f t="shared" si="129"/>
        <v>4.8638721774609417</v>
      </c>
      <c r="AP173" s="15">
        <f t="shared" si="129"/>
        <v>4.8638723283746597</v>
      </c>
      <c r="AQ173" s="15">
        <f t="shared" si="129"/>
        <v>4.8638755261500375</v>
      </c>
      <c r="AR173" s="15">
        <f t="shared" si="129"/>
        <v>4.8639432694410889</v>
      </c>
      <c r="AS173" s="15">
        <f t="shared" si="129"/>
        <v>4.865371382746746</v>
      </c>
      <c r="AT173" s="15">
        <f t="shared" si="129"/>
        <v>4.8928868512047714</v>
      </c>
      <c r="AU173" s="15">
        <f t="shared" si="121"/>
        <v>5.1730237561438273</v>
      </c>
    </row>
    <row r="174" spans="1:47" s="15" customFormat="1" ht="12.95" customHeight="1" x14ac:dyDescent="0.2">
      <c r="A174" s="92" t="s">
        <v>124</v>
      </c>
      <c r="B174" s="42"/>
      <c r="C174" s="29">
        <v>50692.362999999998</v>
      </c>
      <c r="D174" s="29">
        <v>4.0000000000000001E-3</v>
      </c>
      <c r="E174" s="15">
        <f t="shared" si="103"/>
        <v>28414.211241053748</v>
      </c>
      <c r="F174" s="222">
        <f>ROUND(2*E174,0)/2</f>
        <v>28414</v>
      </c>
      <c r="G174" s="150">
        <f t="shared" si="101"/>
        <v>6.7356490442762151E-2</v>
      </c>
      <c r="I174" s="15">
        <f t="shared" si="126"/>
        <v>6.7356490442762151E-2</v>
      </c>
      <c r="O174" s="15">
        <f t="shared" si="104"/>
        <v>5.1331576079057077E-2</v>
      </c>
      <c r="P174" s="211">
        <f t="shared" si="105"/>
        <v>35673.862999999998</v>
      </c>
      <c r="Q174" s="212"/>
      <c r="R174" s="15">
        <f t="shared" si="102"/>
        <v>2.5679788036408118E-4</v>
      </c>
      <c r="S174" s="13">
        <f t="shared" si="127"/>
        <v>1.2999999999999999E-2</v>
      </c>
      <c r="T174" s="15">
        <f t="shared" si="106"/>
        <v>3.3383724447330554E-6</v>
      </c>
      <c r="Z174" s="15">
        <f t="shared" si="107"/>
        <v>28414</v>
      </c>
      <c r="AA174" s="15">
        <f t="shared" si="108"/>
        <v>8.4109932368669427E-2</v>
      </c>
      <c r="AB174" s="15">
        <f t="shared" si="109"/>
        <v>3.4578134153149809E-2</v>
      </c>
      <c r="AC174" s="15">
        <f t="shared" si="110"/>
        <v>1.6024914363705074E-2</v>
      </c>
      <c r="AD174" s="15">
        <f t="shared" si="111"/>
        <v>-1.6753441925907275E-2</v>
      </c>
      <c r="AE174" s="15">
        <f t="shared" si="112"/>
        <v>3.6488116127417195E-6</v>
      </c>
      <c r="AF174" s="15">
        <f t="shared" si="113"/>
        <v>-35673.795643509555</v>
      </c>
      <c r="AG174" s="13">
        <f t="shared" si="114"/>
        <v>2.8067781636474768E-4</v>
      </c>
      <c r="AH174" s="15">
        <f t="shared" si="115"/>
        <v>3.2778356289612343E-2</v>
      </c>
      <c r="AI174" s="15">
        <f t="shared" si="116"/>
        <v>0.9496901159790283</v>
      </c>
      <c r="AJ174" s="15">
        <f t="shared" si="117"/>
        <v>0.50364202660428925</v>
      </c>
      <c r="AK174" s="15">
        <f t="shared" si="118"/>
        <v>-0.3086596497006322</v>
      </c>
      <c r="AL174" s="15">
        <f t="shared" si="119"/>
        <v>-1.7323701570350567</v>
      </c>
      <c r="AM174" s="15">
        <f t="shared" si="120"/>
        <v>-1.1761912502731993</v>
      </c>
      <c r="AN174" s="15">
        <f t="shared" si="129"/>
        <v>4.8729844187532585</v>
      </c>
      <c r="AO174" s="15">
        <f t="shared" si="129"/>
        <v>4.8729844284667152</v>
      </c>
      <c r="AP174" s="15">
        <f t="shared" si="129"/>
        <v>4.8729846227051494</v>
      </c>
      <c r="AQ174" s="15">
        <f t="shared" si="129"/>
        <v>4.8729885068110219</v>
      </c>
      <c r="AR174" s="15">
        <f t="shared" si="129"/>
        <v>4.8730661561334898</v>
      </c>
      <c r="AS174" s="15">
        <f t="shared" si="129"/>
        <v>4.8746107555522347</v>
      </c>
      <c r="AT174" s="15">
        <f t="shared" si="129"/>
        <v>4.9027719252766673</v>
      </c>
      <c r="AU174" s="15">
        <f t="shared" si="121"/>
        <v>5.1816931430095607</v>
      </c>
    </row>
    <row r="175" spans="1:47" s="15" customFormat="1" ht="12.95" customHeight="1" x14ac:dyDescent="0.2">
      <c r="A175" s="92" t="s">
        <v>125</v>
      </c>
      <c r="B175" s="42"/>
      <c r="C175" s="29">
        <v>50708.324000000001</v>
      </c>
      <c r="D175" s="29">
        <v>5.0000000000000001E-3</v>
      </c>
      <c r="E175" s="15">
        <f t="shared" si="103"/>
        <v>28464.267567278082</v>
      </c>
      <c r="F175" s="220">
        <f t="shared" ref="F175:F206" si="130">ROUND(2*E175,0)/2-0.5</f>
        <v>28464</v>
      </c>
      <c r="G175" s="150">
        <f t="shared" si="101"/>
        <v>8.531671514356276E-2</v>
      </c>
      <c r="I175" s="15">
        <f t="shared" si="126"/>
        <v>8.531671514356276E-2</v>
      </c>
      <c r="O175" s="15">
        <f t="shared" si="104"/>
        <v>5.1330640928686437E-2</v>
      </c>
      <c r="P175" s="211">
        <f t="shared" si="105"/>
        <v>35689.824000000001</v>
      </c>
      <c r="Q175" s="212"/>
      <c r="R175" s="15">
        <f t="shared" si="102"/>
        <v>1.1550532405390813E-3</v>
      </c>
      <c r="S175" s="13">
        <f t="shared" si="127"/>
        <v>1.2999999999999999E-2</v>
      </c>
      <c r="T175" s="15">
        <f t="shared" si="106"/>
        <v>1.5015692127008056E-5</v>
      </c>
      <c r="Z175" s="15">
        <f t="shared" si="107"/>
        <v>28464</v>
      </c>
      <c r="AA175" s="15">
        <f t="shared" si="108"/>
        <v>8.4192165249138501E-2</v>
      </c>
      <c r="AB175" s="15">
        <f t="shared" si="109"/>
        <v>5.2455190823110696E-2</v>
      </c>
      <c r="AC175" s="15">
        <f t="shared" si="110"/>
        <v>3.3986074214876323E-2</v>
      </c>
      <c r="AD175" s="15">
        <f t="shared" si="111"/>
        <v>1.1245498944242593E-3</v>
      </c>
      <c r="AE175" s="15">
        <f t="shared" si="112"/>
        <v>1.6439962045644966E-8</v>
      </c>
      <c r="AF175" s="15">
        <f t="shared" si="113"/>
        <v>-35689.738683284857</v>
      </c>
      <c r="AG175" s="13">
        <f t="shared" si="114"/>
        <v>1.2646124650496128E-6</v>
      </c>
      <c r="AH175" s="15">
        <f t="shared" si="115"/>
        <v>3.2861524320452064E-2</v>
      </c>
      <c r="AI175" s="15">
        <f t="shared" si="116"/>
        <v>0.95053934742786184</v>
      </c>
      <c r="AJ175" s="15">
        <f t="shared" si="117"/>
        <v>0.50601651596920205</v>
      </c>
      <c r="AK175" s="15">
        <f t="shared" si="118"/>
        <v>-0.30879687114778026</v>
      </c>
      <c r="AL175" s="15">
        <f t="shared" si="119"/>
        <v>-1.729619417882813</v>
      </c>
      <c r="AM175" s="15">
        <f t="shared" si="120"/>
        <v>-1.1729184511979935</v>
      </c>
      <c r="AN175" s="15">
        <f t="shared" si="129"/>
        <v>4.8757343660025807</v>
      </c>
      <c r="AO175" s="15">
        <f t="shared" si="129"/>
        <v>4.8757343766333188</v>
      </c>
      <c r="AP175" s="15">
        <f t="shared" si="129"/>
        <v>4.8757345856667111</v>
      </c>
      <c r="AQ175" s="15">
        <f t="shared" si="129"/>
        <v>4.8757386958600044</v>
      </c>
      <c r="AR175" s="15">
        <f t="shared" si="129"/>
        <v>4.8758194931830197</v>
      </c>
      <c r="AS175" s="15">
        <f t="shared" si="129"/>
        <v>4.8773998290668032</v>
      </c>
      <c r="AT175" s="15">
        <f t="shared" si="129"/>
        <v>4.9057534694641012</v>
      </c>
      <c r="AU175" s="15">
        <f t="shared" si="121"/>
        <v>5.1843044041136981</v>
      </c>
    </row>
    <row r="176" spans="1:47" s="15" customFormat="1" ht="12.95" customHeight="1" x14ac:dyDescent="0.2">
      <c r="A176" s="92" t="s">
        <v>125</v>
      </c>
      <c r="B176" s="42"/>
      <c r="C176" s="29">
        <v>50753.29</v>
      </c>
      <c r="D176" s="29">
        <v>6.0000000000000001E-3</v>
      </c>
      <c r="E176" s="15">
        <f t="shared" si="103"/>
        <v>28605.288353256597</v>
      </c>
      <c r="F176" s="220">
        <f t="shared" si="130"/>
        <v>28605</v>
      </c>
      <c r="G176" s="150">
        <f t="shared" si="101"/>
        <v>9.1944548788887914E-2</v>
      </c>
      <c r="I176" s="15">
        <f t="shared" si="126"/>
        <v>9.1944548788887914E-2</v>
      </c>
      <c r="O176" s="15">
        <f t="shared" si="104"/>
        <v>5.1326904873791379E-2</v>
      </c>
      <c r="P176" s="211">
        <f t="shared" si="105"/>
        <v>35734.79</v>
      </c>
      <c r="Q176" s="212"/>
      <c r="R176" s="15">
        <f t="shared" si="102"/>
        <v>1.6497929972135786E-3</v>
      </c>
      <c r="S176" s="13">
        <f t="shared" si="127"/>
        <v>1.2999999999999999E-2</v>
      </c>
      <c r="T176" s="15">
        <f t="shared" si="106"/>
        <v>2.1447308963776523E-5</v>
      </c>
      <c r="Z176" s="15">
        <f t="shared" si="107"/>
        <v>28605</v>
      </c>
      <c r="AA176" s="15">
        <f t="shared" si="108"/>
        <v>8.4422019881907284E-2</v>
      </c>
      <c r="AB176" s="15">
        <f t="shared" si="109"/>
        <v>5.8849433780772002E-2</v>
      </c>
      <c r="AC176" s="15">
        <f t="shared" si="110"/>
        <v>4.0617643915096535E-2</v>
      </c>
      <c r="AD176" s="15">
        <f t="shared" si="111"/>
        <v>7.52252890698063E-3</v>
      </c>
      <c r="AE176" s="15">
        <f t="shared" si="112"/>
        <v>7.3564973503266952E-7</v>
      </c>
      <c r="AF176" s="15">
        <f t="shared" si="113"/>
        <v>-35734.698055451212</v>
      </c>
      <c r="AG176" s="13">
        <f t="shared" si="114"/>
        <v>5.6588441156359193E-5</v>
      </c>
      <c r="AH176" s="15">
        <f t="shared" si="115"/>
        <v>3.3095115008115912E-2</v>
      </c>
      <c r="AI176" s="15">
        <f t="shared" si="116"/>
        <v>0.95294439190274749</v>
      </c>
      <c r="AJ176" s="15">
        <f t="shared" si="117"/>
        <v>0.51271471324327189</v>
      </c>
      <c r="AK176" s="15">
        <f t="shared" si="118"/>
        <v>-0.30917249801707519</v>
      </c>
      <c r="AL176" s="15">
        <f t="shared" si="119"/>
        <v>-1.7218357559334301</v>
      </c>
      <c r="AM176" s="15">
        <f t="shared" si="120"/>
        <v>-1.1637144496166809</v>
      </c>
      <c r="AN176" s="15">
        <f t="shared" si="129"/>
        <v>4.8835024890373209</v>
      </c>
      <c r="AO176" s="15">
        <f t="shared" si="129"/>
        <v>4.8835025026464933</v>
      </c>
      <c r="AP176" s="15">
        <f t="shared" si="129"/>
        <v>4.8835027582076949</v>
      </c>
      <c r="AQ176" s="15">
        <f t="shared" si="129"/>
        <v>4.8835075572189544</v>
      </c>
      <c r="AR176" s="15">
        <f t="shared" si="129"/>
        <v>4.8835976498756546</v>
      </c>
      <c r="AS176" s="15">
        <f t="shared" si="129"/>
        <v>4.8852803467280692</v>
      </c>
      <c r="AT176" s="15">
        <f t="shared" si="129"/>
        <v>4.9141716460497396</v>
      </c>
      <c r="AU176" s="15">
        <f t="shared" si="121"/>
        <v>5.1916681604273638</v>
      </c>
    </row>
    <row r="177" spans="1:47" s="15" customFormat="1" ht="12.95" customHeight="1" x14ac:dyDescent="0.2">
      <c r="A177" s="92" t="s">
        <v>117</v>
      </c>
      <c r="B177" s="42"/>
      <c r="C177" s="29">
        <v>50798.561099999999</v>
      </c>
      <c r="D177" s="29"/>
      <c r="E177" s="15">
        <f t="shared" si="103"/>
        <v>28747.265983112746</v>
      </c>
      <c r="F177" s="220">
        <f t="shared" si="130"/>
        <v>28747</v>
      </c>
      <c r="G177" s="150">
        <f t="shared" si="101"/>
        <v>8.4811586923024151E-2</v>
      </c>
      <c r="I177" s="15">
        <f t="shared" si="126"/>
        <v>8.4811586923024151E-2</v>
      </c>
      <c r="O177" s="15">
        <f t="shared" si="104"/>
        <v>5.1321502515319861E-2</v>
      </c>
      <c r="P177" s="211">
        <f t="shared" si="105"/>
        <v>35780.061099999999</v>
      </c>
      <c r="Q177" s="212"/>
      <c r="R177" s="15">
        <f t="shared" si="102"/>
        <v>1.121585753635158E-3</v>
      </c>
      <c r="S177" s="13">
        <f t="shared" si="127"/>
        <v>1.2999999999999999E-2</v>
      </c>
      <c r="T177" s="15">
        <f t="shared" si="106"/>
        <v>1.4580614797257053E-5</v>
      </c>
      <c r="Z177" s="15">
        <f t="shared" si="107"/>
        <v>28747</v>
      </c>
      <c r="AA177" s="15">
        <f t="shared" si="108"/>
        <v>8.465043720880093E-2</v>
      </c>
      <c r="AB177" s="15">
        <f t="shared" si="109"/>
        <v>5.1482652229543083E-2</v>
      </c>
      <c r="AC177" s="15">
        <f t="shared" si="110"/>
        <v>3.349008440770429E-2</v>
      </c>
      <c r="AD177" s="15">
        <f t="shared" si="111"/>
        <v>1.6114971422322155E-4</v>
      </c>
      <c r="AE177" s="15">
        <f t="shared" si="112"/>
        <v>3.3759999512493765E-10</v>
      </c>
      <c r="AF177" s="15">
        <f t="shared" si="113"/>
        <v>-35779.976288413076</v>
      </c>
      <c r="AG177" s="13">
        <f t="shared" si="114"/>
        <v>2.5969230394225975E-8</v>
      </c>
      <c r="AH177" s="15">
        <f t="shared" si="115"/>
        <v>3.3328934693481069E-2</v>
      </c>
      <c r="AI177" s="15">
        <f t="shared" si="116"/>
        <v>0.95538173528056614</v>
      </c>
      <c r="AJ177" s="15">
        <f t="shared" si="117"/>
        <v>0.51946314426153906</v>
      </c>
      <c r="AK177" s="15">
        <f t="shared" si="118"/>
        <v>-0.30953363991163724</v>
      </c>
      <c r="AL177" s="15">
        <f t="shared" si="119"/>
        <v>-1.7139569565483341</v>
      </c>
      <c r="AM177" s="15">
        <f t="shared" si="120"/>
        <v>-1.154482466237756</v>
      </c>
      <c r="AN177" s="15">
        <f t="shared" si="129"/>
        <v>4.8913456070285157</v>
      </c>
      <c r="AO177" s="15">
        <f t="shared" si="129"/>
        <v>4.8913456243000057</v>
      </c>
      <c r="AP177" s="15">
        <f t="shared" si="129"/>
        <v>4.8913459345620112</v>
      </c>
      <c r="AQ177" s="15">
        <f t="shared" si="129"/>
        <v>4.8913515079634964</v>
      </c>
      <c r="AR177" s="15">
        <f t="shared" si="129"/>
        <v>4.8914515967087411</v>
      </c>
      <c r="AS177" s="15">
        <f t="shared" si="129"/>
        <v>4.8932396909373006</v>
      </c>
      <c r="AT177" s="15">
        <f t="shared" si="129"/>
        <v>4.9226647334865916</v>
      </c>
      <c r="AU177" s="15">
        <f t="shared" si="121"/>
        <v>5.1990841419631124</v>
      </c>
    </row>
    <row r="178" spans="1:47" s="15" customFormat="1" ht="12.95" customHeight="1" x14ac:dyDescent="0.2">
      <c r="A178" s="92" t="s">
        <v>125</v>
      </c>
      <c r="B178" s="42"/>
      <c r="C178" s="29">
        <v>50812.286</v>
      </c>
      <c r="D178" s="29">
        <v>5.0000000000000001E-3</v>
      </c>
      <c r="E178" s="15">
        <f t="shared" si="103"/>
        <v>28790.309531248597</v>
      </c>
      <c r="F178" s="220">
        <f t="shared" si="130"/>
        <v>28790</v>
      </c>
      <c r="G178" s="150">
        <f t="shared" ref="G178:G209" si="131">C178-(C$7+C$8*F178)</f>
        <v>9.8697380162775517E-2</v>
      </c>
      <c r="I178" s="15">
        <f t="shared" si="126"/>
        <v>9.8697380162775517E-2</v>
      </c>
      <c r="O178" s="15">
        <f t="shared" si="104"/>
        <v>5.1319541982726348E-2</v>
      </c>
      <c r="P178" s="211">
        <f t="shared" si="105"/>
        <v>35793.786</v>
      </c>
      <c r="Q178" s="212"/>
      <c r="R178" s="15">
        <f t="shared" ref="R178:R209" si="132">+(O178-G178)^2</f>
        <v>2.2446595506149247E-3</v>
      </c>
      <c r="S178" s="13">
        <f t="shared" si="127"/>
        <v>1.2999999999999999E-2</v>
      </c>
      <c r="T178" s="15">
        <f t="shared" si="106"/>
        <v>2.9180574157994019E-5</v>
      </c>
      <c r="Z178" s="15">
        <f t="shared" si="107"/>
        <v>28790</v>
      </c>
      <c r="AA178" s="15">
        <f t="shared" si="108"/>
        <v>8.471899465257339E-2</v>
      </c>
      <c r="AB178" s="15">
        <f t="shared" si="109"/>
        <v>6.5297927492928481E-2</v>
      </c>
      <c r="AC178" s="15">
        <f t="shared" si="110"/>
        <v>4.7377838180049169E-2</v>
      </c>
      <c r="AD178" s="15">
        <f t="shared" si="111"/>
        <v>1.3978385510202126E-2</v>
      </c>
      <c r="AE178" s="15">
        <f t="shared" si="112"/>
        <v>2.5401383991337737E-6</v>
      </c>
      <c r="AF178" s="15">
        <f t="shared" si="113"/>
        <v>-35793.687302619837</v>
      </c>
      <c r="AG178" s="13">
        <f t="shared" si="114"/>
        <v>1.9539526147182876E-4</v>
      </c>
      <c r="AH178" s="15">
        <f t="shared" si="115"/>
        <v>3.3399452669847042E-2</v>
      </c>
      <c r="AI178" s="15">
        <f t="shared" si="116"/>
        <v>0.9561228216750961</v>
      </c>
      <c r="AJ178" s="15">
        <f t="shared" si="117"/>
        <v>0.52150713246411728</v>
      </c>
      <c r="AK178" s="15">
        <f t="shared" si="118"/>
        <v>-0.30963955982039043</v>
      </c>
      <c r="AL178" s="15">
        <f t="shared" si="119"/>
        <v>-1.7115631641782283</v>
      </c>
      <c r="AM178" s="15">
        <f t="shared" si="120"/>
        <v>-1.1516941627260475</v>
      </c>
      <c r="AN178" s="15">
        <f t="shared" si="129"/>
        <v>4.8937245943663452</v>
      </c>
      <c r="AO178" s="15">
        <f t="shared" si="129"/>
        <v>4.8937246128943839</v>
      </c>
      <c r="AP178" s="15">
        <f t="shared" si="129"/>
        <v>4.8937249414092943</v>
      </c>
      <c r="AQ178" s="15">
        <f t="shared" si="129"/>
        <v>4.8937307661075167</v>
      </c>
      <c r="AR178" s="15">
        <f t="shared" si="129"/>
        <v>4.8938340095845616</v>
      </c>
      <c r="AS178" s="15">
        <f t="shared" si="129"/>
        <v>4.8956544667514015</v>
      </c>
      <c r="AT178" s="15">
        <f t="shared" si="129"/>
        <v>4.9252395853749293</v>
      </c>
      <c r="AU178" s="15">
        <f t="shared" si="121"/>
        <v>5.2013298265126693</v>
      </c>
    </row>
    <row r="179" spans="1:47" s="15" customFormat="1" ht="12.95" customHeight="1" x14ac:dyDescent="0.2">
      <c r="A179" s="92" t="s">
        <v>117</v>
      </c>
      <c r="B179" s="42" t="s">
        <v>131</v>
      </c>
      <c r="C179" s="29">
        <v>50813.065999999999</v>
      </c>
      <c r="D179" s="29"/>
      <c r="E179" s="15">
        <f t="shared" si="103"/>
        <v>28792.755739785334</v>
      </c>
      <c r="F179" s="220">
        <f t="shared" si="130"/>
        <v>28792.5</v>
      </c>
      <c r="G179" s="150">
        <f t="shared" si="131"/>
        <v>8.1545391396502964E-2</v>
      </c>
      <c r="I179" s="15">
        <f t="shared" si="126"/>
        <v>8.1545391396502964E-2</v>
      </c>
      <c r="O179" s="15">
        <f t="shared" si="104"/>
        <v>5.131942335665636E-2</v>
      </c>
      <c r="P179" s="211">
        <f t="shared" si="105"/>
        <v>35794.565999999999</v>
      </c>
      <c r="Q179" s="212"/>
      <c r="R179" s="15">
        <f t="shared" si="132"/>
        <v>9.1360914394582836E-4</v>
      </c>
      <c r="S179" s="13">
        <f t="shared" si="127"/>
        <v>1.2999999999999999E-2</v>
      </c>
      <c r="T179" s="15">
        <f t="shared" si="106"/>
        <v>1.1876918871295768E-5</v>
      </c>
      <c r="Z179" s="15">
        <f t="shared" si="107"/>
        <v>28792.5</v>
      </c>
      <c r="AA179" s="15">
        <f t="shared" si="108"/>
        <v>8.4722971778271233E-2</v>
      </c>
      <c r="AB179" s="15">
        <f t="shared" si="109"/>
        <v>4.8141842974888098E-2</v>
      </c>
      <c r="AC179" s="15">
        <f t="shared" si="110"/>
        <v>3.0225968039846604E-2</v>
      </c>
      <c r="AD179" s="15">
        <f t="shared" si="111"/>
        <v>-3.1775803817682691E-3</v>
      </c>
      <c r="AE179" s="15">
        <f t="shared" si="112"/>
        <v>1.312612220737815E-7</v>
      </c>
      <c r="AF179" s="15">
        <f t="shared" si="113"/>
        <v>-35794.484454608602</v>
      </c>
      <c r="AG179" s="13">
        <f t="shared" si="114"/>
        <v>1.0097017082598579E-5</v>
      </c>
      <c r="AH179" s="15">
        <f t="shared" si="115"/>
        <v>3.3403548421614866E-2</v>
      </c>
      <c r="AI179" s="15">
        <f t="shared" si="116"/>
        <v>0.95616595124402004</v>
      </c>
      <c r="AJ179" s="15">
        <f t="shared" si="117"/>
        <v>0.52162597465068161</v>
      </c>
      <c r="AK179" s="15">
        <f t="shared" si="118"/>
        <v>-0.30964566839078977</v>
      </c>
      <c r="AL179" s="15">
        <f t="shared" si="119"/>
        <v>-1.7114238759572618</v>
      </c>
      <c r="AM179" s="15">
        <f t="shared" si="120"/>
        <v>-1.1515321557002229</v>
      </c>
      <c r="AN179" s="15">
        <f t="shared" si="129"/>
        <v>4.8938629643452556</v>
      </c>
      <c r="AO179" s="15">
        <f t="shared" si="129"/>
        <v>4.8938629829486029</v>
      </c>
      <c r="AP179" s="15">
        <f t="shared" si="129"/>
        <v>4.8938633125500344</v>
      </c>
      <c r="AQ179" s="15">
        <f t="shared" si="129"/>
        <v>4.8938691521055935</v>
      </c>
      <c r="AR179" s="15">
        <f t="shared" si="129"/>
        <v>4.8939725808404848</v>
      </c>
      <c r="AS179" s="15">
        <f t="shared" si="129"/>
        <v>4.8957949258748874</v>
      </c>
      <c r="AT179" s="15">
        <f t="shared" si="129"/>
        <v>4.9253893289106783</v>
      </c>
      <c r="AU179" s="15">
        <f t="shared" si="121"/>
        <v>5.2014603895678757</v>
      </c>
    </row>
    <row r="180" spans="1:47" s="15" customFormat="1" ht="12.95" customHeight="1" x14ac:dyDescent="0.2">
      <c r="A180" s="92" t="s">
        <v>129</v>
      </c>
      <c r="B180" s="42"/>
      <c r="C180" s="29">
        <v>50855.317000000003</v>
      </c>
      <c r="D180" s="29">
        <v>7.0000000000000001E-3</v>
      </c>
      <c r="E180" s="15">
        <f t="shared" si="103"/>
        <v>28925.261838357117</v>
      </c>
      <c r="F180" s="220">
        <f t="shared" si="130"/>
        <v>28925</v>
      </c>
      <c r="G180" s="150">
        <f t="shared" si="131"/>
        <v>8.348998684232356E-2</v>
      </c>
      <c r="I180" s="15">
        <f t="shared" si="126"/>
        <v>8.348998684232356E-2</v>
      </c>
      <c r="O180" s="15">
        <f t="shared" si="104"/>
        <v>5.1312406267940952E-2</v>
      </c>
      <c r="P180" s="211">
        <f t="shared" si="105"/>
        <v>35836.817000000003</v>
      </c>
      <c r="Q180" s="212"/>
      <c r="R180" s="15">
        <f t="shared" si="132"/>
        <v>1.035396691620885E-3</v>
      </c>
      <c r="S180" s="13">
        <f t="shared" si="127"/>
        <v>1.2999999999999999E-2</v>
      </c>
      <c r="T180" s="15">
        <f t="shared" si="106"/>
        <v>1.3460156991071505E-5</v>
      </c>
      <c r="Z180" s="15">
        <f t="shared" si="107"/>
        <v>28925</v>
      </c>
      <c r="AA180" s="15">
        <f t="shared" si="108"/>
        <v>8.493237506806689E-2</v>
      </c>
      <c r="AB180" s="15">
        <f t="shared" si="109"/>
        <v>4.9870018042197622E-2</v>
      </c>
      <c r="AC180" s="15">
        <f t="shared" si="110"/>
        <v>3.2177580574382608E-2</v>
      </c>
      <c r="AD180" s="15">
        <f t="shared" si="111"/>
        <v>-1.4423882257433296E-3</v>
      </c>
      <c r="AE180" s="15">
        <f t="shared" si="112"/>
        <v>2.7046289318918872E-8</v>
      </c>
      <c r="AF180" s="15">
        <f t="shared" si="113"/>
        <v>-35836.73351001316</v>
      </c>
      <c r="AG180" s="13">
        <f t="shared" si="114"/>
        <v>2.0804837937629901E-6</v>
      </c>
      <c r="AH180" s="15">
        <f t="shared" si="115"/>
        <v>3.3619968800125938E-2</v>
      </c>
      <c r="AI180" s="15">
        <f t="shared" si="116"/>
        <v>0.95845860374065028</v>
      </c>
      <c r="AJ180" s="15">
        <f t="shared" si="117"/>
        <v>0.52792538570642578</v>
      </c>
      <c r="AK180" s="15">
        <f t="shared" si="118"/>
        <v>-0.30996157210264674</v>
      </c>
      <c r="AL180" s="15">
        <f t="shared" si="119"/>
        <v>-1.7040235685244822</v>
      </c>
      <c r="AM180" s="15">
        <f t="shared" si="120"/>
        <v>-1.1429619779168336</v>
      </c>
      <c r="AN180" s="15">
        <f t="shared" si="129"/>
        <v>4.9012055224522548</v>
      </c>
      <c r="AO180" s="15">
        <f t="shared" si="129"/>
        <v>4.9012055454238688</v>
      </c>
      <c r="AP180" s="15">
        <f t="shared" si="129"/>
        <v>4.9012059367699923</v>
      </c>
      <c r="AQ180" s="15">
        <f t="shared" si="129"/>
        <v>4.9012126036485215</v>
      </c>
      <c r="AR180" s="15">
        <f t="shared" si="129"/>
        <v>4.9013261432793174</v>
      </c>
      <c r="AS180" s="15">
        <f t="shared" si="129"/>
        <v>4.9032495228851722</v>
      </c>
      <c r="AT180" s="15">
        <f t="shared" si="129"/>
        <v>4.9333324626024169</v>
      </c>
      <c r="AU180" s="15">
        <f t="shared" si="121"/>
        <v>5.2083802314938392</v>
      </c>
    </row>
    <row r="181" spans="1:47" s="15" customFormat="1" ht="12.95" customHeight="1" x14ac:dyDescent="0.2">
      <c r="A181" s="92" t="s">
        <v>129</v>
      </c>
      <c r="B181" s="42"/>
      <c r="C181" s="29">
        <v>50862.341</v>
      </c>
      <c r="D181" s="29">
        <v>7.0000000000000001E-3</v>
      </c>
      <c r="E181" s="15">
        <f t="shared" si="103"/>
        <v>28947.29025984697</v>
      </c>
      <c r="F181" s="220">
        <f t="shared" si="130"/>
        <v>28947</v>
      </c>
      <c r="G181" s="150">
        <f t="shared" si="131"/>
        <v>9.2552485708438326E-2</v>
      </c>
      <c r="I181" s="15">
        <f t="shared" si="126"/>
        <v>9.2552485708438326E-2</v>
      </c>
      <c r="O181" s="15">
        <f t="shared" si="104"/>
        <v>5.1311102468785237E-2</v>
      </c>
      <c r="P181" s="211">
        <f t="shared" si="105"/>
        <v>35843.841</v>
      </c>
      <c r="Q181" s="212"/>
      <c r="R181" s="15">
        <f t="shared" si="132"/>
        <v>1.7008516915199387E-3</v>
      </c>
      <c r="S181" s="13">
        <f t="shared" si="127"/>
        <v>1.2999999999999999E-2</v>
      </c>
      <c r="T181" s="15">
        <f t="shared" si="106"/>
        <v>2.2111071989759201E-5</v>
      </c>
      <c r="Z181" s="15">
        <f t="shared" si="107"/>
        <v>28947</v>
      </c>
      <c r="AA181" s="15">
        <f t="shared" si="108"/>
        <v>8.4966880028874744E-2</v>
      </c>
      <c r="AB181" s="15">
        <f t="shared" si="109"/>
        <v>5.8896708148348818E-2</v>
      </c>
      <c r="AC181" s="15">
        <f t="shared" si="110"/>
        <v>4.1241383239653089E-2</v>
      </c>
      <c r="AD181" s="15">
        <f t="shared" si="111"/>
        <v>7.5856056795635812E-3</v>
      </c>
      <c r="AE181" s="15">
        <f t="shared" si="112"/>
        <v>7.4803837583575433E-7</v>
      </c>
      <c r="AF181" s="15">
        <f t="shared" si="113"/>
        <v>-35843.748447514292</v>
      </c>
      <c r="AG181" s="13">
        <f t="shared" si="114"/>
        <v>5.7541413525827259E-5</v>
      </c>
      <c r="AH181" s="15">
        <f t="shared" si="115"/>
        <v>3.3655777560089507E-2</v>
      </c>
      <c r="AI181" s="15">
        <f t="shared" si="116"/>
        <v>0.95884055985258476</v>
      </c>
      <c r="AJ181" s="15">
        <f t="shared" si="117"/>
        <v>0.52897145341983931</v>
      </c>
      <c r="AK181" s="15">
        <f t="shared" si="118"/>
        <v>-0.31001252276363278</v>
      </c>
      <c r="AL181" s="15">
        <f t="shared" si="119"/>
        <v>-1.7027914007072384</v>
      </c>
      <c r="AM181" s="15">
        <f t="shared" si="120"/>
        <v>-1.1415420650169701</v>
      </c>
      <c r="AN181" s="15">
        <f t="shared" ref="AN181:AT190" si="133">$AU181+$AB$7*SIN(AO181)</f>
        <v>4.9024263686223346</v>
      </c>
      <c r="AO181" s="15">
        <f t="shared" si="133"/>
        <v>4.9024263923948173</v>
      </c>
      <c r="AP181" s="15">
        <f t="shared" si="133"/>
        <v>4.9024267948139366</v>
      </c>
      <c r="AQ181" s="15">
        <f t="shared" si="133"/>
        <v>4.9024336068121244</v>
      </c>
      <c r="AR181" s="15">
        <f t="shared" si="133"/>
        <v>4.9025488811528986</v>
      </c>
      <c r="AS181" s="15">
        <f t="shared" si="133"/>
        <v>4.90448921982071</v>
      </c>
      <c r="AT181" s="15">
        <f t="shared" si="133"/>
        <v>4.9346525987992367</v>
      </c>
      <c r="AU181" s="15">
        <f t="shared" si="121"/>
        <v>5.2095291863796582</v>
      </c>
    </row>
    <row r="182" spans="1:47" s="15" customFormat="1" ht="12.95" customHeight="1" x14ac:dyDescent="0.2">
      <c r="A182" s="92" t="s">
        <v>117</v>
      </c>
      <c r="B182" s="42" t="s">
        <v>131</v>
      </c>
      <c r="C182" s="29">
        <v>51072.629000000001</v>
      </c>
      <c r="D182" s="29"/>
      <c r="E182" s="15">
        <f t="shared" si="103"/>
        <v>29606.788081353203</v>
      </c>
      <c r="F182" s="220">
        <f t="shared" si="130"/>
        <v>29606.5</v>
      </c>
      <c r="G182" s="150">
        <f t="shared" si="131"/>
        <v>9.1857849452935625E-2</v>
      </c>
      <c r="I182" s="15">
        <f t="shared" si="126"/>
        <v>9.1857849452935625E-2</v>
      </c>
      <c r="O182" s="15">
        <f t="shared" si="104"/>
        <v>5.1253678159098433E-2</v>
      </c>
      <c r="P182" s="211">
        <f t="shared" si="105"/>
        <v>36054.129000000001</v>
      </c>
      <c r="Q182" s="212"/>
      <c r="R182" s="15">
        <f t="shared" si="132"/>
        <v>1.6486987264592722E-3</v>
      </c>
      <c r="S182" s="13">
        <f t="shared" si="127"/>
        <v>1.2999999999999999E-2</v>
      </c>
      <c r="T182" s="15">
        <f t="shared" si="106"/>
        <v>2.1433083443970537E-5</v>
      </c>
      <c r="Z182" s="15">
        <f t="shared" si="107"/>
        <v>29606.5</v>
      </c>
      <c r="AA182" s="15">
        <f t="shared" si="108"/>
        <v>8.5965775303696867E-2</v>
      </c>
      <c r="AB182" s="15">
        <f t="shared" si="109"/>
        <v>5.7145752308337183E-2</v>
      </c>
      <c r="AC182" s="15">
        <f t="shared" si="110"/>
        <v>4.0604171293837192E-2</v>
      </c>
      <c r="AD182" s="15">
        <f t="shared" si="111"/>
        <v>5.8920741492387574E-3</v>
      </c>
      <c r="AE182" s="15">
        <f t="shared" si="112"/>
        <v>4.513149911416591E-7</v>
      </c>
      <c r="AF182" s="15">
        <f t="shared" si="113"/>
        <v>-36054.037142150548</v>
      </c>
      <c r="AG182" s="13">
        <f t="shared" si="114"/>
        <v>3.4716537780127624E-5</v>
      </c>
      <c r="AH182" s="15">
        <f t="shared" si="115"/>
        <v>3.4712097144598442E-2</v>
      </c>
      <c r="AI182" s="15">
        <f t="shared" si="116"/>
        <v>0.9704608764580821</v>
      </c>
      <c r="AJ182" s="15">
        <f t="shared" si="117"/>
        <v>0.56033265110536667</v>
      </c>
      <c r="AK182" s="15">
        <f t="shared" si="118"/>
        <v>-0.31133471371483118</v>
      </c>
      <c r="AL182" s="15">
        <f t="shared" si="119"/>
        <v>-1.6653921448874554</v>
      </c>
      <c r="AM182" s="15">
        <f t="shared" si="120"/>
        <v>-1.0993699183982628</v>
      </c>
      <c r="AN182" s="15">
        <f t="shared" si="133"/>
        <v>4.9392520625026597</v>
      </c>
      <c r="AO182" s="15">
        <f t="shared" si="133"/>
        <v>4.9392521234055753</v>
      </c>
      <c r="AP182" s="15">
        <f t="shared" si="133"/>
        <v>4.9392529892332542</v>
      </c>
      <c r="AQ182" s="15">
        <f t="shared" si="133"/>
        <v>4.9392652979409162</v>
      </c>
      <c r="AR182" s="15">
        <f t="shared" si="133"/>
        <v>4.9394402090428322</v>
      </c>
      <c r="AS182" s="15">
        <f t="shared" si="133"/>
        <v>4.9419116011846906</v>
      </c>
      <c r="AT182" s="15">
        <f t="shared" si="133"/>
        <v>4.9743941312759858</v>
      </c>
      <c r="AU182" s="15">
        <f t="shared" si="121"/>
        <v>5.2439717203432226</v>
      </c>
    </row>
    <row r="183" spans="1:47" s="15" customFormat="1" ht="12.95" customHeight="1" x14ac:dyDescent="0.2">
      <c r="A183" s="92" t="s">
        <v>117</v>
      </c>
      <c r="B183" s="42" t="s">
        <v>131</v>
      </c>
      <c r="C183" s="29">
        <v>51095.589</v>
      </c>
      <c r="D183" s="29"/>
      <c r="E183" s="15">
        <f t="shared" si="103"/>
        <v>29678.79442494762</v>
      </c>
      <c r="F183" s="220">
        <f t="shared" si="130"/>
        <v>29678.5</v>
      </c>
      <c r="G183" s="150">
        <f t="shared" si="131"/>
        <v>9.3880573018395808E-2</v>
      </c>
      <c r="I183" s="15">
        <f t="shared" si="126"/>
        <v>9.3880573018395808E-2</v>
      </c>
      <c r="O183" s="15">
        <f t="shared" si="104"/>
        <v>5.1245259799517509E-2</v>
      </c>
      <c r="P183" s="211">
        <f t="shared" si="105"/>
        <v>36077.089</v>
      </c>
      <c r="Q183" s="212"/>
      <c r="R183" s="15">
        <f t="shared" si="132"/>
        <v>1.8177699332718586E-3</v>
      </c>
      <c r="S183" s="13">
        <f t="shared" si="127"/>
        <v>1.2999999999999999E-2</v>
      </c>
      <c r="T183" s="15">
        <f t="shared" si="106"/>
        <v>2.363100913253416E-5</v>
      </c>
      <c r="Z183" s="15">
        <f t="shared" si="107"/>
        <v>29678.5</v>
      </c>
      <c r="AA183" s="15">
        <f t="shared" si="108"/>
        <v>8.6070608489178371E-2</v>
      </c>
      <c r="AB183" s="15">
        <f t="shared" si="109"/>
        <v>5.9055224328734945E-2</v>
      </c>
      <c r="AC183" s="15">
        <f t="shared" si="110"/>
        <v>4.2635313218878299E-2</v>
      </c>
      <c r="AD183" s="15">
        <f t="shared" si="111"/>
        <v>7.8099645292174363E-3</v>
      </c>
      <c r="AE183" s="15">
        <f t="shared" si="112"/>
        <v>7.9294209731924893E-7</v>
      </c>
      <c r="AF183" s="15">
        <f t="shared" si="113"/>
        <v>-36076.995119426982</v>
      </c>
      <c r="AG183" s="13">
        <f t="shared" si="114"/>
        <v>6.0995545947634534E-5</v>
      </c>
      <c r="AH183" s="15">
        <f t="shared" si="115"/>
        <v>3.4825348689660862E-2</v>
      </c>
      <c r="AI183" s="15">
        <f t="shared" si="116"/>
        <v>0.97174943396861657</v>
      </c>
      <c r="AJ183" s="15">
        <f t="shared" si="117"/>
        <v>0.56375522951854151</v>
      </c>
      <c r="AK183" s="15">
        <f t="shared" si="118"/>
        <v>-0.31145428123952162</v>
      </c>
      <c r="AL183" s="15">
        <f t="shared" si="119"/>
        <v>-1.6612541280557851</v>
      </c>
      <c r="AM183" s="15">
        <f t="shared" si="120"/>
        <v>-1.0948106410470408</v>
      </c>
      <c r="AN183" s="15">
        <f t="shared" si="133"/>
        <v>4.9432994709911702</v>
      </c>
      <c r="AO183" s="15">
        <f t="shared" si="133"/>
        <v>4.9432995378782989</v>
      </c>
      <c r="AP183" s="15">
        <f t="shared" si="133"/>
        <v>4.9433004724026537</v>
      </c>
      <c r="AQ183" s="15">
        <f t="shared" si="133"/>
        <v>4.9433135288726087</v>
      </c>
      <c r="AR183" s="15">
        <f t="shared" si="133"/>
        <v>4.9434958682626284</v>
      </c>
      <c r="AS183" s="15">
        <f t="shared" si="133"/>
        <v>4.9460277139824367</v>
      </c>
      <c r="AT183" s="15">
        <f t="shared" si="133"/>
        <v>4.9787523353017358</v>
      </c>
      <c r="AU183" s="15">
        <f t="shared" si="121"/>
        <v>5.2477319363331798</v>
      </c>
    </row>
    <row r="184" spans="1:47" s="15" customFormat="1" ht="12.95" customHeight="1" x14ac:dyDescent="0.2">
      <c r="A184" s="92" t="s">
        <v>117</v>
      </c>
      <c r="B184" s="42" t="s">
        <v>131</v>
      </c>
      <c r="C184" s="29">
        <v>51160.635999999999</v>
      </c>
      <c r="D184" s="29"/>
      <c r="E184" s="15">
        <f t="shared" si="103"/>
        <v>29882.792536088127</v>
      </c>
      <c r="F184" s="220">
        <f t="shared" si="130"/>
        <v>29882.5</v>
      </c>
      <c r="G184" s="150">
        <f t="shared" si="131"/>
        <v>9.3278289772570133E-2</v>
      </c>
      <c r="I184" s="15">
        <f t="shared" si="126"/>
        <v>9.3278289772570133E-2</v>
      </c>
      <c r="O184" s="15">
        <f t="shared" si="104"/>
        <v>5.1219110272161895E-2</v>
      </c>
      <c r="P184" s="211">
        <f t="shared" si="105"/>
        <v>36142.135999999999</v>
      </c>
      <c r="Q184" s="212"/>
      <c r="R184" s="15">
        <f t="shared" si="132"/>
        <v>1.7689745802475605E-3</v>
      </c>
      <c r="S184" s="13">
        <f t="shared" si="127"/>
        <v>1.2999999999999999E-2</v>
      </c>
      <c r="T184" s="15">
        <f t="shared" si="106"/>
        <v>2.2996669543218287E-5</v>
      </c>
      <c r="Z184" s="15">
        <f t="shared" si="107"/>
        <v>29882.5</v>
      </c>
      <c r="AA184" s="15">
        <f t="shared" si="108"/>
        <v>8.6363039148962123E-2</v>
      </c>
      <c r="AB184" s="15">
        <f t="shared" si="109"/>
        <v>5.8134360895769906E-2</v>
      </c>
      <c r="AC184" s="15">
        <f t="shared" si="110"/>
        <v>4.2059179500408238E-2</v>
      </c>
      <c r="AD184" s="15">
        <f t="shared" si="111"/>
        <v>6.9152506236080102E-3</v>
      </c>
      <c r="AE184" s="15">
        <f t="shared" si="112"/>
        <v>6.2166898543504264E-7</v>
      </c>
      <c r="AF184" s="15">
        <f t="shared" si="113"/>
        <v>-36142.042721710226</v>
      </c>
      <c r="AG184" s="13">
        <f t="shared" si="114"/>
        <v>4.7820691187310972E-5</v>
      </c>
      <c r="AH184" s="15">
        <f t="shared" si="115"/>
        <v>3.5143928876800228E-2</v>
      </c>
      <c r="AI184" s="15">
        <f t="shared" si="116"/>
        <v>0.97542158327782535</v>
      </c>
      <c r="AJ184" s="15">
        <f t="shared" si="117"/>
        <v>0.57344901300574003</v>
      </c>
      <c r="AK184" s="15">
        <f t="shared" si="118"/>
        <v>-0.31176556130360472</v>
      </c>
      <c r="AL184" s="15">
        <f t="shared" si="119"/>
        <v>-1.6494698215798711</v>
      </c>
      <c r="AM184" s="15">
        <f t="shared" si="120"/>
        <v>-1.0819389754951012</v>
      </c>
      <c r="AN184" s="15">
        <f t="shared" si="133"/>
        <v>4.9547963918482889</v>
      </c>
      <c r="AO184" s="15">
        <f t="shared" si="133"/>
        <v>4.9547964783577942</v>
      </c>
      <c r="AP184" s="15">
        <f t="shared" si="133"/>
        <v>4.9547976307620472</v>
      </c>
      <c r="AQ184" s="15">
        <f t="shared" si="133"/>
        <v>4.9548129815752633</v>
      </c>
      <c r="AR184" s="15">
        <f t="shared" si="133"/>
        <v>4.9550173740968892</v>
      </c>
      <c r="AS184" s="15">
        <f t="shared" si="133"/>
        <v>4.9577229053415808</v>
      </c>
      <c r="AT184" s="15">
        <f t="shared" si="133"/>
        <v>4.9911212050292963</v>
      </c>
      <c r="AU184" s="15">
        <f t="shared" si="121"/>
        <v>5.2583858816380573</v>
      </c>
    </row>
    <row r="185" spans="1:47" s="15" customFormat="1" ht="12.95" customHeight="1" x14ac:dyDescent="0.2">
      <c r="A185" s="156" t="s">
        <v>790</v>
      </c>
      <c r="B185" s="193" t="s">
        <v>131</v>
      </c>
      <c r="C185" s="213">
        <v>51443.618600000002</v>
      </c>
      <c r="D185" s="213" t="s">
        <v>298</v>
      </c>
      <c r="E185" s="15">
        <f t="shared" si="103"/>
        <v>30770.272602588222</v>
      </c>
      <c r="F185" s="220">
        <f t="shared" si="130"/>
        <v>30770</v>
      </c>
      <c r="G185" s="29">
        <f t="shared" si="131"/>
        <v>8.6922278140264098E-2</v>
      </c>
      <c r="K185" s="15">
        <f>G185</f>
        <v>8.6922278140264098E-2</v>
      </c>
      <c r="O185" s="15">
        <f t="shared" si="104"/>
        <v>5.1065818541365562E-2</v>
      </c>
      <c r="P185" s="211">
        <f t="shared" si="105"/>
        <v>36425.118600000002</v>
      </c>
      <c r="Q185" s="212"/>
      <c r="R185" s="15">
        <f t="shared" si="132"/>
        <v>1.2856856949674429E-3</v>
      </c>
      <c r="S185" s="13">
        <f>S$16</f>
        <v>1</v>
      </c>
      <c r="T185" s="15">
        <f t="shared" si="106"/>
        <v>1.2856856949674429E-3</v>
      </c>
      <c r="U185" s="15">
        <f t="shared" ref="U185:U216" si="134">+(G185-O185)</f>
        <v>3.5856459598898535E-2</v>
      </c>
      <c r="Z185" s="15">
        <f t="shared" si="107"/>
        <v>30770</v>
      </c>
      <c r="AA185" s="15">
        <f t="shared" si="108"/>
        <v>8.7554281843291712E-2</v>
      </c>
      <c r="AB185" s="15">
        <f t="shared" si="109"/>
        <v>5.0433814838337948E-2</v>
      </c>
      <c r="AC185" s="15">
        <f t="shared" si="110"/>
        <v>3.5856459598898535E-2</v>
      </c>
      <c r="AD185" s="15">
        <f t="shared" si="111"/>
        <v>-6.3200370302761433E-4</v>
      </c>
      <c r="AE185" s="15">
        <f t="shared" si="112"/>
        <v>3.9942868064061695E-7</v>
      </c>
      <c r="AF185" s="15">
        <f t="shared" si="113"/>
        <v>-36425.031677721861</v>
      </c>
      <c r="AG185" s="13">
        <f t="shared" si="114"/>
        <v>3.9942868064061695E-7</v>
      </c>
      <c r="AH185" s="15">
        <f t="shared" si="115"/>
        <v>3.648846330192615E-2</v>
      </c>
      <c r="AI185" s="15">
        <f t="shared" si="116"/>
        <v>0.99176025012810198</v>
      </c>
      <c r="AJ185" s="15">
        <f t="shared" si="117"/>
        <v>0.61550973835132505</v>
      </c>
      <c r="AK185" s="15">
        <f t="shared" si="118"/>
        <v>-0.31262432775708471</v>
      </c>
      <c r="AL185" s="15">
        <f t="shared" si="119"/>
        <v>-1.5971469398115006</v>
      </c>
      <c r="AM185" s="15">
        <f t="shared" si="120"/>
        <v>-1.0267039914776008</v>
      </c>
      <c r="AN185" s="15">
        <f t="shared" si="133"/>
        <v>5.0053252809026594</v>
      </c>
      <c r="AO185" s="15">
        <f t="shared" si="133"/>
        <v>5.0053255152473213</v>
      </c>
      <c r="AP185" s="15">
        <f t="shared" si="133"/>
        <v>5.0053281102345384</v>
      </c>
      <c r="AQ185" s="15">
        <f t="shared" si="133"/>
        <v>5.0053568440186762</v>
      </c>
      <c r="AR185" s="15">
        <f t="shared" si="133"/>
        <v>5.0056748248236502</v>
      </c>
      <c r="AS185" s="15">
        <f t="shared" si="133"/>
        <v>5.0091716509565618</v>
      </c>
      <c r="AT185" s="15">
        <f t="shared" si="133"/>
        <v>5.0452823199605543</v>
      </c>
      <c r="AU185" s="15">
        <f t="shared" si="121"/>
        <v>5.3047357662364849</v>
      </c>
    </row>
    <row r="186" spans="1:47" s="15" customFormat="1" ht="12.95" customHeight="1" x14ac:dyDescent="0.2">
      <c r="A186" s="92" t="s">
        <v>89</v>
      </c>
      <c r="B186" s="42"/>
      <c r="C186" s="29">
        <v>51546.291899999997</v>
      </c>
      <c r="D186" s="29">
        <v>1E-3</v>
      </c>
      <c r="E186" s="15">
        <f t="shared" si="103"/>
        <v>31092.272990992948</v>
      </c>
      <c r="F186" s="220">
        <f t="shared" si="130"/>
        <v>31092</v>
      </c>
      <c r="G186" s="150">
        <f t="shared" si="131"/>
        <v>8.7046125176129863E-2</v>
      </c>
      <c r="J186" s="15">
        <f>G186</f>
        <v>8.7046125176129863E-2</v>
      </c>
      <c r="O186" s="15">
        <f t="shared" si="104"/>
        <v>5.0994309671306241E-2</v>
      </c>
      <c r="P186" s="211">
        <f t="shared" si="105"/>
        <v>36527.791899999997</v>
      </c>
      <c r="Q186" s="212"/>
      <c r="R186" s="15">
        <f t="shared" si="132"/>
        <v>1.2997334011938409E-3</v>
      </c>
      <c r="S186" s="13">
        <f>S$15</f>
        <v>0.157</v>
      </c>
      <c r="T186" s="15">
        <f t="shared" si="106"/>
        <v>2.0405814398743302E-4</v>
      </c>
      <c r="U186" s="15">
        <f t="shared" si="134"/>
        <v>3.6051815504823621E-2</v>
      </c>
      <c r="Z186" s="15">
        <f t="shared" si="107"/>
        <v>31092</v>
      </c>
      <c r="AA186" s="15">
        <f t="shared" si="108"/>
        <v>8.7952984799333098E-2</v>
      </c>
      <c r="AB186" s="15">
        <f t="shared" si="109"/>
        <v>5.0087450048103006E-2</v>
      </c>
      <c r="AC186" s="15">
        <f t="shared" si="110"/>
        <v>3.6051815504823621E-2</v>
      </c>
      <c r="AD186" s="15">
        <f t="shared" si="111"/>
        <v>-9.0685962320323499E-4</v>
      </c>
      <c r="AE186" s="15">
        <f t="shared" si="112"/>
        <v>1.291159170628212E-7</v>
      </c>
      <c r="AF186" s="15">
        <f t="shared" si="113"/>
        <v>-36527.70485387482</v>
      </c>
      <c r="AG186" s="13">
        <f t="shared" si="114"/>
        <v>8.2239437619631332E-7</v>
      </c>
      <c r="AH186" s="15">
        <f t="shared" si="115"/>
        <v>3.6958675128026856E-2</v>
      </c>
      <c r="AI186" s="15">
        <f t="shared" si="116"/>
        <v>0.99783256618128469</v>
      </c>
      <c r="AJ186" s="15">
        <f t="shared" si="117"/>
        <v>0.63069813417000442</v>
      </c>
      <c r="AK186" s="15">
        <f t="shared" si="118"/>
        <v>-0.31272538434569408</v>
      </c>
      <c r="AL186" s="15">
        <f t="shared" si="119"/>
        <v>-1.5777270053498629</v>
      </c>
      <c r="AM186" s="15">
        <f t="shared" si="120"/>
        <v>-1.0069548071605201</v>
      </c>
      <c r="AN186" s="15">
        <f t="shared" si="133"/>
        <v>5.0238676804144413</v>
      </c>
      <c r="AO186" s="15">
        <f t="shared" si="133"/>
        <v>5.0238680031957905</v>
      </c>
      <c r="AP186" s="15">
        <f t="shared" si="133"/>
        <v>5.0238713710177629</v>
      </c>
      <c r="AQ186" s="15">
        <f t="shared" si="133"/>
        <v>5.0239065079507847</v>
      </c>
      <c r="AR186" s="15">
        <f t="shared" si="133"/>
        <v>5.0242728678227042</v>
      </c>
      <c r="AS186" s="15">
        <f t="shared" si="133"/>
        <v>5.0280682661991651</v>
      </c>
      <c r="AT186" s="15">
        <f t="shared" si="133"/>
        <v>5.0650715825142179</v>
      </c>
      <c r="AU186" s="15">
        <f t="shared" si="121"/>
        <v>5.3215522877471244</v>
      </c>
    </row>
    <row r="187" spans="1:47" s="15" customFormat="1" ht="12.95" customHeight="1" x14ac:dyDescent="0.2">
      <c r="A187" s="156" t="s">
        <v>790</v>
      </c>
      <c r="B187" s="193" t="s">
        <v>131</v>
      </c>
      <c r="C187" s="213">
        <v>51576.585299999999</v>
      </c>
      <c r="D187" s="213" t="s">
        <v>298</v>
      </c>
      <c r="E187" s="15">
        <f t="shared" si="103"/>
        <v>31187.278085463477</v>
      </c>
      <c r="F187" s="220">
        <f t="shared" si="130"/>
        <v>31187</v>
      </c>
      <c r="G187" s="29">
        <f t="shared" si="131"/>
        <v>8.8670552104304079E-2</v>
      </c>
      <c r="K187" s="15">
        <f t="shared" ref="K187:K211" si="135">G187</f>
        <v>8.8670552104304079E-2</v>
      </c>
      <c r="O187" s="15">
        <f t="shared" si="104"/>
        <v>5.0971595827029752E-2</v>
      </c>
      <c r="P187" s="211">
        <f t="shared" si="105"/>
        <v>36558.085299999999</v>
      </c>
      <c r="Q187" s="212"/>
      <c r="R187" s="15">
        <f t="shared" si="132"/>
        <v>1.4212113043958413E-3</v>
      </c>
      <c r="S187" s="13">
        <f t="shared" ref="S187:S192" si="136">S$16</f>
        <v>1</v>
      </c>
      <c r="T187" s="15">
        <f t="shared" si="106"/>
        <v>1.4212113043958413E-3</v>
      </c>
      <c r="U187" s="15">
        <f t="shared" si="134"/>
        <v>3.7698956277274327E-2</v>
      </c>
      <c r="Z187" s="15">
        <f t="shared" si="107"/>
        <v>31187</v>
      </c>
      <c r="AA187" s="15">
        <f t="shared" si="108"/>
        <v>8.8067116073692331E-2</v>
      </c>
      <c r="AB187" s="15">
        <f t="shared" si="109"/>
        <v>5.1575031857641493E-2</v>
      </c>
      <c r="AC187" s="15">
        <f t="shared" si="110"/>
        <v>3.7698956277274327E-2</v>
      </c>
      <c r="AD187" s="15">
        <f t="shared" si="111"/>
        <v>6.0343603061174811E-4</v>
      </c>
      <c r="AE187" s="15">
        <f t="shared" si="112"/>
        <v>3.641350430404626E-7</v>
      </c>
      <c r="AF187" s="15">
        <f t="shared" si="113"/>
        <v>-36557.996629447895</v>
      </c>
      <c r="AG187" s="13">
        <f t="shared" si="114"/>
        <v>3.641350430404626E-7</v>
      </c>
      <c r="AH187" s="15">
        <f t="shared" si="115"/>
        <v>3.7095520246662586E-2</v>
      </c>
      <c r="AI187" s="15">
        <f t="shared" si="116"/>
        <v>0.99963858143081685</v>
      </c>
      <c r="AJ187" s="15">
        <f t="shared" si="117"/>
        <v>0.6351691555394593</v>
      </c>
      <c r="AK187" s="15">
        <f t="shared" si="118"/>
        <v>-0.31273268642746388</v>
      </c>
      <c r="AL187" s="15">
        <f t="shared" si="119"/>
        <v>-1.5719520051872298</v>
      </c>
      <c r="AM187" s="15">
        <f t="shared" si="120"/>
        <v>-1.0011563467034834</v>
      </c>
      <c r="AN187" s="15">
        <f t="shared" si="133"/>
        <v>5.0293599590802023</v>
      </c>
      <c r="AO187" s="15">
        <f t="shared" si="133"/>
        <v>5.0293603125592696</v>
      </c>
      <c r="AP187" s="15">
        <f t="shared" si="133"/>
        <v>5.0293639388663811</v>
      </c>
      <c r="AQ187" s="15">
        <f t="shared" si="133"/>
        <v>5.0294011384808242</v>
      </c>
      <c r="AR187" s="15">
        <f t="shared" si="133"/>
        <v>5.0297824986596247</v>
      </c>
      <c r="AS187" s="15">
        <f t="shared" si="133"/>
        <v>5.0336668726853109</v>
      </c>
      <c r="AT187" s="15">
        <f t="shared" si="133"/>
        <v>5.0709239237092829</v>
      </c>
      <c r="AU187" s="15">
        <f t="shared" si="121"/>
        <v>5.3265136838449845</v>
      </c>
    </row>
    <row r="188" spans="1:47" s="15" customFormat="1" ht="12.95" customHeight="1" x14ac:dyDescent="0.2">
      <c r="A188" s="156" t="s">
        <v>802</v>
      </c>
      <c r="B188" s="193" t="s">
        <v>131</v>
      </c>
      <c r="C188" s="213">
        <v>51597.310100000002</v>
      </c>
      <c r="D188" s="213" t="s">
        <v>298</v>
      </c>
      <c r="E188" s="15">
        <f t="shared" si="103"/>
        <v>31252.27447351774</v>
      </c>
      <c r="F188" s="220">
        <f t="shared" si="130"/>
        <v>31252</v>
      </c>
      <c r="G188" s="29">
        <f t="shared" si="131"/>
        <v>8.7518844215082936E-2</v>
      </c>
      <c r="K188" s="15">
        <f t="shared" si="135"/>
        <v>8.7518844215082936E-2</v>
      </c>
      <c r="O188" s="15">
        <f t="shared" si="104"/>
        <v>5.0955630399282303E-2</v>
      </c>
      <c r="P188" s="211">
        <f t="shared" si="105"/>
        <v>36578.810100000002</v>
      </c>
      <c r="Q188" s="212"/>
      <c r="R188" s="15">
        <f t="shared" si="132"/>
        <v>1.3368686045399543E-3</v>
      </c>
      <c r="S188" s="13">
        <f t="shared" si="136"/>
        <v>1</v>
      </c>
      <c r="T188" s="15">
        <f t="shared" si="106"/>
        <v>1.3368686045399543E-3</v>
      </c>
      <c r="U188" s="15">
        <f t="shared" si="134"/>
        <v>3.6563213815800633E-2</v>
      </c>
      <c r="Z188" s="15">
        <f t="shared" si="107"/>
        <v>31252</v>
      </c>
      <c r="AA188" s="15">
        <f t="shared" si="108"/>
        <v>8.8144278435645665E-2</v>
      </c>
      <c r="AB188" s="15">
        <f t="shared" si="109"/>
        <v>5.0330196178719575E-2</v>
      </c>
      <c r="AC188" s="15">
        <f t="shared" si="110"/>
        <v>3.6563213815800633E-2</v>
      </c>
      <c r="AD188" s="15">
        <f t="shared" si="111"/>
        <v>-6.254342205627289E-4</v>
      </c>
      <c r="AE188" s="15">
        <f t="shared" si="112"/>
        <v>3.9116796425090821E-7</v>
      </c>
      <c r="AF188" s="15">
        <f t="shared" si="113"/>
        <v>-36578.722581155787</v>
      </c>
      <c r="AG188" s="13">
        <f t="shared" si="114"/>
        <v>3.9116796425090821E-7</v>
      </c>
      <c r="AH188" s="15">
        <f t="shared" si="115"/>
        <v>3.7188648036363361E-2</v>
      </c>
      <c r="AI188" s="15">
        <f t="shared" si="116"/>
        <v>1.0008780582456285</v>
      </c>
      <c r="AJ188" s="15">
        <f t="shared" si="117"/>
        <v>0.63822536364481897</v>
      </c>
      <c r="AK188" s="15">
        <f t="shared" si="118"/>
        <v>-0.31273166260747864</v>
      </c>
      <c r="AL188" s="15">
        <f t="shared" si="119"/>
        <v>-1.5679886291955767</v>
      </c>
      <c r="AM188" s="15">
        <f t="shared" si="120"/>
        <v>-0.99719623661865964</v>
      </c>
      <c r="AN188" s="15">
        <f t="shared" si="133"/>
        <v>5.0331235648019907</v>
      </c>
      <c r="AO188" s="15">
        <f t="shared" si="133"/>
        <v>5.0331239406115982</v>
      </c>
      <c r="AP188" s="15">
        <f t="shared" si="133"/>
        <v>5.0331277522989168</v>
      </c>
      <c r="AQ188" s="15">
        <f t="shared" si="133"/>
        <v>5.0331664102556815</v>
      </c>
      <c r="AR188" s="15">
        <f t="shared" si="133"/>
        <v>5.0335582236434915</v>
      </c>
      <c r="AS188" s="15">
        <f t="shared" si="133"/>
        <v>5.0375036807392828</v>
      </c>
      <c r="AT188" s="15">
        <f t="shared" si="133"/>
        <v>5.0749317834823042</v>
      </c>
      <c r="AU188" s="15">
        <f t="shared" si="121"/>
        <v>5.3299083232803621</v>
      </c>
    </row>
    <row r="189" spans="1:47" s="15" customFormat="1" ht="12.95" customHeight="1" x14ac:dyDescent="0.2">
      <c r="A189" s="156" t="s">
        <v>802</v>
      </c>
      <c r="B189" s="193" t="s">
        <v>132</v>
      </c>
      <c r="C189" s="213">
        <v>51597.470600000001</v>
      </c>
      <c r="D189" s="213" t="s">
        <v>298</v>
      </c>
      <c r="E189" s="15">
        <f t="shared" si="103"/>
        <v>31252.777827966642</v>
      </c>
      <c r="F189" s="220">
        <f t="shared" si="130"/>
        <v>31252.5</v>
      </c>
      <c r="G189" s="29">
        <f t="shared" si="131"/>
        <v>8.8588446458743419E-2</v>
      </c>
      <c r="K189" s="15">
        <f t="shared" si="135"/>
        <v>8.8588446458743419E-2</v>
      </c>
      <c r="O189" s="15">
        <f t="shared" si="104"/>
        <v>5.0955506251922016E-2</v>
      </c>
      <c r="P189" s="211">
        <f t="shared" si="105"/>
        <v>36578.970600000001</v>
      </c>
      <c r="Q189" s="212"/>
      <c r="R189" s="15">
        <f t="shared" si="132"/>
        <v>1.416238188610195E-3</v>
      </c>
      <c r="S189" s="13">
        <f t="shared" si="136"/>
        <v>1</v>
      </c>
      <c r="T189" s="15">
        <f t="shared" si="106"/>
        <v>1.416238188610195E-3</v>
      </c>
      <c r="U189" s="15">
        <f t="shared" si="134"/>
        <v>3.7632940206821404E-2</v>
      </c>
      <c r="Z189" s="15">
        <f t="shared" si="107"/>
        <v>31252.5</v>
      </c>
      <c r="AA189" s="15">
        <f t="shared" si="108"/>
        <v>8.8144869062155656E-2</v>
      </c>
      <c r="AB189" s="15">
        <f t="shared" si="109"/>
        <v>5.1399083648509786E-2</v>
      </c>
      <c r="AC189" s="15">
        <f t="shared" si="110"/>
        <v>3.7632940206821404E-2</v>
      </c>
      <c r="AD189" s="15">
        <f t="shared" si="111"/>
        <v>4.4357739658776318E-4</v>
      </c>
      <c r="AE189" s="15">
        <f t="shared" si="112"/>
        <v>1.9676090676357773E-7</v>
      </c>
      <c r="AF189" s="15">
        <f t="shared" si="113"/>
        <v>-36578.882011553542</v>
      </c>
      <c r="AG189" s="13">
        <f t="shared" si="114"/>
        <v>1.9676090676357773E-7</v>
      </c>
      <c r="AH189" s="15">
        <f t="shared" si="115"/>
        <v>3.7189362810233634E-2</v>
      </c>
      <c r="AI189" s="15">
        <f t="shared" si="116"/>
        <v>1.0008876045673898</v>
      </c>
      <c r="AJ189" s="15">
        <f t="shared" si="117"/>
        <v>0.63824886346929655</v>
      </c>
      <c r="AK189" s="15">
        <f t="shared" si="118"/>
        <v>-0.31273163565851875</v>
      </c>
      <c r="AL189" s="15">
        <f t="shared" si="119"/>
        <v>-1.5679581035938761</v>
      </c>
      <c r="AM189" s="15">
        <f t="shared" si="120"/>
        <v>-0.99716579694683061</v>
      </c>
      <c r="AN189" s="15">
        <f t="shared" si="133"/>
        <v>5.0331525336987735</v>
      </c>
      <c r="AO189" s="15">
        <f t="shared" si="133"/>
        <v>5.0331529096844623</v>
      </c>
      <c r="AP189" s="15">
        <f t="shared" si="133"/>
        <v>5.033156722825173</v>
      </c>
      <c r="AQ189" s="15">
        <f t="shared" si="133"/>
        <v>5.0331953921495671</v>
      </c>
      <c r="AR189" s="15">
        <f t="shared" si="133"/>
        <v>5.0335872865431277</v>
      </c>
      <c r="AS189" s="15">
        <f t="shared" si="133"/>
        <v>5.0375332141245526</v>
      </c>
      <c r="AT189" s="15">
        <f t="shared" si="133"/>
        <v>5.074962624569797</v>
      </c>
      <c r="AU189" s="15">
        <f t="shared" si="121"/>
        <v>5.3299344358914045</v>
      </c>
    </row>
    <row r="190" spans="1:47" s="15" customFormat="1" ht="12.95" customHeight="1" x14ac:dyDescent="0.2">
      <c r="A190" s="156" t="s">
        <v>802</v>
      </c>
      <c r="B190" s="193" t="s">
        <v>131</v>
      </c>
      <c r="C190" s="213">
        <v>51598.585599999999</v>
      </c>
      <c r="D190" s="213" t="s">
        <v>298</v>
      </c>
      <c r="E190" s="15">
        <f t="shared" si="103"/>
        <v>31256.274651708263</v>
      </c>
      <c r="F190" s="220">
        <f t="shared" si="130"/>
        <v>31256</v>
      </c>
      <c r="G190" s="29">
        <f t="shared" si="131"/>
        <v>8.757566218264401E-2</v>
      </c>
      <c r="K190" s="15">
        <f t="shared" si="135"/>
        <v>8.757566218264401E-2</v>
      </c>
      <c r="O190" s="15">
        <f t="shared" si="104"/>
        <v>5.0954636649124134E-2</v>
      </c>
      <c r="P190" s="211">
        <f t="shared" si="105"/>
        <v>36580.085599999999</v>
      </c>
      <c r="Q190" s="212"/>
      <c r="R190" s="15">
        <f t="shared" si="132"/>
        <v>1.3410995111267146E-3</v>
      </c>
      <c r="S190" s="13">
        <f t="shared" si="136"/>
        <v>1</v>
      </c>
      <c r="T190" s="15">
        <f t="shared" si="106"/>
        <v>1.3410995111267146E-3</v>
      </c>
      <c r="U190" s="15">
        <f t="shared" si="134"/>
        <v>3.6621025533519876E-2</v>
      </c>
      <c r="Z190" s="15">
        <f t="shared" si="107"/>
        <v>31256</v>
      </c>
      <c r="AA190" s="15">
        <f t="shared" si="108"/>
        <v>8.8149002193400661E-2</v>
      </c>
      <c r="AB190" s="15">
        <f t="shared" si="109"/>
        <v>5.0381296638367483E-2</v>
      </c>
      <c r="AC190" s="15">
        <f t="shared" si="110"/>
        <v>3.6621025533519876E-2</v>
      </c>
      <c r="AD190" s="15">
        <f t="shared" si="111"/>
        <v>-5.7334001075665109E-4</v>
      </c>
      <c r="AE190" s="15">
        <f t="shared" si="112"/>
        <v>3.2871876793443676E-7</v>
      </c>
      <c r="AF190" s="15">
        <f t="shared" si="113"/>
        <v>-36579.998024337816</v>
      </c>
      <c r="AG190" s="13">
        <f t="shared" si="114"/>
        <v>3.2871876793443676E-7</v>
      </c>
      <c r="AH190" s="15">
        <f t="shared" si="115"/>
        <v>3.7194365544276527E-2</v>
      </c>
      <c r="AI190" s="15">
        <f t="shared" si="116"/>
        <v>1.0009544338954253</v>
      </c>
      <c r="AJ190" s="15">
        <f t="shared" si="117"/>
        <v>0.63841335813755995</v>
      </c>
      <c r="AK190" s="15">
        <f t="shared" si="118"/>
        <v>-0.31273143884083648</v>
      </c>
      <c r="AL190" s="15">
        <f t="shared" si="119"/>
        <v>-1.5677444080760881</v>
      </c>
      <c r="AM190" s="15">
        <f t="shared" si="120"/>
        <v>-0.99695272892776132</v>
      </c>
      <c r="AN190" s="15">
        <f t="shared" si="133"/>
        <v>5.0333553237133843</v>
      </c>
      <c r="AO190" s="15">
        <f t="shared" si="133"/>
        <v>5.033355700933499</v>
      </c>
      <c r="AP190" s="15">
        <f t="shared" si="133"/>
        <v>5.0333595242597671</v>
      </c>
      <c r="AQ190" s="15">
        <f t="shared" si="133"/>
        <v>5.0333982732217963</v>
      </c>
      <c r="AR190" s="15">
        <f t="shared" si="133"/>
        <v>5.0337907349103128</v>
      </c>
      <c r="AS190" s="15">
        <f t="shared" si="133"/>
        <v>5.0377399561489753</v>
      </c>
      <c r="AT190" s="15">
        <f t="shared" si="133"/>
        <v>5.0751785170500607</v>
      </c>
      <c r="AU190" s="15">
        <f t="shared" si="121"/>
        <v>5.3301172241686938</v>
      </c>
    </row>
    <row r="191" spans="1:47" s="15" customFormat="1" ht="12.95" customHeight="1" x14ac:dyDescent="0.2">
      <c r="A191" s="228" t="s">
        <v>77</v>
      </c>
      <c r="B191" s="42"/>
      <c r="C191" s="29">
        <v>51786.874627999998</v>
      </c>
      <c r="D191" s="29">
        <v>2.0000000000000001E-4</v>
      </c>
      <c r="E191" s="15">
        <f t="shared" si="103"/>
        <v>31846.780071796551</v>
      </c>
      <c r="F191" s="220">
        <f t="shared" si="130"/>
        <v>31846.5</v>
      </c>
      <c r="G191" s="150">
        <f t="shared" si="131"/>
        <v>8.930391584726749E-2</v>
      </c>
      <c r="K191" s="15">
        <f t="shared" si="135"/>
        <v>8.930391584726749E-2</v>
      </c>
      <c r="O191" s="15">
        <f t="shared" si="104"/>
        <v>5.0793609446429556E-2</v>
      </c>
      <c r="P191" s="211">
        <f t="shared" si="105"/>
        <v>36768.374627999998</v>
      </c>
      <c r="Q191" s="212"/>
      <c r="R191" s="15">
        <f t="shared" si="132"/>
        <v>1.483043699086419E-3</v>
      </c>
      <c r="S191" s="13">
        <f t="shared" si="136"/>
        <v>1</v>
      </c>
      <c r="T191" s="15">
        <f t="shared" si="106"/>
        <v>1.483043699086419E-3</v>
      </c>
      <c r="U191" s="15">
        <f t="shared" si="134"/>
        <v>3.8510306400837933E-2</v>
      </c>
      <c r="Z191" s="15">
        <f t="shared" si="107"/>
        <v>31846.5</v>
      </c>
      <c r="AA191" s="15">
        <f t="shared" si="108"/>
        <v>8.88145120140027E-2</v>
      </c>
      <c r="AB191" s="15">
        <f t="shared" si="109"/>
        <v>5.1283013279694339E-2</v>
      </c>
      <c r="AC191" s="15">
        <f t="shared" si="110"/>
        <v>3.8510306400837933E-2</v>
      </c>
      <c r="AD191" s="15">
        <f t="shared" si="111"/>
        <v>4.8940383326478987E-4</v>
      </c>
      <c r="AE191" s="15">
        <f t="shared" si="112"/>
        <v>2.3951611201427022E-7</v>
      </c>
      <c r="AF191" s="15">
        <f t="shared" si="113"/>
        <v>-36768.28532408415</v>
      </c>
      <c r="AG191" s="13">
        <f t="shared" si="114"/>
        <v>2.3951611201427022E-7</v>
      </c>
      <c r="AH191" s="15">
        <f t="shared" si="115"/>
        <v>3.802090256757315E-2</v>
      </c>
      <c r="AI191" s="15">
        <f t="shared" si="116"/>
        <v>1.0123555372098223</v>
      </c>
      <c r="AJ191" s="15">
        <f t="shared" si="117"/>
        <v>0.66605084262829417</v>
      </c>
      <c r="AK191" s="15">
        <f t="shared" si="118"/>
        <v>-0.31248872697071373</v>
      </c>
      <c r="AL191" s="15">
        <f t="shared" si="119"/>
        <v>-1.5312777665237305</v>
      </c>
      <c r="AM191" s="15">
        <f t="shared" si="120"/>
        <v>-0.96124222134781645</v>
      </c>
      <c r="AN191" s="15">
        <f t="shared" ref="AN191:AT200" si="137">$AU191+$AB$7*SIN(AO191)</f>
        <v>5.0677641934067168</v>
      </c>
      <c r="AO191" s="15">
        <f t="shared" si="137"/>
        <v>5.0677648310712469</v>
      </c>
      <c r="AP191" s="15">
        <f t="shared" si="137"/>
        <v>5.067770691204168</v>
      </c>
      <c r="AQ191" s="15">
        <f t="shared" si="137"/>
        <v>5.0678245414561287</v>
      </c>
      <c r="AR191" s="15">
        <f t="shared" si="137"/>
        <v>5.0683190198959851</v>
      </c>
      <c r="AS191" s="15">
        <f t="shared" si="137"/>
        <v>5.0728291915714703</v>
      </c>
      <c r="AT191" s="15">
        <f t="shared" si="137"/>
        <v>5.1117237151629631</v>
      </c>
      <c r="AU191" s="15">
        <f t="shared" si="121"/>
        <v>5.3609562178085479</v>
      </c>
    </row>
    <row r="192" spans="1:47" s="15" customFormat="1" ht="12.95" customHeight="1" x14ac:dyDescent="0.2">
      <c r="A192" s="92" t="s">
        <v>133</v>
      </c>
      <c r="B192" s="42"/>
      <c r="C192" s="29">
        <v>51806.483999999997</v>
      </c>
      <c r="D192" s="29"/>
      <c r="E192" s="15">
        <f t="shared" si="103"/>
        <v>31908.278293830641</v>
      </c>
      <c r="F192" s="220">
        <f t="shared" si="130"/>
        <v>31908</v>
      </c>
      <c r="G192" s="150">
        <f t="shared" si="131"/>
        <v>8.873699222021969E-2</v>
      </c>
      <c r="K192" s="15">
        <f t="shared" si="135"/>
        <v>8.873699222021969E-2</v>
      </c>
      <c r="O192" s="15">
        <f t="shared" si="104"/>
        <v>5.0775202404213321E-2</v>
      </c>
      <c r="P192" s="211">
        <f t="shared" si="105"/>
        <v>36787.983999999997</v>
      </c>
      <c r="Q192" s="212"/>
      <c r="R192" s="15">
        <f t="shared" si="132"/>
        <v>1.4410974860346449E-3</v>
      </c>
      <c r="S192" s="13">
        <f t="shared" si="136"/>
        <v>1</v>
      </c>
      <c r="T192" s="15">
        <f t="shared" si="106"/>
        <v>1.4410974860346449E-3</v>
      </c>
      <c r="U192" s="15">
        <f t="shared" si="134"/>
        <v>3.7961789816006369E-2</v>
      </c>
      <c r="Z192" s="15">
        <f t="shared" si="107"/>
        <v>31908</v>
      </c>
      <c r="AA192" s="15">
        <f t="shared" si="108"/>
        <v>8.8880139223990934E-2</v>
      </c>
      <c r="AB192" s="15">
        <f t="shared" si="109"/>
        <v>5.0632055400442078E-2</v>
      </c>
      <c r="AC192" s="15">
        <f t="shared" si="110"/>
        <v>3.7961789816006369E-2</v>
      </c>
      <c r="AD192" s="15">
        <f t="shared" si="111"/>
        <v>-1.4314700377124345E-4</v>
      </c>
      <c r="AE192" s="15">
        <f t="shared" si="112"/>
        <v>2.0491064688684388E-8</v>
      </c>
      <c r="AF192" s="15">
        <f t="shared" si="113"/>
        <v>-36787.895263007777</v>
      </c>
      <c r="AG192" s="13">
        <f t="shared" si="114"/>
        <v>2.0491064688684388E-8</v>
      </c>
      <c r="AH192" s="15">
        <f t="shared" si="115"/>
        <v>3.8104936819777613E-2</v>
      </c>
      <c r="AI192" s="15">
        <f t="shared" si="116"/>
        <v>1.0135572058344784</v>
      </c>
      <c r="AJ192" s="15">
        <f t="shared" si="117"/>
        <v>0.66891450195395119</v>
      </c>
      <c r="AK192" s="15">
        <f t="shared" si="118"/>
        <v>-0.31243889955234794</v>
      </c>
      <c r="AL192" s="15">
        <f t="shared" si="119"/>
        <v>-1.5274319863322472</v>
      </c>
      <c r="AM192" s="15">
        <f t="shared" si="120"/>
        <v>-0.95754942762720396</v>
      </c>
      <c r="AN192" s="15">
        <f t="shared" si="137"/>
        <v>5.0713703511874328</v>
      </c>
      <c r="AO192" s="15">
        <f t="shared" si="137"/>
        <v>5.0713710226638531</v>
      </c>
      <c r="AP192" s="15">
        <f t="shared" si="137"/>
        <v>5.0713771341822671</v>
      </c>
      <c r="AQ192" s="15">
        <f t="shared" si="137"/>
        <v>5.0714327542817559</v>
      </c>
      <c r="AR192" s="15">
        <f t="shared" si="137"/>
        <v>5.0719385669250183</v>
      </c>
      <c r="AS192" s="15">
        <f t="shared" si="137"/>
        <v>5.0765076103274476</v>
      </c>
      <c r="AT192" s="15">
        <f t="shared" si="137"/>
        <v>5.1155435849166908</v>
      </c>
      <c r="AU192" s="15">
        <f t="shared" si="121"/>
        <v>5.3641680689666362</v>
      </c>
    </row>
    <row r="193" spans="1:47" s="15" customFormat="1" ht="12.95" customHeight="1" x14ac:dyDescent="0.2">
      <c r="A193" s="15" t="s">
        <v>1459</v>
      </c>
      <c r="B193" s="13" t="s">
        <v>132</v>
      </c>
      <c r="C193" s="150">
        <v>51806.484499999999</v>
      </c>
      <c r="D193" s="29"/>
      <c r="E193" s="15">
        <f t="shared" si="103"/>
        <v>31908.279861913041</v>
      </c>
      <c r="F193" s="220">
        <f t="shared" si="130"/>
        <v>31908</v>
      </c>
      <c r="G193" s="29">
        <f t="shared" si="131"/>
        <v>8.9236992222140543E-2</v>
      </c>
      <c r="K193" s="15">
        <f t="shared" si="135"/>
        <v>8.9236992222140543E-2</v>
      </c>
      <c r="N193" s="15">
        <f ca="1">+C$11+C$12*F193</f>
        <v>0.12833263547468104</v>
      </c>
      <c r="O193" s="15">
        <f t="shared" si="104"/>
        <v>5.0775202404213321E-2</v>
      </c>
      <c r="P193" s="211">
        <f t="shared" si="105"/>
        <v>36787.984499999999</v>
      </c>
      <c r="Q193" s="212"/>
      <c r="R193" s="15">
        <f t="shared" si="132"/>
        <v>1.4793092759984102E-3</v>
      </c>
      <c r="S193" s="13">
        <v>1</v>
      </c>
      <c r="T193" s="15">
        <f t="shared" si="106"/>
        <v>1.4793092759984102E-3</v>
      </c>
      <c r="U193" s="15">
        <f t="shared" si="134"/>
        <v>3.8461789817927222E-2</v>
      </c>
      <c r="Z193" s="15">
        <f t="shared" si="107"/>
        <v>31908</v>
      </c>
      <c r="AA193" s="15">
        <f t="shared" si="108"/>
        <v>8.8880139223990934E-2</v>
      </c>
      <c r="AB193" s="15">
        <f t="shared" si="109"/>
        <v>5.113205540236293E-2</v>
      </c>
      <c r="AC193" s="15">
        <f t="shared" si="110"/>
        <v>3.8461789817927222E-2</v>
      </c>
      <c r="AD193" s="15">
        <f t="shared" si="111"/>
        <v>3.5685299814960936E-4</v>
      </c>
      <c r="AE193" s="15">
        <f t="shared" si="112"/>
        <v>1.2734406228836511E-7</v>
      </c>
      <c r="AF193" s="15">
        <f t="shared" si="113"/>
        <v>-36787.895263007777</v>
      </c>
      <c r="AG193" s="13">
        <f t="shared" si="114"/>
        <v>1.2734406228836511E-7</v>
      </c>
      <c r="AH193" s="15">
        <f t="shared" si="115"/>
        <v>3.8104936819777613E-2</v>
      </c>
      <c r="AI193" s="15">
        <f t="shared" si="116"/>
        <v>1.0135572058344784</v>
      </c>
      <c r="AJ193" s="15">
        <f t="shared" si="117"/>
        <v>0.66891450195395119</v>
      </c>
      <c r="AK193" s="15">
        <f t="shared" si="118"/>
        <v>-0.31243889955234794</v>
      </c>
      <c r="AL193" s="15">
        <f t="shared" si="119"/>
        <v>-1.5274319863322472</v>
      </c>
      <c r="AM193" s="15">
        <f t="shared" si="120"/>
        <v>-0.95754942762720396</v>
      </c>
      <c r="AN193" s="15">
        <f t="shared" si="137"/>
        <v>5.0713703511874328</v>
      </c>
      <c r="AO193" s="15">
        <f t="shared" si="137"/>
        <v>5.0713710226638531</v>
      </c>
      <c r="AP193" s="15">
        <f t="shared" si="137"/>
        <v>5.0713771341822671</v>
      </c>
      <c r="AQ193" s="15">
        <f t="shared" si="137"/>
        <v>5.0714327542817559</v>
      </c>
      <c r="AR193" s="15">
        <f t="shared" si="137"/>
        <v>5.0719385669250183</v>
      </c>
      <c r="AS193" s="15">
        <f t="shared" si="137"/>
        <v>5.0765076103274476</v>
      </c>
      <c r="AT193" s="15">
        <f t="shared" si="137"/>
        <v>5.1155435849166908</v>
      </c>
      <c r="AU193" s="15">
        <f t="shared" si="121"/>
        <v>5.3641680689666362</v>
      </c>
    </row>
    <row r="194" spans="1:47" s="15" customFormat="1" ht="12.95" customHeight="1" x14ac:dyDescent="0.2">
      <c r="A194" s="15" t="s">
        <v>1459</v>
      </c>
      <c r="B194" s="13" t="s">
        <v>132</v>
      </c>
      <c r="C194" s="150">
        <v>51806.485500000003</v>
      </c>
      <c r="D194" s="29"/>
      <c r="E194" s="15">
        <f t="shared" si="103"/>
        <v>31908.282998077844</v>
      </c>
      <c r="F194" s="220">
        <f t="shared" si="130"/>
        <v>31908</v>
      </c>
      <c r="G194" s="29">
        <f t="shared" si="131"/>
        <v>9.0236992225982249E-2</v>
      </c>
      <c r="K194" s="15">
        <f t="shared" si="135"/>
        <v>9.0236992225982249E-2</v>
      </c>
      <c r="N194" s="15">
        <f ca="1">+C$11+C$12*F194</f>
        <v>0.12833263547468104</v>
      </c>
      <c r="O194" s="15">
        <f t="shared" si="104"/>
        <v>5.0775202404213321E-2</v>
      </c>
      <c r="P194" s="211">
        <f t="shared" si="105"/>
        <v>36787.985500000003</v>
      </c>
      <c r="Q194" s="212"/>
      <c r="R194" s="15">
        <f t="shared" si="132"/>
        <v>1.5572328559374658E-3</v>
      </c>
      <c r="S194" s="13">
        <v>1</v>
      </c>
      <c r="T194" s="15">
        <f t="shared" si="106"/>
        <v>1.5572328559374658E-3</v>
      </c>
      <c r="U194" s="15">
        <f t="shared" si="134"/>
        <v>3.9461789821768928E-2</v>
      </c>
      <c r="Z194" s="15">
        <f t="shared" si="107"/>
        <v>31908</v>
      </c>
      <c r="AA194" s="15">
        <f t="shared" si="108"/>
        <v>8.8880139223990934E-2</v>
      </c>
      <c r="AB194" s="15">
        <f t="shared" si="109"/>
        <v>5.2132055406204636E-2</v>
      </c>
      <c r="AC194" s="15">
        <f t="shared" si="110"/>
        <v>3.9461789821768928E-2</v>
      </c>
      <c r="AD194" s="15">
        <f t="shared" si="111"/>
        <v>1.356853001991315E-3</v>
      </c>
      <c r="AE194" s="15">
        <f t="shared" si="112"/>
        <v>1.8410500690128434E-6</v>
      </c>
      <c r="AF194" s="15">
        <f t="shared" si="113"/>
        <v>-36787.895263007777</v>
      </c>
      <c r="AG194" s="13">
        <f t="shared" si="114"/>
        <v>1.8410500690128434E-6</v>
      </c>
      <c r="AH194" s="15">
        <f t="shared" si="115"/>
        <v>3.8104936819777613E-2</v>
      </c>
      <c r="AI194" s="15">
        <f t="shared" si="116"/>
        <v>1.0135572058344784</v>
      </c>
      <c r="AJ194" s="15">
        <f t="shared" si="117"/>
        <v>0.66891450195395119</v>
      </c>
      <c r="AK194" s="15">
        <f t="shared" si="118"/>
        <v>-0.31243889955234794</v>
      </c>
      <c r="AL194" s="15">
        <f t="shared" si="119"/>
        <v>-1.5274319863322472</v>
      </c>
      <c r="AM194" s="15">
        <f t="shared" si="120"/>
        <v>-0.95754942762720396</v>
      </c>
      <c r="AN194" s="15">
        <f t="shared" si="137"/>
        <v>5.0713703511874328</v>
      </c>
      <c r="AO194" s="15">
        <f t="shared" si="137"/>
        <v>5.0713710226638531</v>
      </c>
      <c r="AP194" s="15">
        <f t="shared" si="137"/>
        <v>5.0713771341822671</v>
      </c>
      <c r="AQ194" s="15">
        <f t="shared" si="137"/>
        <v>5.0714327542817559</v>
      </c>
      <c r="AR194" s="15">
        <f t="shared" si="137"/>
        <v>5.0719385669250183</v>
      </c>
      <c r="AS194" s="15">
        <f t="shared" si="137"/>
        <v>5.0765076103274476</v>
      </c>
      <c r="AT194" s="15">
        <f t="shared" si="137"/>
        <v>5.1155435849166908</v>
      </c>
      <c r="AU194" s="15">
        <f t="shared" si="121"/>
        <v>5.3641680689666362</v>
      </c>
    </row>
    <row r="195" spans="1:47" s="15" customFormat="1" ht="12.95" customHeight="1" x14ac:dyDescent="0.2">
      <c r="A195" s="92" t="s">
        <v>133</v>
      </c>
      <c r="B195" s="42"/>
      <c r="C195" s="29">
        <v>51815.572200000002</v>
      </c>
      <c r="D195" s="29"/>
      <c r="E195" s="15">
        <f t="shared" si="103"/>
        <v>31936.780386681476</v>
      </c>
      <c r="F195" s="220">
        <f t="shared" si="130"/>
        <v>31936.5</v>
      </c>
      <c r="G195" s="150">
        <f t="shared" si="131"/>
        <v>8.9404320307949092E-2</v>
      </c>
      <c r="K195" s="15">
        <f t="shared" si="135"/>
        <v>8.9404320307949092E-2</v>
      </c>
      <c r="O195" s="15">
        <f t="shared" si="104"/>
        <v>5.0766567645568694E-2</v>
      </c>
      <c r="P195" s="211">
        <f t="shared" si="105"/>
        <v>36797.072200000002</v>
      </c>
      <c r="Q195" s="212"/>
      <c r="R195" s="15">
        <f t="shared" si="132"/>
        <v>1.4928759307992836E-3</v>
      </c>
      <c r="S195" s="13">
        <f>S$16</f>
        <v>1</v>
      </c>
      <c r="T195" s="15">
        <f t="shared" si="106"/>
        <v>1.4928759307992836E-3</v>
      </c>
      <c r="U195" s="15">
        <f t="shared" si="134"/>
        <v>3.8637752662380398E-2</v>
      </c>
      <c r="Z195" s="15">
        <f t="shared" si="107"/>
        <v>31936.5</v>
      </c>
      <c r="AA195" s="15">
        <f t="shared" si="108"/>
        <v>8.891031284429135E-2</v>
      </c>
      <c r="AB195" s="15">
        <f t="shared" si="109"/>
        <v>5.1260575109226429E-2</v>
      </c>
      <c r="AC195" s="15">
        <f t="shared" si="110"/>
        <v>3.8637752662380398E-2</v>
      </c>
      <c r="AD195" s="15">
        <f t="shared" si="111"/>
        <v>4.9400746365774184E-4</v>
      </c>
      <c r="AE195" s="15">
        <f t="shared" si="112"/>
        <v>2.4404337414955512E-7</v>
      </c>
      <c r="AF195" s="15">
        <f t="shared" si="113"/>
        <v>-36796.982795679694</v>
      </c>
      <c r="AG195" s="13">
        <f t="shared" si="114"/>
        <v>2.4404337414955512E-7</v>
      </c>
      <c r="AH195" s="15">
        <f t="shared" si="115"/>
        <v>3.8143745198722663E-2</v>
      </c>
      <c r="AI195" s="15">
        <f t="shared" si="116"/>
        <v>1.0141149774316691</v>
      </c>
      <c r="AJ195" s="15">
        <f t="shared" si="117"/>
        <v>0.67024051026183851</v>
      </c>
      <c r="AK195" s="15">
        <f t="shared" si="118"/>
        <v>-0.31241419813386212</v>
      </c>
      <c r="AL195" s="15">
        <f t="shared" si="119"/>
        <v>-1.5256466980745447</v>
      </c>
      <c r="AM195" s="15">
        <f t="shared" si="120"/>
        <v>-0.95583977815785037</v>
      </c>
      <c r="AN195" s="15">
        <f t="shared" si="137"/>
        <v>5.0730429491870872</v>
      </c>
      <c r="AO195" s="15">
        <f t="shared" si="137"/>
        <v>5.0730436368104632</v>
      </c>
      <c r="AP195" s="15">
        <f t="shared" si="137"/>
        <v>5.0730498675271747</v>
      </c>
      <c r="AQ195" s="15">
        <f t="shared" si="137"/>
        <v>5.0731063208215916</v>
      </c>
      <c r="AR195" s="15">
        <f t="shared" si="137"/>
        <v>5.0736174303488255</v>
      </c>
      <c r="AS195" s="15">
        <f t="shared" si="137"/>
        <v>5.078213774276561</v>
      </c>
      <c r="AT195" s="15">
        <f t="shared" si="137"/>
        <v>5.1173146385265129</v>
      </c>
      <c r="AU195" s="15">
        <f t="shared" si="121"/>
        <v>5.3656564877959951</v>
      </c>
    </row>
    <row r="196" spans="1:47" s="15" customFormat="1" ht="12.95" customHeight="1" x14ac:dyDescent="0.2">
      <c r="A196" s="15" t="s">
        <v>1459</v>
      </c>
      <c r="B196" s="13" t="s">
        <v>131</v>
      </c>
      <c r="C196" s="150">
        <v>51815.572800000002</v>
      </c>
      <c r="D196" s="29"/>
      <c r="E196" s="15">
        <f t="shared" si="103"/>
        <v>31936.78226838035</v>
      </c>
      <c r="F196" s="220">
        <f t="shared" si="130"/>
        <v>31936.5</v>
      </c>
      <c r="G196" s="29">
        <f t="shared" si="131"/>
        <v>9.0004320307343733E-2</v>
      </c>
      <c r="K196" s="15">
        <f t="shared" si="135"/>
        <v>9.0004320307343733E-2</v>
      </c>
      <c r="N196" s="15">
        <f ca="1">+C$11+C$12*F196</f>
        <v>0.12823100748731578</v>
      </c>
      <c r="O196" s="15">
        <f t="shared" si="104"/>
        <v>5.0766567645568694E-2</v>
      </c>
      <c r="P196" s="211">
        <f t="shared" si="105"/>
        <v>36797.072800000002</v>
      </c>
      <c r="Q196" s="212"/>
      <c r="R196" s="15">
        <f t="shared" si="132"/>
        <v>1.539601233946634E-3</v>
      </c>
      <c r="S196" s="13">
        <v>1</v>
      </c>
      <c r="T196" s="15">
        <f t="shared" si="106"/>
        <v>1.539601233946634E-3</v>
      </c>
      <c r="U196" s="15">
        <f t="shared" si="134"/>
        <v>3.9237752661775038E-2</v>
      </c>
      <c r="Z196" s="15">
        <f t="shared" si="107"/>
        <v>31936.5</v>
      </c>
      <c r="AA196" s="15">
        <f t="shared" si="108"/>
        <v>8.891031284429135E-2</v>
      </c>
      <c r="AB196" s="15">
        <f t="shared" si="109"/>
        <v>5.186057510862107E-2</v>
      </c>
      <c r="AC196" s="15">
        <f t="shared" si="110"/>
        <v>3.9237752661775038E-2</v>
      </c>
      <c r="AD196" s="15">
        <f t="shared" si="111"/>
        <v>1.0940074630523822E-3</v>
      </c>
      <c r="AE196" s="15">
        <f t="shared" si="112"/>
        <v>1.1968523292143094E-6</v>
      </c>
      <c r="AF196" s="15">
        <f t="shared" si="113"/>
        <v>-36796.982795679694</v>
      </c>
      <c r="AG196" s="13">
        <f t="shared" si="114"/>
        <v>1.1968523292143094E-6</v>
      </c>
      <c r="AH196" s="15">
        <f t="shared" si="115"/>
        <v>3.8143745198722663E-2</v>
      </c>
      <c r="AI196" s="15">
        <f t="shared" si="116"/>
        <v>1.0141149774316691</v>
      </c>
      <c r="AJ196" s="15">
        <f t="shared" si="117"/>
        <v>0.67024051026183851</v>
      </c>
      <c r="AK196" s="15">
        <f t="shared" si="118"/>
        <v>-0.31241419813386212</v>
      </c>
      <c r="AL196" s="15">
        <f t="shared" si="119"/>
        <v>-1.5256466980745447</v>
      </c>
      <c r="AM196" s="15">
        <f t="shared" si="120"/>
        <v>-0.95583977815785037</v>
      </c>
      <c r="AN196" s="15">
        <f t="shared" si="137"/>
        <v>5.0730429491870872</v>
      </c>
      <c r="AO196" s="15">
        <f t="shared" si="137"/>
        <v>5.0730436368104632</v>
      </c>
      <c r="AP196" s="15">
        <f t="shared" si="137"/>
        <v>5.0730498675271747</v>
      </c>
      <c r="AQ196" s="15">
        <f t="shared" si="137"/>
        <v>5.0731063208215916</v>
      </c>
      <c r="AR196" s="15">
        <f t="shared" si="137"/>
        <v>5.0736174303488255</v>
      </c>
      <c r="AS196" s="15">
        <f t="shared" si="137"/>
        <v>5.078213774276561</v>
      </c>
      <c r="AT196" s="15">
        <f t="shared" si="137"/>
        <v>5.1173146385265129</v>
      </c>
      <c r="AU196" s="15">
        <f t="shared" si="121"/>
        <v>5.3656564877959951</v>
      </c>
    </row>
    <row r="197" spans="1:47" s="15" customFormat="1" ht="12.95" customHeight="1" x14ac:dyDescent="0.2">
      <c r="A197" s="15" t="s">
        <v>1459</v>
      </c>
      <c r="B197" s="13" t="s">
        <v>131</v>
      </c>
      <c r="C197" s="150">
        <v>51815.572999999997</v>
      </c>
      <c r="D197" s="29"/>
      <c r="E197" s="15">
        <f t="shared" si="103"/>
        <v>31936.782895613291</v>
      </c>
      <c r="F197" s="220">
        <f t="shared" si="130"/>
        <v>31936.5</v>
      </c>
      <c r="G197" s="29">
        <f t="shared" si="131"/>
        <v>9.0204320302291308E-2</v>
      </c>
      <c r="K197" s="15">
        <f t="shared" si="135"/>
        <v>9.0204320302291308E-2</v>
      </c>
      <c r="N197" s="15">
        <f ca="1">+C$11+C$12*F197</f>
        <v>0.12823100748731578</v>
      </c>
      <c r="O197" s="15">
        <f t="shared" si="104"/>
        <v>5.0766567645568694E-2</v>
      </c>
      <c r="P197" s="211">
        <f t="shared" si="105"/>
        <v>36797.072999999997</v>
      </c>
      <c r="Q197" s="212"/>
      <c r="R197" s="15">
        <f t="shared" si="132"/>
        <v>1.5553363346128316E-3</v>
      </c>
      <c r="S197" s="13">
        <v>1</v>
      </c>
      <c r="T197" s="15">
        <f t="shared" si="106"/>
        <v>1.5553363346128316E-3</v>
      </c>
      <c r="U197" s="15">
        <f t="shared" si="134"/>
        <v>3.9437752656722613E-2</v>
      </c>
      <c r="Z197" s="15">
        <f t="shared" si="107"/>
        <v>31936.5</v>
      </c>
      <c r="AA197" s="15">
        <f t="shared" si="108"/>
        <v>8.891031284429135E-2</v>
      </c>
      <c r="AB197" s="15">
        <f t="shared" si="109"/>
        <v>5.2060575103568645E-2</v>
      </c>
      <c r="AC197" s="15">
        <f t="shared" si="110"/>
        <v>3.9437752656722613E-2</v>
      </c>
      <c r="AD197" s="15">
        <f t="shared" si="111"/>
        <v>1.2940074579999572E-3</v>
      </c>
      <c r="AE197" s="15">
        <f t="shared" si="112"/>
        <v>1.674455301359511E-6</v>
      </c>
      <c r="AF197" s="15">
        <f t="shared" si="113"/>
        <v>-36796.982795679694</v>
      </c>
      <c r="AG197" s="13">
        <f t="shared" si="114"/>
        <v>1.674455301359511E-6</v>
      </c>
      <c r="AH197" s="15">
        <f t="shared" si="115"/>
        <v>3.8143745198722663E-2</v>
      </c>
      <c r="AI197" s="15">
        <f t="shared" si="116"/>
        <v>1.0141149774316691</v>
      </c>
      <c r="AJ197" s="15">
        <f t="shared" si="117"/>
        <v>0.67024051026183851</v>
      </c>
      <c r="AK197" s="15">
        <f t="shared" si="118"/>
        <v>-0.31241419813386212</v>
      </c>
      <c r="AL197" s="15">
        <f t="shared" si="119"/>
        <v>-1.5256466980745447</v>
      </c>
      <c r="AM197" s="15">
        <f t="shared" si="120"/>
        <v>-0.95583977815785037</v>
      </c>
      <c r="AN197" s="15">
        <f t="shared" si="137"/>
        <v>5.0730429491870872</v>
      </c>
      <c r="AO197" s="15">
        <f t="shared" si="137"/>
        <v>5.0730436368104632</v>
      </c>
      <c r="AP197" s="15">
        <f t="shared" si="137"/>
        <v>5.0730498675271747</v>
      </c>
      <c r="AQ197" s="15">
        <f t="shared" si="137"/>
        <v>5.0731063208215916</v>
      </c>
      <c r="AR197" s="15">
        <f t="shared" si="137"/>
        <v>5.0736174303488255</v>
      </c>
      <c r="AS197" s="15">
        <f t="shared" si="137"/>
        <v>5.078213774276561</v>
      </c>
      <c r="AT197" s="15">
        <f t="shared" si="137"/>
        <v>5.1173146385265129</v>
      </c>
      <c r="AU197" s="15">
        <f t="shared" si="121"/>
        <v>5.3656564877959951</v>
      </c>
    </row>
    <row r="198" spans="1:47" s="15" customFormat="1" ht="12.95" customHeight="1" x14ac:dyDescent="0.2">
      <c r="A198" s="92" t="s">
        <v>133</v>
      </c>
      <c r="B198" s="42"/>
      <c r="C198" s="29">
        <v>51846.3416</v>
      </c>
      <c r="D198" s="29"/>
      <c r="E198" s="15">
        <f t="shared" si="103"/>
        <v>32033.278295592361</v>
      </c>
      <c r="F198" s="220">
        <f t="shared" si="130"/>
        <v>32033</v>
      </c>
      <c r="G198" s="150">
        <f t="shared" si="131"/>
        <v>8.8737553967803251E-2</v>
      </c>
      <c r="K198" s="15">
        <f t="shared" si="135"/>
        <v>8.8737553967803251E-2</v>
      </c>
      <c r="O198" s="15">
        <f t="shared" si="104"/>
        <v>5.0736838440355647E-2</v>
      </c>
      <c r="P198" s="211">
        <f t="shared" si="105"/>
        <v>36827.8416</v>
      </c>
      <c r="Q198" s="212"/>
      <c r="R198" s="15">
        <f t="shared" si="132"/>
        <v>1.4440543805979975E-3</v>
      </c>
      <c r="S198" s="13">
        <f>S$16</f>
        <v>1</v>
      </c>
      <c r="T198" s="15">
        <f t="shared" si="106"/>
        <v>1.4440543805979975E-3</v>
      </c>
      <c r="U198" s="15">
        <f t="shared" si="134"/>
        <v>3.8000715527447604E-2</v>
      </c>
      <c r="Z198" s="15">
        <f t="shared" si="107"/>
        <v>32033</v>
      </c>
      <c r="AA198" s="15">
        <f t="shared" si="108"/>
        <v>8.9011351504011904E-2</v>
      </c>
      <c r="AB198" s="15">
        <f t="shared" si="109"/>
        <v>5.0463040904146994E-2</v>
      </c>
      <c r="AC198" s="15">
        <f t="shared" si="110"/>
        <v>3.8000715527447604E-2</v>
      </c>
      <c r="AD198" s="15">
        <f t="shared" si="111"/>
        <v>-2.737975362086531E-4</v>
      </c>
      <c r="AE198" s="15">
        <f t="shared" si="112"/>
        <v>7.4965090833928705E-8</v>
      </c>
      <c r="AF198" s="15">
        <f t="shared" si="113"/>
        <v>-36827.752862446032</v>
      </c>
      <c r="AG198" s="13">
        <f t="shared" si="114"/>
        <v>7.4965090833928705E-8</v>
      </c>
      <c r="AH198" s="15">
        <f t="shared" si="115"/>
        <v>3.8274513063656257E-2</v>
      </c>
      <c r="AI198" s="15">
        <f t="shared" si="116"/>
        <v>1.0160077929857922</v>
      </c>
      <c r="AJ198" s="15">
        <f t="shared" si="117"/>
        <v>0.67472522871142382</v>
      </c>
      <c r="AK198" s="15">
        <f t="shared" si="118"/>
        <v>-0.312322932791117</v>
      </c>
      <c r="AL198" s="15">
        <f t="shared" si="119"/>
        <v>-1.5195871582498082</v>
      </c>
      <c r="AM198" s="15">
        <f t="shared" si="120"/>
        <v>-0.95005864485129399</v>
      </c>
      <c r="AN198" s="15">
        <f t="shared" si="137"/>
        <v>5.0787131495610254</v>
      </c>
      <c r="AO198" s="15">
        <f t="shared" si="137"/>
        <v>5.0787138941736139</v>
      </c>
      <c r="AP198" s="15">
        <f t="shared" si="137"/>
        <v>5.0787205414493526</v>
      </c>
      <c r="AQ198" s="15">
        <f t="shared" si="137"/>
        <v>5.0787798776410424</v>
      </c>
      <c r="AR198" s="15">
        <f t="shared" si="137"/>
        <v>5.0793091298515911</v>
      </c>
      <c r="AS198" s="15">
        <f t="shared" si="137"/>
        <v>5.0839979860827187</v>
      </c>
      <c r="AT198" s="15">
        <f t="shared" si="137"/>
        <v>5.1233154454413699</v>
      </c>
      <c r="AU198" s="15">
        <f t="shared" si="121"/>
        <v>5.3706962217269787</v>
      </c>
    </row>
    <row r="199" spans="1:47" s="15" customFormat="1" ht="12.95" customHeight="1" x14ac:dyDescent="0.2">
      <c r="A199" s="15" t="s">
        <v>1459</v>
      </c>
      <c r="B199" s="13" t="s">
        <v>132</v>
      </c>
      <c r="C199" s="150">
        <v>51846.342799999999</v>
      </c>
      <c r="D199" s="29"/>
      <c r="E199" s="15">
        <f t="shared" si="103"/>
        <v>32033.282058990106</v>
      </c>
      <c r="F199" s="220">
        <f t="shared" si="130"/>
        <v>32033</v>
      </c>
      <c r="G199" s="29">
        <f t="shared" si="131"/>
        <v>8.9937553966592532E-2</v>
      </c>
      <c r="K199" s="15">
        <f t="shared" si="135"/>
        <v>8.9937553966592532E-2</v>
      </c>
      <c r="N199" s="15">
        <f ca="1">+C$11+C$12*F199</f>
        <v>0.12788689868799133</v>
      </c>
      <c r="O199" s="15">
        <f t="shared" si="104"/>
        <v>5.0736838440355647E-2</v>
      </c>
      <c r="P199" s="211">
        <f t="shared" si="105"/>
        <v>36827.842799999999</v>
      </c>
      <c r="Q199" s="212"/>
      <c r="R199" s="15">
        <f t="shared" si="132"/>
        <v>1.5366960977689496E-3</v>
      </c>
      <c r="S199" s="13">
        <v>1</v>
      </c>
      <c r="T199" s="15">
        <f t="shared" si="106"/>
        <v>1.5366960977689496E-3</v>
      </c>
      <c r="U199" s="15">
        <f t="shared" si="134"/>
        <v>3.9200715526236884E-2</v>
      </c>
      <c r="Z199" s="15">
        <f t="shared" si="107"/>
        <v>32033</v>
      </c>
      <c r="AA199" s="15">
        <f t="shared" si="108"/>
        <v>8.9011351504011904E-2</v>
      </c>
      <c r="AB199" s="15">
        <f t="shared" si="109"/>
        <v>5.1663040902936275E-2</v>
      </c>
      <c r="AC199" s="15">
        <f t="shared" si="110"/>
        <v>3.9200715526236884E-2</v>
      </c>
      <c r="AD199" s="15">
        <f t="shared" si="111"/>
        <v>9.2620246258062755E-4</v>
      </c>
      <c r="AE199" s="15">
        <f t="shared" si="112"/>
        <v>8.5785100169041878E-7</v>
      </c>
      <c r="AF199" s="15">
        <f t="shared" si="113"/>
        <v>-36827.752862446032</v>
      </c>
      <c r="AG199" s="13">
        <f t="shared" si="114"/>
        <v>8.5785100169041878E-7</v>
      </c>
      <c r="AH199" s="15">
        <f t="shared" si="115"/>
        <v>3.8274513063656257E-2</v>
      </c>
      <c r="AI199" s="15">
        <f t="shared" si="116"/>
        <v>1.0160077929857922</v>
      </c>
      <c r="AJ199" s="15">
        <f t="shared" si="117"/>
        <v>0.67472522871142382</v>
      </c>
      <c r="AK199" s="15">
        <f t="shared" si="118"/>
        <v>-0.312322932791117</v>
      </c>
      <c r="AL199" s="15">
        <f t="shared" si="119"/>
        <v>-1.5195871582498082</v>
      </c>
      <c r="AM199" s="15">
        <f t="shared" si="120"/>
        <v>-0.95005864485129399</v>
      </c>
      <c r="AN199" s="15">
        <f t="shared" si="137"/>
        <v>5.0787131495610254</v>
      </c>
      <c r="AO199" s="15">
        <f t="shared" si="137"/>
        <v>5.0787138941736139</v>
      </c>
      <c r="AP199" s="15">
        <f t="shared" si="137"/>
        <v>5.0787205414493526</v>
      </c>
      <c r="AQ199" s="15">
        <f t="shared" si="137"/>
        <v>5.0787798776410424</v>
      </c>
      <c r="AR199" s="15">
        <f t="shared" si="137"/>
        <v>5.0793091298515911</v>
      </c>
      <c r="AS199" s="15">
        <f t="shared" si="137"/>
        <v>5.0839979860827187</v>
      </c>
      <c r="AT199" s="15">
        <f t="shared" si="137"/>
        <v>5.1233154454413699</v>
      </c>
      <c r="AU199" s="15">
        <f t="shared" si="121"/>
        <v>5.3706962217269787</v>
      </c>
    </row>
    <row r="200" spans="1:47" s="15" customFormat="1" ht="12.95" customHeight="1" x14ac:dyDescent="0.2">
      <c r="A200" s="156" t="s">
        <v>790</v>
      </c>
      <c r="B200" s="193" t="s">
        <v>131</v>
      </c>
      <c r="C200" s="213">
        <v>51870.5749</v>
      </c>
      <c r="D200" s="213" t="s">
        <v>298</v>
      </c>
      <c r="E200" s="15">
        <f t="shared" si="103"/>
        <v>32109.277917814776</v>
      </c>
      <c r="F200" s="220">
        <f t="shared" si="130"/>
        <v>32109</v>
      </c>
      <c r="G200" s="29">
        <f t="shared" si="131"/>
        <v>8.8617095505469479E-2</v>
      </c>
      <c r="K200" s="15">
        <f t="shared" si="135"/>
        <v>8.8617095505469479E-2</v>
      </c>
      <c r="O200" s="15">
        <f t="shared" si="104"/>
        <v>5.0712889806686708E-2</v>
      </c>
      <c r="P200" s="211">
        <f t="shared" si="105"/>
        <v>36852.0749</v>
      </c>
      <c r="Q200" s="212"/>
      <c r="R200" s="15">
        <f t="shared" si="132"/>
        <v>1.4367288096556363E-3</v>
      </c>
      <c r="S200" s="13">
        <f>S$16</f>
        <v>1</v>
      </c>
      <c r="T200" s="15">
        <f t="shared" si="106"/>
        <v>1.4367288096556363E-3</v>
      </c>
      <c r="U200" s="15">
        <f t="shared" si="134"/>
        <v>3.7904205698782771E-2</v>
      </c>
      <c r="Z200" s="15">
        <f t="shared" si="107"/>
        <v>32109</v>
      </c>
      <c r="AA200" s="15">
        <f t="shared" si="108"/>
        <v>8.9089694856969909E-2</v>
      </c>
      <c r="AB200" s="15">
        <f t="shared" si="109"/>
        <v>5.0240290455186271E-2</v>
      </c>
      <c r="AC200" s="15">
        <f t="shared" si="110"/>
        <v>3.7904205698782771E-2</v>
      </c>
      <c r="AD200" s="15">
        <f t="shared" si="111"/>
        <v>-4.7259935150043009E-4</v>
      </c>
      <c r="AE200" s="15">
        <f t="shared" si="112"/>
        <v>2.2335014703862706E-7</v>
      </c>
      <c r="AF200" s="15">
        <f t="shared" si="113"/>
        <v>-36851.986282904494</v>
      </c>
      <c r="AG200" s="13">
        <f t="shared" si="114"/>
        <v>2.2335014703862706E-7</v>
      </c>
      <c r="AH200" s="15">
        <f t="shared" si="115"/>
        <v>3.8376805050283208E-2</v>
      </c>
      <c r="AI200" s="15">
        <f t="shared" si="116"/>
        <v>1.01750307604021</v>
      </c>
      <c r="AJ200" s="15">
        <f t="shared" si="117"/>
        <v>0.67825152049750304</v>
      </c>
      <c r="AK200" s="15">
        <f t="shared" si="118"/>
        <v>-0.31224270385815456</v>
      </c>
      <c r="AL200" s="15">
        <f t="shared" si="119"/>
        <v>-1.5147989338909902</v>
      </c>
      <c r="AM200" s="15">
        <f t="shared" si="120"/>
        <v>-0.94551390819114023</v>
      </c>
      <c r="AN200" s="15">
        <f t="shared" si="137"/>
        <v>5.0831862537776393</v>
      </c>
      <c r="AO200" s="15">
        <f t="shared" si="137"/>
        <v>5.0831870458713304</v>
      </c>
      <c r="AP200" s="15">
        <f t="shared" si="137"/>
        <v>5.0831940355881819</v>
      </c>
      <c r="AQ200" s="15">
        <f t="shared" si="137"/>
        <v>5.0832557098930131</v>
      </c>
      <c r="AR200" s="15">
        <f t="shared" si="137"/>
        <v>5.0837994745544988</v>
      </c>
      <c r="AS200" s="15">
        <f t="shared" si="137"/>
        <v>5.0885612546120411</v>
      </c>
      <c r="AT200" s="15">
        <f t="shared" si="137"/>
        <v>5.1280458935727307</v>
      </c>
      <c r="AU200" s="15">
        <f t="shared" si="121"/>
        <v>5.3746653386052667</v>
      </c>
    </row>
    <row r="201" spans="1:47" s="15" customFormat="1" ht="12.95" customHeight="1" x14ac:dyDescent="0.2">
      <c r="A201" s="92" t="s">
        <v>133</v>
      </c>
      <c r="B201" s="42"/>
      <c r="C201" s="29">
        <v>51881.257400000002</v>
      </c>
      <c r="D201" s="29"/>
      <c r="E201" s="15">
        <f t="shared" si="103"/>
        <v>32142.77999819141</v>
      </c>
      <c r="F201" s="220">
        <f t="shared" si="130"/>
        <v>32142.5</v>
      </c>
      <c r="G201" s="150">
        <f t="shared" si="131"/>
        <v>8.9280446052725893E-2</v>
      </c>
      <c r="K201" s="15">
        <f t="shared" si="135"/>
        <v>8.9280446052725893E-2</v>
      </c>
      <c r="O201" s="15">
        <f t="shared" si="104"/>
        <v>5.0702183816562975E-2</v>
      </c>
      <c r="P201" s="211">
        <f t="shared" si="105"/>
        <v>36862.757400000002</v>
      </c>
      <c r="Q201" s="212"/>
      <c r="R201" s="15">
        <f t="shared" si="132"/>
        <v>1.4882823171621538E-3</v>
      </c>
      <c r="S201" s="13">
        <f>S$16</f>
        <v>1</v>
      </c>
      <c r="T201" s="15">
        <f t="shared" si="106"/>
        <v>1.4882823171621538E-3</v>
      </c>
      <c r="U201" s="15">
        <f t="shared" si="134"/>
        <v>3.8578262236162918E-2</v>
      </c>
      <c r="Z201" s="15">
        <f t="shared" si="107"/>
        <v>32142.5</v>
      </c>
      <c r="AA201" s="15">
        <f t="shared" si="108"/>
        <v>8.912388186316407E-2</v>
      </c>
      <c r="AB201" s="15">
        <f t="shared" si="109"/>
        <v>5.0858748006124797E-2</v>
      </c>
      <c r="AC201" s="15">
        <f t="shared" si="110"/>
        <v>3.8578262236162918E-2</v>
      </c>
      <c r="AD201" s="15">
        <f t="shared" si="111"/>
        <v>1.565641895618225E-4</v>
      </c>
      <c r="AE201" s="15">
        <f t="shared" si="112"/>
        <v>2.4512345453150287E-8</v>
      </c>
      <c r="AF201" s="15">
        <f t="shared" si="113"/>
        <v>-36862.66811955395</v>
      </c>
      <c r="AG201" s="13">
        <f t="shared" si="114"/>
        <v>2.4512345453150287E-8</v>
      </c>
      <c r="AH201" s="15">
        <f t="shared" si="115"/>
        <v>3.8421698046601095E-2</v>
      </c>
      <c r="AI201" s="15">
        <f t="shared" si="116"/>
        <v>1.0181634537561577</v>
      </c>
      <c r="AJ201" s="15">
        <f t="shared" si="117"/>
        <v>0.67980422390336714</v>
      </c>
      <c r="AK201" s="15">
        <f t="shared" si="118"/>
        <v>-0.31220498511581862</v>
      </c>
      <c r="AL201" s="15">
        <f t="shared" si="119"/>
        <v>-1.512683856899204</v>
      </c>
      <c r="AM201" s="15">
        <f t="shared" si="120"/>
        <v>-0.94351293399068781</v>
      </c>
      <c r="AN201" s="15">
        <f t="shared" ref="AN201:AT210" si="138">$AU201+$AB$7*SIN(AO201)</f>
        <v>5.0851600418296146</v>
      </c>
      <c r="AO201" s="15">
        <f t="shared" si="138"/>
        <v>5.0851608556030943</v>
      </c>
      <c r="AP201" s="15">
        <f t="shared" si="138"/>
        <v>5.0851680003696664</v>
      </c>
      <c r="AQ201" s="15">
        <f t="shared" si="138"/>
        <v>5.0852307243718826</v>
      </c>
      <c r="AR201" s="15">
        <f t="shared" si="138"/>
        <v>5.0857809481004663</v>
      </c>
      <c r="AS201" s="15">
        <f t="shared" si="138"/>
        <v>5.090574885719616</v>
      </c>
      <c r="AT201" s="15">
        <f t="shared" si="138"/>
        <v>5.1301322597460288</v>
      </c>
      <c r="AU201" s="15">
        <f t="shared" si="121"/>
        <v>5.3764148835450385</v>
      </c>
    </row>
    <row r="202" spans="1:47" s="15" customFormat="1" ht="12.95" customHeight="1" x14ac:dyDescent="0.2">
      <c r="A202" s="15" t="s">
        <v>1459</v>
      </c>
      <c r="B202" s="13" t="s">
        <v>131</v>
      </c>
      <c r="C202" s="150">
        <v>51881.258800000003</v>
      </c>
      <c r="D202" s="29"/>
      <c r="E202" s="15">
        <f t="shared" si="103"/>
        <v>32142.784388822121</v>
      </c>
      <c r="F202" s="220">
        <f t="shared" si="130"/>
        <v>32142.5</v>
      </c>
      <c r="G202" s="29">
        <f t="shared" si="131"/>
        <v>9.0680446053738706E-2</v>
      </c>
      <c r="K202" s="15">
        <f t="shared" si="135"/>
        <v>9.0680446053738706E-2</v>
      </c>
      <c r="N202" s="15">
        <f ca="1">+C$11+C$12*F202</f>
        <v>0.12749643326285115</v>
      </c>
      <c r="O202" s="15">
        <f t="shared" si="104"/>
        <v>5.0702183816562975E-2</v>
      </c>
      <c r="P202" s="211">
        <f t="shared" si="105"/>
        <v>36862.758800000003</v>
      </c>
      <c r="Q202" s="212"/>
      <c r="R202" s="15">
        <f t="shared" si="132"/>
        <v>1.5982614515043911E-3</v>
      </c>
      <c r="S202" s="13">
        <v>1</v>
      </c>
      <c r="T202" s="15">
        <f t="shared" si="106"/>
        <v>1.5982614515043911E-3</v>
      </c>
      <c r="U202" s="15">
        <f t="shared" si="134"/>
        <v>3.9978262237175731E-2</v>
      </c>
      <c r="Z202" s="15">
        <f t="shared" si="107"/>
        <v>32142.5</v>
      </c>
      <c r="AA202" s="15">
        <f t="shared" si="108"/>
        <v>8.912388186316407E-2</v>
      </c>
      <c r="AB202" s="15">
        <f t="shared" si="109"/>
        <v>5.2258748007137611E-2</v>
      </c>
      <c r="AC202" s="15">
        <f t="shared" si="110"/>
        <v>3.9978262237175731E-2</v>
      </c>
      <c r="AD202" s="15">
        <f t="shared" si="111"/>
        <v>1.5565641905746358E-3</v>
      </c>
      <c r="AE202" s="15">
        <f t="shared" si="112"/>
        <v>2.4228920793792712E-6</v>
      </c>
      <c r="AF202" s="15">
        <f t="shared" si="113"/>
        <v>-36862.66811955395</v>
      </c>
      <c r="AG202" s="13">
        <f t="shared" si="114"/>
        <v>2.4228920793792712E-6</v>
      </c>
      <c r="AH202" s="15">
        <f t="shared" si="115"/>
        <v>3.8421698046601095E-2</v>
      </c>
      <c r="AI202" s="15">
        <f t="shared" si="116"/>
        <v>1.0181634537561577</v>
      </c>
      <c r="AJ202" s="15">
        <f t="shared" si="117"/>
        <v>0.67980422390336714</v>
      </c>
      <c r="AK202" s="15">
        <f t="shared" si="118"/>
        <v>-0.31220498511581862</v>
      </c>
      <c r="AL202" s="15">
        <f t="shared" si="119"/>
        <v>-1.512683856899204</v>
      </c>
      <c r="AM202" s="15">
        <f t="shared" si="120"/>
        <v>-0.94351293399068781</v>
      </c>
      <c r="AN202" s="15">
        <f t="shared" si="138"/>
        <v>5.0851600418296146</v>
      </c>
      <c r="AO202" s="15">
        <f t="shared" si="138"/>
        <v>5.0851608556030943</v>
      </c>
      <c r="AP202" s="15">
        <f t="shared" si="138"/>
        <v>5.0851680003696664</v>
      </c>
      <c r="AQ202" s="15">
        <f t="shared" si="138"/>
        <v>5.0852307243718826</v>
      </c>
      <c r="AR202" s="15">
        <f t="shared" si="138"/>
        <v>5.0857809481004663</v>
      </c>
      <c r="AS202" s="15">
        <f t="shared" si="138"/>
        <v>5.090574885719616</v>
      </c>
      <c r="AT202" s="15">
        <f t="shared" si="138"/>
        <v>5.1301322597460288</v>
      </c>
      <c r="AU202" s="15">
        <f t="shared" si="121"/>
        <v>5.3764148835450385</v>
      </c>
    </row>
    <row r="203" spans="1:47" s="15" customFormat="1" ht="12.95" customHeight="1" x14ac:dyDescent="0.2">
      <c r="A203" s="156" t="s">
        <v>790</v>
      </c>
      <c r="B203" s="193" t="s">
        <v>132</v>
      </c>
      <c r="C203" s="213">
        <v>51919.520799999998</v>
      </c>
      <c r="D203" s="213" t="s">
        <v>298</v>
      </c>
      <c r="E203" s="15">
        <f t="shared" si="103"/>
        <v>32262.780326043779</v>
      </c>
      <c r="F203" s="220">
        <f t="shared" si="130"/>
        <v>32262.5</v>
      </c>
      <c r="G203" s="29">
        <f t="shared" si="131"/>
        <v>8.9384985316428356E-2</v>
      </c>
      <c r="K203" s="15">
        <f t="shared" si="135"/>
        <v>8.9384985316428356E-2</v>
      </c>
      <c r="O203" s="15">
        <f t="shared" si="104"/>
        <v>5.0663082365300663E-2</v>
      </c>
      <c r="P203" s="211">
        <f t="shared" si="105"/>
        <v>36901.020799999998</v>
      </c>
      <c r="Q203" s="212"/>
      <c r="R203" s="15">
        <f t="shared" si="132"/>
        <v>1.4993857681565516E-3</v>
      </c>
      <c r="S203" s="13">
        <f t="shared" ref="S203:S211" si="139">S$16</f>
        <v>1</v>
      </c>
      <c r="T203" s="15">
        <f t="shared" si="106"/>
        <v>1.4993857681565516E-3</v>
      </c>
      <c r="U203" s="15">
        <f t="shared" si="134"/>
        <v>3.8721902951127693E-2</v>
      </c>
      <c r="Z203" s="15">
        <f t="shared" si="107"/>
        <v>32262.5</v>
      </c>
      <c r="AA203" s="15">
        <f t="shared" si="108"/>
        <v>8.924459766229248E-2</v>
      </c>
      <c r="AB203" s="15">
        <f t="shared" si="109"/>
        <v>5.0803470019436546E-2</v>
      </c>
      <c r="AC203" s="15">
        <f t="shared" si="110"/>
        <v>3.8721902951127693E-2</v>
      </c>
      <c r="AD203" s="15">
        <f t="shared" si="111"/>
        <v>1.4038765413587617E-4</v>
      </c>
      <c r="AE203" s="15">
        <f t="shared" si="112"/>
        <v>1.9708693433774389E-8</v>
      </c>
      <c r="AF203" s="15">
        <f t="shared" si="113"/>
        <v>-36900.931415014682</v>
      </c>
      <c r="AG203" s="13">
        <f t="shared" si="114"/>
        <v>1.9708693433774389E-8</v>
      </c>
      <c r="AH203" s="15">
        <f t="shared" si="115"/>
        <v>3.858151529699181E-2</v>
      </c>
      <c r="AI203" s="15">
        <f t="shared" si="116"/>
        <v>1.0205353446186414</v>
      </c>
      <c r="AJ203" s="15">
        <f t="shared" si="117"/>
        <v>0.68535758332248331</v>
      </c>
      <c r="AK203" s="15">
        <f t="shared" si="118"/>
        <v>-0.31205794879303145</v>
      </c>
      <c r="AL203" s="15">
        <f t="shared" si="119"/>
        <v>-1.5050848811471218</v>
      </c>
      <c r="AM203" s="15">
        <f t="shared" si="120"/>
        <v>-0.93635669842993674</v>
      </c>
      <c r="AN203" s="15">
        <f t="shared" si="138"/>
        <v>5.0922408545266098</v>
      </c>
      <c r="AO203" s="15">
        <f t="shared" si="138"/>
        <v>5.0922417498625121</v>
      </c>
      <c r="AP203" s="15">
        <f t="shared" si="138"/>
        <v>5.092249471111491</v>
      </c>
      <c r="AQ203" s="15">
        <f t="shared" si="138"/>
        <v>5.0923160518646844</v>
      </c>
      <c r="AR203" s="15">
        <f t="shared" si="138"/>
        <v>5.0928897214542648</v>
      </c>
      <c r="AS203" s="15">
        <f t="shared" si="138"/>
        <v>5.0977988928193145</v>
      </c>
      <c r="AT203" s="15">
        <f t="shared" si="138"/>
        <v>5.1376119895387697</v>
      </c>
      <c r="AU203" s="15">
        <f t="shared" si="121"/>
        <v>5.3826819101949663</v>
      </c>
    </row>
    <row r="204" spans="1:47" s="15" customFormat="1" ht="12.95" customHeight="1" x14ac:dyDescent="0.2">
      <c r="A204" s="156" t="s">
        <v>790</v>
      </c>
      <c r="B204" s="193" t="s">
        <v>132</v>
      </c>
      <c r="C204" s="213">
        <v>51933.549599999998</v>
      </c>
      <c r="D204" s="213" t="s">
        <v>298</v>
      </c>
      <c r="E204" s="15">
        <f t="shared" si="103"/>
        <v>32306.776954659519</v>
      </c>
      <c r="F204" s="220">
        <f t="shared" si="130"/>
        <v>32306.5</v>
      </c>
      <c r="G204" s="29">
        <f t="shared" si="131"/>
        <v>8.8309983053477481E-2</v>
      </c>
      <c r="K204" s="15">
        <f t="shared" si="135"/>
        <v>8.8309983053477481E-2</v>
      </c>
      <c r="O204" s="15">
        <f t="shared" si="104"/>
        <v>5.0648450714571296E-2</v>
      </c>
      <c r="P204" s="211">
        <f t="shared" si="105"/>
        <v>36915.049599999998</v>
      </c>
      <c r="Q204" s="212"/>
      <c r="R204" s="15">
        <f t="shared" si="132"/>
        <v>1.4183910181144765E-3</v>
      </c>
      <c r="S204" s="13">
        <f t="shared" si="139"/>
        <v>1</v>
      </c>
      <c r="T204" s="15">
        <f t="shared" si="106"/>
        <v>1.4183910181144765E-3</v>
      </c>
      <c r="U204" s="15">
        <f t="shared" si="134"/>
        <v>3.7661532338906185E-2</v>
      </c>
      <c r="Z204" s="15">
        <f t="shared" si="107"/>
        <v>32306.5</v>
      </c>
      <c r="AA204" s="15">
        <f t="shared" si="108"/>
        <v>8.9288173734923815E-2</v>
      </c>
      <c r="AB204" s="15">
        <f t="shared" si="109"/>
        <v>4.9670260033124969E-2</v>
      </c>
      <c r="AC204" s="15">
        <f t="shared" si="110"/>
        <v>3.7661532338906185E-2</v>
      </c>
      <c r="AD204" s="15">
        <f t="shared" si="111"/>
        <v>-9.781906814463337E-4</v>
      </c>
      <c r="AE204" s="15">
        <f t="shared" si="112"/>
        <v>9.5685700926844264E-7</v>
      </c>
      <c r="AF204" s="15">
        <f t="shared" si="113"/>
        <v>-36914.961290016945</v>
      </c>
      <c r="AG204" s="13">
        <f t="shared" si="114"/>
        <v>9.5685700926844264E-7</v>
      </c>
      <c r="AH204" s="15">
        <f t="shared" si="115"/>
        <v>3.8639723020352512E-2</v>
      </c>
      <c r="AI204" s="15">
        <f t="shared" si="116"/>
        <v>1.0214075178595134</v>
      </c>
      <c r="AJ204" s="15">
        <f t="shared" si="117"/>
        <v>0.68739036385032515</v>
      </c>
      <c r="AK204" s="15">
        <f t="shared" si="118"/>
        <v>-0.31199933006757435</v>
      </c>
      <c r="AL204" s="15">
        <f t="shared" si="119"/>
        <v>-1.502289712490138</v>
      </c>
      <c r="AM204" s="15">
        <f t="shared" si="120"/>
        <v>-0.93373718894425961</v>
      </c>
      <c r="AN204" s="15">
        <f t="shared" si="138"/>
        <v>5.0948412859857095</v>
      </c>
      <c r="AO204" s="15">
        <f t="shared" si="138"/>
        <v>5.0948422128029449</v>
      </c>
      <c r="AP204" s="15">
        <f t="shared" si="138"/>
        <v>5.0948501538437769</v>
      </c>
      <c r="AQ204" s="15">
        <f t="shared" si="138"/>
        <v>5.0949181868633779</v>
      </c>
      <c r="AR204" s="15">
        <f t="shared" si="138"/>
        <v>5.0955005731910186</v>
      </c>
      <c r="AS204" s="15">
        <f t="shared" si="138"/>
        <v>5.1004520050001254</v>
      </c>
      <c r="AT204" s="15">
        <f t="shared" si="138"/>
        <v>5.1403569713185941</v>
      </c>
      <c r="AU204" s="15">
        <f t="shared" si="121"/>
        <v>5.3849798199666061</v>
      </c>
    </row>
    <row r="205" spans="1:47" s="15" customFormat="1" ht="12.95" customHeight="1" x14ac:dyDescent="0.2">
      <c r="A205" s="156" t="s">
        <v>790</v>
      </c>
      <c r="B205" s="193" t="s">
        <v>132</v>
      </c>
      <c r="C205" s="213">
        <v>51948.536800000002</v>
      </c>
      <c r="D205" s="213" t="s">
        <v>298</v>
      </c>
      <c r="E205" s="15">
        <f t="shared" si="103"/>
        <v>32353.779283610675</v>
      </c>
      <c r="F205" s="220">
        <f t="shared" si="130"/>
        <v>32353.5</v>
      </c>
      <c r="G205" s="29">
        <f t="shared" si="131"/>
        <v>8.9052594274107832E-2</v>
      </c>
      <c r="K205" s="15">
        <f t="shared" si="135"/>
        <v>8.9052594274107832E-2</v>
      </c>
      <c r="O205" s="15">
        <f t="shared" si="104"/>
        <v>5.0632646926497528E-2</v>
      </c>
      <c r="P205" s="211">
        <f t="shared" si="105"/>
        <v>36930.036800000002</v>
      </c>
      <c r="Q205" s="212"/>
      <c r="R205" s="15">
        <f t="shared" si="132"/>
        <v>1.4760923541931481E-3</v>
      </c>
      <c r="S205" s="13">
        <f t="shared" si="139"/>
        <v>1</v>
      </c>
      <c r="T205" s="15">
        <f t="shared" si="106"/>
        <v>1.4760923541931481E-3</v>
      </c>
      <c r="U205" s="15">
        <f t="shared" si="134"/>
        <v>3.8419947347610305E-2</v>
      </c>
      <c r="Z205" s="15">
        <f t="shared" si="107"/>
        <v>32353.5</v>
      </c>
      <c r="AA205" s="15">
        <f t="shared" si="108"/>
        <v>8.9334312333427965E-2</v>
      </c>
      <c r="AB205" s="15">
        <f t="shared" si="109"/>
        <v>5.0350928867177396E-2</v>
      </c>
      <c r="AC205" s="15">
        <f t="shared" si="110"/>
        <v>3.8419947347610305E-2</v>
      </c>
      <c r="AD205" s="15">
        <f t="shared" si="111"/>
        <v>-2.8171805932013239E-4</v>
      </c>
      <c r="AE205" s="15">
        <f t="shared" si="112"/>
        <v>7.9365064947101635E-8</v>
      </c>
      <c r="AF205" s="15">
        <f t="shared" si="113"/>
        <v>-36929.947747405728</v>
      </c>
      <c r="AG205" s="13">
        <f t="shared" si="114"/>
        <v>7.9365064947101635E-8</v>
      </c>
      <c r="AH205" s="15">
        <f t="shared" si="115"/>
        <v>3.8701665406930437E-2</v>
      </c>
      <c r="AI205" s="15">
        <f t="shared" si="116"/>
        <v>1.0223406201260656</v>
      </c>
      <c r="AJ205" s="15">
        <f t="shared" si="117"/>
        <v>0.68955963563463807</v>
      </c>
      <c r="AK205" s="15">
        <f t="shared" si="118"/>
        <v>-0.3119339040179881</v>
      </c>
      <c r="AL205" s="15">
        <f t="shared" si="119"/>
        <v>-1.4992986822967507</v>
      </c>
      <c r="AM205" s="15">
        <f t="shared" si="120"/>
        <v>-0.93094168797531907</v>
      </c>
      <c r="AN205" s="15">
        <f t="shared" si="138"/>
        <v>5.0976214755220761</v>
      </c>
      <c r="AO205" s="15">
        <f t="shared" si="138"/>
        <v>5.0976224369301359</v>
      </c>
      <c r="AP205" s="15">
        <f t="shared" si="138"/>
        <v>5.0976306178352981</v>
      </c>
      <c r="AQ205" s="15">
        <f t="shared" si="138"/>
        <v>5.0977002248974124</v>
      </c>
      <c r="AR205" s="15">
        <f t="shared" si="138"/>
        <v>5.0982919926469519</v>
      </c>
      <c r="AS205" s="15">
        <f t="shared" si="138"/>
        <v>5.1032885656351716</v>
      </c>
      <c r="AT205" s="15">
        <f t="shared" si="138"/>
        <v>5.1432905376993858</v>
      </c>
      <c r="AU205" s="15">
        <f t="shared" si="121"/>
        <v>5.3874344054044947</v>
      </c>
    </row>
    <row r="206" spans="1:47" s="15" customFormat="1" ht="12.95" customHeight="1" x14ac:dyDescent="0.2">
      <c r="A206" s="156" t="s">
        <v>829</v>
      </c>
      <c r="B206" s="193" t="s">
        <v>132</v>
      </c>
      <c r="C206" s="213">
        <v>52026.338499999998</v>
      </c>
      <c r="D206" s="213" t="s">
        <v>298</v>
      </c>
      <c r="E206" s="15">
        <f t="shared" si="103"/>
        <v>32597.778235807087</v>
      </c>
      <c r="F206" s="220">
        <f t="shared" si="130"/>
        <v>32597.5</v>
      </c>
      <c r="G206" s="29">
        <f t="shared" si="131"/>
        <v>8.8718490784231108E-2</v>
      </c>
      <c r="K206" s="15">
        <f t="shared" si="135"/>
        <v>8.8718490784231108E-2</v>
      </c>
      <c r="O206" s="15">
        <f t="shared" si="104"/>
        <v>5.0547704380575313E-2</v>
      </c>
      <c r="P206" s="211">
        <f t="shared" si="105"/>
        <v>37007.838499999998</v>
      </c>
      <c r="Q206" s="212"/>
      <c r="R206" s="15">
        <f t="shared" si="132"/>
        <v>1.457008934673514E-3</v>
      </c>
      <c r="S206" s="13">
        <f t="shared" si="139"/>
        <v>1</v>
      </c>
      <c r="T206" s="15">
        <f t="shared" si="106"/>
        <v>1.457008934673514E-3</v>
      </c>
      <c r="U206" s="15">
        <f t="shared" si="134"/>
        <v>3.8170786403655795E-2</v>
      </c>
      <c r="Z206" s="15">
        <f t="shared" si="107"/>
        <v>32597.5</v>
      </c>
      <c r="AA206" s="15">
        <f t="shared" si="108"/>
        <v>8.956701138051737E-2</v>
      </c>
      <c r="AB206" s="15">
        <f t="shared" si="109"/>
        <v>4.9699183784289058E-2</v>
      </c>
      <c r="AC206" s="15">
        <f t="shared" si="110"/>
        <v>3.8170786403655795E-2</v>
      </c>
      <c r="AD206" s="15">
        <f t="shared" si="111"/>
        <v>-8.4852059628626186E-4</v>
      </c>
      <c r="AE206" s="15">
        <f t="shared" si="112"/>
        <v>7.1998720232199337E-7</v>
      </c>
      <c r="AF206" s="15">
        <f t="shared" si="113"/>
        <v>-37007.749781509214</v>
      </c>
      <c r="AG206" s="13">
        <f t="shared" si="114"/>
        <v>7.1998720232199337E-7</v>
      </c>
      <c r="AH206" s="15">
        <f t="shared" si="115"/>
        <v>3.9019306999942049E-2</v>
      </c>
      <c r="AI206" s="15">
        <f t="shared" si="116"/>
        <v>1.0272088939001802</v>
      </c>
      <c r="AJ206" s="15">
        <f t="shared" si="117"/>
        <v>0.70078474053356909</v>
      </c>
      <c r="AK206" s="15">
        <f t="shared" si="118"/>
        <v>-0.31154701070023016</v>
      </c>
      <c r="AL206" s="15">
        <f t="shared" si="119"/>
        <v>-1.4836825672686296</v>
      </c>
      <c r="AM206" s="15">
        <f t="shared" si="120"/>
        <v>-0.91647164492890265</v>
      </c>
      <c r="AN206" s="15">
        <f t="shared" si="138"/>
        <v>5.1120957280885726</v>
      </c>
      <c r="AO206" s="15">
        <f t="shared" si="138"/>
        <v>5.1120968858557063</v>
      </c>
      <c r="AP206" s="15">
        <f t="shared" si="138"/>
        <v>5.1121063990533635</v>
      </c>
      <c r="AQ206" s="15">
        <f t="shared" si="138"/>
        <v>5.1121845594511717</v>
      </c>
      <c r="AR206" s="15">
        <f t="shared" si="138"/>
        <v>5.1128261785219591</v>
      </c>
      <c r="AS206" s="15">
        <f t="shared" si="138"/>
        <v>5.1180569463920955</v>
      </c>
      <c r="AT206" s="15">
        <f t="shared" si="138"/>
        <v>5.1585436918274521</v>
      </c>
      <c r="AU206" s="15">
        <f t="shared" si="121"/>
        <v>5.4001773595926821</v>
      </c>
    </row>
    <row r="207" spans="1:47" s="15" customFormat="1" ht="12.95" customHeight="1" x14ac:dyDescent="0.2">
      <c r="A207" s="156" t="s">
        <v>829</v>
      </c>
      <c r="B207" s="193" t="s">
        <v>131</v>
      </c>
      <c r="C207" s="213">
        <v>52065.398999999998</v>
      </c>
      <c r="D207" s="213" t="s">
        <v>298</v>
      </c>
      <c r="E207" s="15">
        <f t="shared" si="103"/>
        <v>32720.278400614134</v>
      </c>
      <c r="F207" s="220">
        <f t="shared" ref="F207:F238" si="140">ROUND(2*E207,0)/2-0.5</f>
        <v>32720</v>
      </c>
      <c r="G207" s="29">
        <f t="shared" si="131"/>
        <v>8.8771041293512098E-2</v>
      </c>
      <c r="K207" s="15">
        <f t="shared" si="135"/>
        <v>8.8771041293512098E-2</v>
      </c>
      <c r="O207" s="15">
        <f t="shared" si="104"/>
        <v>5.0503227034542665E-2</v>
      </c>
      <c r="P207" s="211">
        <f t="shared" si="105"/>
        <v>37046.898999999998</v>
      </c>
      <c r="Q207" s="212"/>
      <c r="R207" s="15">
        <f t="shared" si="132"/>
        <v>1.4644256081589842E-3</v>
      </c>
      <c r="S207" s="13">
        <f t="shared" si="139"/>
        <v>1</v>
      </c>
      <c r="T207" s="15">
        <f t="shared" si="106"/>
        <v>1.4644256081589842E-3</v>
      </c>
      <c r="U207" s="15">
        <f t="shared" si="134"/>
        <v>3.8267814258969433E-2</v>
      </c>
      <c r="Z207" s="15">
        <f t="shared" si="107"/>
        <v>32720</v>
      </c>
      <c r="AA207" s="15">
        <f t="shared" si="108"/>
        <v>8.967948346348284E-2</v>
      </c>
      <c r="AB207" s="15">
        <f t="shared" si="109"/>
        <v>4.9594784864571931E-2</v>
      </c>
      <c r="AC207" s="15">
        <f t="shared" si="110"/>
        <v>3.8267814258969433E-2</v>
      </c>
      <c r="AD207" s="15">
        <f t="shared" si="111"/>
        <v>-9.0844216997074123E-4</v>
      </c>
      <c r="AE207" s="15">
        <f t="shared" si="112"/>
        <v>8.2526717618114912E-7</v>
      </c>
      <c r="AF207" s="15">
        <f t="shared" si="113"/>
        <v>-37046.810228958704</v>
      </c>
      <c r="AG207" s="13">
        <f t="shared" si="114"/>
        <v>8.2526717618114912E-7</v>
      </c>
      <c r="AH207" s="15">
        <f t="shared" si="115"/>
        <v>3.9176256428940168E-2</v>
      </c>
      <c r="AI207" s="15">
        <f t="shared" si="116"/>
        <v>1.0296680722470792</v>
      </c>
      <c r="AJ207" s="15">
        <f t="shared" si="117"/>
        <v>0.70639580271484192</v>
      </c>
      <c r="AK207" s="15">
        <f t="shared" si="118"/>
        <v>-0.31132245224632077</v>
      </c>
      <c r="AL207" s="15">
        <f t="shared" si="119"/>
        <v>-1.4757863202520412</v>
      </c>
      <c r="AM207" s="15">
        <f t="shared" si="120"/>
        <v>-0.90923356468443961</v>
      </c>
      <c r="AN207" s="15">
        <f t="shared" si="138"/>
        <v>5.1193885148315461</v>
      </c>
      <c r="AO207" s="15">
        <f t="shared" si="138"/>
        <v>5.1193897824233972</v>
      </c>
      <c r="AP207" s="15">
        <f t="shared" si="138"/>
        <v>5.1194000215398399</v>
      </c>
      <c r="AQ207" s="15">
        <f t="shared" si="138"/>
        <v>5.1194827202456112</v>
      </c>
      <c r="AR207" s="15">
        <f t="shared" si="138"/>
        <v>5.1201500759357153</v>
      </c>
      <c r="AS207" s="15">
        <f t="shared" si="138"/>
        <v>5.1254982101227213</v>
      </c>
      <c r="AT207" s="15">
        <f t="shared" si="138"/>
        <v>5.1662163453403718</v>
      </c>
      <c r="AU207" s="15">
        <f t="shared" si="121"/>
        <v>5.4065749492978172</v>
      </c>
    </row>
    <row r="208" spans="1:47" s="15" customFormat="1" ht="12.95" customHeight="1" x14ac:dyDescent="0.2">
      <c r="A208" s="156" t="s">
        <v>829</v>
      </c>
      <c r="B208" s="193" t="s">
        <v>132</v>
      </c>
      <c r="C208" s="213">
        <v>52065.559300000001</v>
      </c>
      <c r="D208" s="213" t="s">
        <v>298</v>
      </c>
      <c r="E208" s="15">
        <f t="shared" si="103"/>
        <v>32720.781127830091</v>
      </c>
      <c r="F208" s="220">
        <f t="shared" si="140"/>
        <v>32720.5</v>
      </c>
      <c r="G208" s="29">
        <f t="shared" si="131"/>
        <v>8.9640643542225007E-2</v>
      </c>
      <c r="K208" s="15">
        <f t="shared" si="135"/>
        <v>8.9640643542225007E-2</v>
      </c>
      <c r="O208" s="15">
        <f t="shared" si="104"/>
        <v>5.050304298482125E-2</v>
      </c>
      <c r="P208" s="211">
        <f t="shared" si="105"/>
        <v>37047.059300000001</v>
      </c>
      <c r="Q208" s="212"/>
      <c r="R208" s="15">
        <f t="shared" si="132"/>
        <v>1.5317517773908908E-3</v>
      </c>
      <c r="S208" s="13">
        <f t="shared" si="139"/>
        <v>1</v>
      </c>
      <c r="T208" s="15">
        <f t="shared" si="106"/>
        <v>1.5317517773908908E-3</v>
      </c>
      <c r="U208" s="15">
        <f t="shared" si="134"/>
        <v>3.9137600557403757E-2</v>
      </c>
      <c r="Z208" s="15">
        <f t="shared" si="107"/>
        <v>32720.5</v>
      </c>
      <c r="AA208" s="15">
        <f t="shared" si="108"/>
        <v>8.9679936524263509E-2</v>
      </c>
      <c r="AB208" s="15">
        <f t="shared" si="109"/>
        <v>5.0463750002782741E-2</v>
      </c>
      <c r="AC208" s="15">
        <f t="shared" si="110"/>
        <v>3.9137600557403757E-2</v>
      </c>
      <c r="AD208" s="15">
        <f t="shared" si="111"/>
        <v>-3.92929820385024E-5</v>
      </c>
      <c r="AE208" s="15">
        <f t="shared" si="112"/>
        <v>1.5439384374780721E-9</v>
      </c>
      <c r="AF208" s="15">
        <f t="shared" si="113"/>
        <v>-37046.969659356459</v>
      </c>
      <c r="AG208" s="13">
        <f t="shared" si="114"/>
        <v>1.5439384374780721E-9</v>
      </c>
      <c r="AH208" s="15">
        <f t="shared" si="115"/>
        <v>3.9176893539442266E-2</v>
      </c>
      <c r="AI208" s="15">
        <f t="shared" si="116"/>
        <v>1.0296781301411493</v>
      </c>
      <c r="AJ208" s="15">
        <f t="shared" si="117"/>
        <v>0.70641866982578683</v>
      </c>
      <c r="AK208" s="15">
        <f t="shared" si="118"/>
        <v>-0.31132149359600214</v>
      </c>
      <c r="AL208" s="15">
        <f t="shared" si="119"/>
        <v>-1.4757540132035702</v>
      </c>
      <c r="AM208" s="15">
        <f t="shared" si="120"/>
        <v>-0.9092040573834258</v>
      </c>
      <c r="AN208" s="15">
        <f t="shared" si="138"/>
        <v>5.1194183170695364</v>
      </c>
      <c r="AO208" s="15">
        <f t="shared" si="138"/>
        <v>5.1194195851258328</v>
      </c>
      <c r="AP208" s="15">
        <f t="shared" si="138"/>
        <v>5.1194298272857646</v>
      </c>
      <c r="AQ208" s="15">
        <f t="shared" si="138"/>
        <v>5.1195125448526566</v>
      </c>
      <c r="AR208" s="15">
        <f t="shared" si="138"/>
        <v>5.1201800065393428</v>
      </c>
      <c r="AS208" s="15">
        <f t="shared" si="138"/>
        <v>5.1255286193456069</v>
      </c>
      <c r="AT208" s="15">
        <f t="shared" si="138"/>
        <v>5.1662476824878887</v>
      </c>
      <c r="AU208" s="15">
        <f t="shared" si="121"/>
        <v>5.4066010619088587</v>
      </c>
    </row>
    <row r="209" spans="1:47" s="15" customFormat="1" ht="12.95" customHeight="1" x14ac:dyDescent="0.2">
      <c r="A209" s="156" t="s">
        <v>790</v>
      </c>
      <c r="B209" s="193" t="s">
        <v>132</v>
      </c>
      <c r="C209" s="213">
        <v>52125.825299999997</v>
      </c>
      <c r="D209" s="213" t="s">
        <v>298</v>
      </c>
      <c r="E209" s="15">
        <f t="shared" si="103"/>
        <v>32909.785235106268</v>
      </c>
      <c r="F209" s="220">
        <f t="shared" si="140"/>
        <v>32909.5</v>
      </c>
      <c r="G209" s="29">
        <f t="shared" si="131"/>
        <v>9.0950292891648132E-2</v>
      </c>
      <c r="K209" s="15">
        <f t="shared" si="135"/>
        <v>9.0950292891648132E-2</v>
      </c>
      <c r="O209" s="15">
        <f t="shared" si="104"/>
        <v>5.043201072349681E-2</v>
      </c>
      <c r="P209" s="211">
        <f t="shared" si="105"/>
        <v>37107.325299999997</v>
      </c>
      <c r="Q209" s="212"/>
      <c r="R209" s="15">
        <f t="shared" si="132"/>
        <v>1.6417311898579293E-3</v>
      </c>
      <c r="S209" s="13">
        <f t="shared" si="139"/>
        <v>1</v>
      </c>
      <c r="T209" s="15">
        <f t="shared" si="106"/>
        <v>1.6417311898579293E-3</v>
      </c>
      <c r="U209" s="15">
        <f t="shared" si="134"/>
        <v>4.0518282168151322E-2</v>
      </c>
      <c r="Z209" s="15">
        <f t="shared" si="107"/>
        <v>32909.5</v>
      </c>
      <c r="AA209" s="15">
        <f t="shared" si="108"/>
        <v>8.9847671979459448E-2</v>
      </c>
      <c r="AB209" s="15">
        <f t="shared" si="109"/>
        <v>5.1534631635685488E-2</v>
      </c>
      <c r="AC209" s="15">
        <f t="shared" si="110"/>
        <v>4.0518282168151322E-2</v>
      </c>
      <c r="AD209" s="15">
        <f t="shared" si="111"/>
        <v>1.1026209121886843E-3</v>
      </c>
      <c r="AE209" s="15">
        <f t="shared" si="112"/>
        <v>1.2157728759958063E-6</v>
      </c>
      <c r="AF209" s="15">
        <f t="shared" si="113"/>
        <v>-37107.234349707105</v>
      </c>
      <c r="AG209" s="13">
        <f t="shared" si="114"/>
        <v>1.2157728759958063E-6</v>
      </c>
      <c r="AH209" s="15">
        <f t="shared" si="115"/>
        <v>3.9415661255962645E-2</v>
      </c>
      <c r="AI209" s="15">
        <f t="shared" si="116"/>
        <v>1.0334918053564512</v>
      </c>
      <c r="AJ209" s="15">
        <f t="shared" si="117"/>
        <v>0.71504112094135919</v>
      </c>
      <c r="AK209" s="15">
        <f t="shared" si="118"/>
        <v>-0.31093433833767242</v>
      </c>
      <c r="AL209" s="15">
        <f t="shared" si="119"/>
        <v>-1.4634965870105889</v>
      </c>
      <c r="AM209" s="15">
        <f t="shared" si="120"/>
        <v>-0.89807092843376313</v>
      </c>
      <c r="AN209" s="15">
        <f t="shared" si="138"/>
        <v>5.1307044606975767</v>
      </c>
      <c r="AO209" s="15">
        <f t="shared" si="138"/>
        <v>5.1307059141335589</v>
      </c>
      <c r="AP209" s="15">
        <f t="shared" si="138"/>
        <v>5.1307173548218064</v>
      </c>
      <c r="AQ209" s="15">
        <f t="shared" si="138"/>
        <v>5.1308073996612791</v>
      </c>
      <c r="AR209" s="15">
        <f t="shared" si="138"/>
        <v>5.1315154692400942</v>
      </c>
      <c r="AS209" s="15">
        <f t="shared" si="138"/>
        <v>5.1370446829476801</v>
      </c>
      <c r="AT209" s="15">
        <f t="shared" si="138"/>
        <v>5.1781048316465839</v>
      </c>
      <c r="AU209" s="15">
        <f t="shared" si="121"/>
        <v>5.4164716288824959</v>
      </c>
    </row>
    <row r="210" spans="1:47" s="15" customFormat="1" ht="12.95" customHeight="1" x14ac:dyDescent="0.2">
      <c r="A210" s="156" t="s">
        <v>790</v>
      </c>
      <c r="B210" s="193" t="s">
        <v>132</v>
      </c>
      <c r="C210" s="213">
        <v>52185.7713</v>
      </c>
      <c r="D210" s="213" t="s">
        <v>298</v>
      </c>
      <c r="E210" s="15">
        <f t="shared" si="103"/>
        <v>33097.785769649439</v>
      </c>
      <c r="F210" s="220">
        <f t="shared" si="140"/>
        <v>33097.5</v>
      </c>
      <c r="G210" s="29">
        <f t="shared" ref="G210:G241" si="141">C210-(C$7+C$8*F210)</f>
        <v>9.1120737750316039E-2</v>
      </c>
      <c r="K210" s="15">
        <f t="shared" si="135"/>
        <v>9.1120737750316039E-2</v>
      </c>
      <c r="O210" s="15">
        <f t="shared" si="104"/>
        <v>5.0358462169074303E-2</v>
      </c>
      <c r="P210" s="211">
        <f t="shared" si="105"/>
        <v>37167.2713</v>
      </c>
      <c r="Q210" s="212"/>
      <c r="R210" s="15">
        <f t="shared" ref="R210:R241" si="142">+(O210-G210)^2</f>
        <v>1.6615631105610963E-3</v>
      </c>
      <c r="S210" s="13">
        <f t="shared" si="139"/>
        <v>1</v>
      </c>
      <c r="T210" s="15">
        <f t="shared" si="106"/>
        <v>1.6615631105610963E-3</v>
      </c>
      <c r="U210" s="15">
        <f t="shared" si="134"/>
        <v>4.0762275581241736E-2</v>
      </c>
      <c r="Z210" s="15">
        <f t="shared" si="107"/>
        <v>33097.5</v>
      </c>
      <c r="AA210" s="15">
        <f t="shared" si="108"/>
        <v>9.0007497843124798E-2</v>
      </c>
      <c r="AB210" s="15">
        <f t="shared" si="109"/>
        <v>5.1471702076265544E-2</v>
      </c>
      <c r="AC210" s="15">
        <f t="shared" si="110"/>
        <v>4.0762275581241736E-2</v>
      </c>
      <c r="AD210" s="15">
        <f t="shared" si="111"/>
        <v>1.1132399071912408E-3</v>
      </c>
      <c r="AE210" s="15">
        <f t="shared" si="112"/>
        <v>1.2393030909631624E-6</v>
      </c>
      <c r="AF210" s="15">
        <f t="shared" si="113"/>
        <v>-37167.18017926225</v>
      </c>
      <c r="AG210" s="13">
        <f t="shared" si="114"/>
        <v>1.2393030909631624E-6</v>
      </c>
      <c r="AH210" s="15">
        <f t="shared" si="115"/>
        <v>3.9649035674050495E-2</v>
      </c>
      <c r="AI210" s="15">
        <f t="shared" si="116"/>
        <v>1.0373083672358983</v>
      </c>
      <c r="AJ210" s="15">
        <f t="shared" si="117"/>
        <v>0.72357374574684941</v>
      </c>
      <c r="AK210" s="15">
        <f t="shared" si="118"/>
        <v>-0.31049951613120419</v>
      </c>
      <c r="AL210" s="15">
        <f t="shared" si="119"/>
        <v>-1.4512136582063453</v>
      </c>
      <c r="AM210" s="15">
        <f t="shared" si="120"/>
        <v>-0.88703689933294894</v>
      </c>
      <c r="AN210" s="15">
        <f t="shared" si="138"/>
        <v>5.1419724131456599</v>
      </c>
      <c r="AO210" s="15">
        <f t="shared" si="138"/>
        <v>5.1419740713724558</v>
      </c>
      <c r="AP210" s="15">
        <f t="shared" si="138"/>
        <v>5.1419868021804129</v>
      </c>
      <c r="AQ210" s="15">
        <f t="shared" si="138"/>
        <v>5.1420845294247952</v>
      </c>
      <c r="AR210" s="15">
        <f t="shared" si="138"/>
        <v>5.1428340335948448</v>
      </c>
      <c r="AS210" s="15">
        <f t="shared" si="138"/>
        <v>5.1485421003123006</v>
      </c>
      <c r="AT210" s="15">
        <f t="shared" si="138"/>
        <v>5.1899222843538517</v>
      </c>
      <c r="AU210" s="15">
        <f t="shared" si="121"/>
        <v>5.4262899706340502</v>
      </c>
    </row>
    <row r="211" spans="1:47" s="15" customFormat="1" ht="12.95" customHeight="1" x14ac:dyDescent="0.2">
      <c r="A211" s="29" t="s">
        <v>139</v>
      </c>
      <c r="B211" s="43" t="s">
        <v>132</v>
      </c>
      <c r="C211" s="44">
        <v>52187.5236</v>
      </c>
      <c r="D211" s="44">
        <v>2.9999999999999997E-4</v>
      </c>
      <c r="E211" s="15">
        <f t="shared" si="103"/>
        <v>33103.281271212181</v>
      </c>
      <c r="F211" s="220">
        <f t="shared" si="140"/>
        <v>33103</v>
      </c>
      <c r="G211" s="150">
        <f t="shared" si="141"/>
        <v>8.9686362465727143E-2</v>
      </c>
      <c r="K211" s="15">
        <f t="shared" si="135"/>
        <v>8.9686362465727143E-2</v>
      </c>
      <c r="O211" s="15">
        <f t="shared" si="104"/>
        <v>5.035626705547018E-2</v>
      </c>
      <c r="P211" s="211">
        <f t="shared" si="105"/>
        <v>37169.0236</v>
      </c>
      <c r="Q211" s="212"/>
      <c r="R211" s="15">
        <f t="shared" si="142"/>
        <v>1.5468564049799158E-3</v>
      </c>
      <c r="S211" s="13">
        <f t="shared" si="139"/>
        <v>1</v>
      </c>
      <c r="T211" s="15">
        <f t="shared" si="106"/>
        <v>1.5468564049799158E-3</v>
      </c>
      <c r="U211" s="15">
        <f t="shared" si="134"/>
        <v>3.9330095410256963E-2</v>
      </c>
      <c r="Z211" s="15">
        <f t="shared" si="107"/>
        <v>33103</v>
      </c>
      <c r="AA211" s="15">
        <f t="shared" si="108"/>
        <v>9.0012067343385127E-2</v>
      </c>
      <c r="AB211" s="15">
        <f t="shared" si="109"/>
        <v>5.0030562177812189E-2</v>
      </c>
      <c r="AC211" s="15">
        <f t="shared" si="110"/>
        <v>3.9330095410256963E-2</v>
      </c>
      <c r="AD211" s="15">
        <f t="shared" si="111"/>
        <v>-3.2570487765798406E-4</v>
      </c>
      <c r="AE211" s="15">
        <f t="shared" si="112"/>
        <v>1.0608366733020237E-7</v>
      </c>
      <c r="AF211" s="15">
        <f t="shared" si="113"/>
        <v>-37168.933913637535</v>
      </c>
      <c r="AG211" s="13">
        <f t="shared" si="114"/>
        <v>1.0608366733020237E-7</v>
      </c>
      <c r="AH211" s="15">
        <f t="shared" si="115"/>
        <v>3.9655800287914954E-2</v>
      </c>
      <c r="AI211" s="15">
        <f t="shared" si="116"/>
        <v>1.0374203640665436</v>
      </c>
      <c r="AJ211" s="15">
        <f t="shared" si="117"/>
        <v>0.72382267542645462</v>
      </c>
      <c r="AK211" s="15">
        <f t="shared" si="118"/>
        <v>-0.31048603855350387</v>
      </c>
      <c r="AL211" s="15">
        <f t="shared" si="119"/>
        <v>-1.4508529514923607</v>
      </c>
      <c r="AM211" s="15">
        <f t="shared" si="120"/>
        <v>-0.88671468928325492</v>
      </c>
      <c r="AN211" s="15">
        <f t="shared" ref="AN211:AT220" si="143">$AU211+$AB$7*SIN(AO211)</f>
        <v>5.1423026867481791</v>
      </c>
      <c r="AO211" s="15">
        <f t="shared" si="143"/>
        <v>5.1423043512871764</v>
      </c>
      <c r="AP211" s="15">
        <f t="shared" si="143"/>
        <v>5.1423171213499455</v>
      </c>
      <c r="AQ211" s="15">
        <f t="shared" si="143"/>
        <v>5.1424150792926158</v>
      </c>
      <c r="AR211" s="15">
        <f t="shared" si="143"/>
        <v>5.1431658108174583</v>
      </c>
      <c r="AS211" s="15">
        <f t="shared" si="143"/>
        <v>5.1488790955287165</v>
      </c>
      <c r="AT211" s="15">
        <f t="shared" si="143"/>
        <v>5.1902683516997588</v>
      </c>
      <c r="AU211" s="15">
        <f t="shared" si="121"/>
        <v>5.4265772093555054</v>
      </c>
    </row>
    <row r="212" spans="1:47" s="15" customFormat="1" ht="12.95" customHeight="1" x14ac:dyDescent="0.2">
      <c r="A212" s="92" t="s">
        <v>134</v>
      </c>
      <c r="B212" s="42" t="s">
        <v>132</v>
      </c>
      <c r="C212" s="29">
        <v>52200.277699999999</v>
      </c>
      <c r="D212" s="29">
        <v>1E-4</v>
      </c>
      <c r="E212" s="15">
        <f t="shared" si="103"/>
        <v>33143.280230569209</v>
      </c>
      <c r="F212" s="220">
        <f t="shared" si="140"/>
        <v>33143</v>
      </c>
      <c r="G212" s="150">
        <f t="shared" si="141"/>
        <v>8.9354542222281452E-2</v>
      </c>
      <c r="J212" s="15">
        <f>G212</f>
        <v>8.9354542222281452E-2</v>
      </c>
      <c r="O212" s="15">
        <f t="shared" si="104"/>
        <v>5.0340228327024679E-2</v>
      </c>
      <c r="P212" s="211">
        <f t="shared" si="105"/>
        <v>37181.777699999999</v>
      </c>
      <c r="Q212" s="212"/>
      <c r="R212" s="15">
        <f t="shared" si="142"/>
        <v>1.5221166887176257E-3</v>
      </c>
      <c r="S212" s="13">
        <f>S$15</f>
        <v>0.157</v>
      </c>
      <c r="T212" s="15">
        <f t="shared" si="106"/>
        <v>2.3897232012866723E-4</v>
      </c>
      <c r="U212" s="15">
        <f t="shared" si="134"/>
        <v>3.9014313895256773E-2</v>
      </c>
      <c r="Z212" s="15">
        <f t="shared" si="107"/>
        <v>33143</v>
      </c>
      <c r="AA212" s="15">
        <f t="shared" si="108"/>
        <v>9.0045117505639538E-2</v>
      </c>
      <c r="AB212" s="15">
        <f t="shared" si="109"/>
        <v>4.96496530436666E-2</v>
      </c>
      <c r="AC212" s="15">
        <f t="shared" si="110"/>
        <v>3.9014313895256773E-2</v>
      </c>
      <c r="AD212" s="15">
        <f t="shared" si="111"/>
        <v>-6.9057528335808582E-4</v>
      </c>
      <c r="AE212" s="15">
        <f t="shared" si="112"/>
        <v>7.4872392851660781E-8</v>
      </c>
      <c r="AF212" s="15">
        <f t="shared" si="113"/>
        <v>-37181.688345457776</v>
      </c>
      <c r="AG212" s="13">
        <f t="shared" si="114"/>
        <v>4.7689422198510052E-7</v>
      </c>
      <c r="AH212" s="15">
        <f t="shared" si="115"/>
        <v>3.9704889178614852E-2</v>
      </c>
      <c r="AI212" s="15">
        <f t="shared" si="116"/>
        <v>1.0382354669014038</v>
      </c>
      <c r="AJ212" s="15">
        <f t="shared" si="117"/>
        <v>0.72563185145068487</v>
      </c>
      <c r="AK212" s="15">
        <f t="shared" si="118"/>
        <v>-0.31038671500944148</v>
      </c>
      <c r="AL212" s="15">
        <f t="shared" si="119"/>
        <v>-1.448227285083592</v>
      </c>
      <c r="AM212" s="15">
        <f t="shared" si="120"/>
        <v>-0.88437234937567843</v>
      </c>
      <c r="AN212" s="15">
        <f t="shared" si="143"/>
        <v>5.1447057498549649</v>
      </c>
      <c r="AO212" s="15">
        <f t="shared" si="143"/>
        <v>5.1447074608653969</v>
      </c>
      <c r="AP212" s="15">
        <f t="shared" si="143"/>
        <v>5.1447205190456984</v>
      </c>
      <c r="AQ212" s="15">
        <f t="shared" si="143"/>
        <v>5.1448201649909446</v>
      </c>
      <c r="AR212" s="15">
        <f t="shared" si="143"/>
        <v>5.1455798481693291</v>
      </c>
      <c r="AS212" s="15">
        <f t="shared" si="143"/>
        <v>5.1513310546602158</v>
      </c>
      <c r="AT212" s="15">
        <f t="shared" si="143"/>
        <v>5.1927857913378626</v>
      </c>
      <c r="AU212" s="15">
        <f t="shared" si="121"/>
        <v>5.4286662182388143</v>
      </c>
    </row>
    <row r="213" spans="1:47" s="15" customFormat="1" ht="12.95" customHeight="1" x14ac:dyDescent="0.2">
      <c r="A213" s="156" t="s">
        <v>790</v>
      </c>
      <c r="B213" s="193" t="s">
        <v>131</v>
      </c>
      <c r="C213" s="213">
        <v>52215.581599999998</v>
      </c>
      <c r="D213" s="213" t="s">
        <v>298</v>
      </c>
      <c r="E213" s="15">
        <f t="shared" ref="E213:E276" si="144">(C213-C$7)/C$8</f>
        <v>33191.275782909564</v>
      </c>
      <c r="F213" s="220">
        <f t="shared" si="140"/>
        <v>33191</v>
      </c>
      <c r="G213" s="29">
        <f t="shared" si="141"/>
        <v>8.7936357929720543E-2</v>
      </c>
      <c r="K213" s="15">
        <f>G213</f>
        <v>8.7936357929720543E-2</v>
      </c>
      <c r="O213" s="15">
        <f t="shared" ref="O213:O276" si="145">+D$11+D$12*F213+D$13*F213^2</f>
        <v>5.0320809490782846E-2</v>
      </c>
      <c r="P213" s="211">
        <f t="shared" ref="P213:P276" si="146">C213-15018.5</f>
        <v>37197.081599999998</v>
      </c>
      <c r="Q213" s="212"/>
      <c r="R213" s="15">
        <f t="shared" si="142"/>
        <v>1.4149294843620681E-3</v>
      </c>
      <c r="S213" s="13">
        <f>S$16</f>
        <v>1</v>
      </c>
      <c r="T213" s="15">
        <f t="shared" ref="T213:T276" si="147">+S213*R213</f>
        <v>1.4149294843620681E-3</v>
      </c>
      <c r="U213" s="15">
        <f t="shared" si="134"/>
        <v>3.7615548438937697E-2</v>
      </c>
      <c r="Z213" s="15">
        <f t="shared" ref="Z213:Z276" si="148">F213</f>
        <v>33191</v>
      </c>
      <c r="AA213" s="15">
        <f t="shared" ref="AA213:AA276" si="149">AB$3+AB$4*Z213+AB$5*Z213^2+AH213</f>
        <v>9.0084353186987681E-2</v>
      </c>
      <c r="AB213" s="15">
        <f t="shared" ref="AB213:AB276" si="150">IF(S213&lt;&gt;0,G213-AH213, -9999)</f>
        <v>4.8172814233515708E-2</v>
      </c>
      <c r="AC213" s="15">
        <f t="shared" ref="AC213:AC276" si="151">+G213-O213</f>
        <v>3.7615548438937697E-2</v>
      </c>
      <c r="AD213" s="15">
        <f t="shared" ref="AD213:AD276" si="152">IF(S213&lt;&gt;0,G213-AA213, -9999)</f>
        <v>-2.1479952572671379E-3</v>
      </c>
      <c r="AE213" s="15">
        <f t="shared" ref="AE213:AE276" si="153">+(G213-AA213)^2*S213</f>
        <v>4.6138836252421178E-6</v>
      </c>
      <c r="AF213" s="15">
        <f t="shared" ref="AF213:AF276" si="154">IF(S213&lt;&gt;0,G213-P213, -9999)</f>
        <v>-37196.993663642068</v>
      </c>
      <c r="AG213" s="13">
        <f t="shared" ref="AG213:AG276" si="155">+(G213-AA213)^2</f>
        <v>4.6138836252421178E-6</v>
      </c>
      <c r="AH213" s="15">
        <f t="shared" ref="AH213:AH276" si="156">$AB$6*($AB$11/AI213*AJ213+$AB$12)</f>
        <v>3.9763543696204835E-2</v>
      </c>
      <c r="AI213" s="15">
        <f t="shared" ref="AI213:AI276" si="157">1+$AB$7*COS(AL213)</f>
        <v>1.0392149330349356</v>
      </c>
      <c r="AJ213" s="15">
        <f t="shared" ref="AJ213:AJ276" si="158">SIN(AL213+RADIANS($AB$9))</f>
        <v>0.72779999624636138</v>
      </c>
      <c r="AK213" s="15">
        <f t="shared" ref="AK213:AK276" si="159">$AB$7*SIN(AL213)</f>
        <v>-0.31026448847811461</v>
      </c>
      <c r="AL213" s="15">
        <f t="shared" ref="AL213:AL276" si="160">2*ATAN(AM213)</f>
        <v>-1.445071034632728</v>
      </c>
      <c r="AM213" s="15">
        <f t="shared" ref="AM213:AM276" si="161">SQRT((1+$AB$7)/(1-$AB$7))*TAN(AN213/2)</f>
        <v>-0.88156386693174638</v>
      </c>
      <c r="AN213" s="15">
        <f t="shared" si="143"/>
        <v>5.1475919189441557</v>
      </c>
      <c r="AO213" s="15">
        <f t="shared" si="143"/>
        <v>5.1475936870450649</v>
      </c>
      <c r="AP213" s="15">
        <f t="shared" si="143"/>
        <v>5.1476070971044559</v>
      </c>
      <c r="AQ213" s="15">
        <f t="shared" si="143"/>
        <v>5.1477087923385714</v>
      </c>
      <c r="AR213" s="15">
        <f t="shared" si="143"/>
        <v>5.1484792760490459</v>
      </c>
      <c r="AS213" s="15">
        <f t="shared" si="143"/>
        <v>5.1542759229500072</v>
      </c>
      <c r="AT213" s="15">
        <f t="shared" si="143"/>
        <v>5.1958080775096853</v>
      </c>
      <c r="AU213" s="15">
        <f t="shared" ref="AU213:AU276" si="162">RADIANS($AB$9)+$AB$18*(F213-AB$15)</f>
        <v>5.4311730288987849</v>
      </c>
    </row>
    <row r="214" spans="1:47" s="15" customFormat="1" ht="12.95" customHeight="1" x14ac:dyDescent="0.2">
      <c r="A214" s="156" t="s">
        <v>790</v>
      </c>
      <c r="B214" s="193" t="s">
        <v>131</v>
      </c>
      <c r="C214" s="213">
        <v>52230.569799999997</v>
      </c>
      <c r="D214" s="213" t="s">
        <v>298</v>
      </c>
      <c r="E214" s="15">
        <f t="shared" si="144"/>
        <v>33238.281248025502</v>
      </c>
      <c r="F214" s="220">
        <f t="shared" si="140"/>
        <v>33238</v>
      </c>
      <c r="G214" s="29">
        <f t="shared" si="141"/>
        <v>8.9678969146916643E-2</v>
      </c>
      <c r="K214" s="15">
        <f>G214</f>
        <v>8.9678969146916643E-2</v>
      </c>
      <c r="O214" s="15">
        <f t="shared" si="145"/>
        <v>5.0301613017415196E-2</v>
      </c>
      <c r="P214" s="211">
        <f t="shared" si="146"/>
        <v>37212.069799999997</v>
      </c>
      <c r="Q214" s="212"/>
      <c r="R214" s="15">
        <f t="shared" si="142"/>
        <v>1.5505761757495851E-3</v>
      </c>
      <c r="S214" s="13">
        <f>S$16</f>
        <v>1</v>
      </c>
      <c r="T214" s="15">
        <f t="shared" si="147"/>
        <v>1.5505761757495851E-3</v>
      </c>
      <c r="U214" s="15">
        <f t="shared" si="134"/>
        <v>3.9377356129501447E-2</v>
      </c>
      <c r="Z214" s="15">
        <f t="shared" si="148"/>
        <v>33238</v>
      </c>
      <c r="AA214" s="15">
        <f t="shared" si="149"/>
        <v>9.0122321504903957E-2</v>
      </c>
      <c r="AB214" s="15">
        <f t="shared" si="150"/>
        <v>4.9858260659427882E-2</v>
      </c>
      <c r="AC214" s="15">
        <f t="shared" si="151"/>
        <v>3.9377356129501447E-2</v>
      </c>
      <c r="AD214" s="15">
        <f t="shared" si="152"/>
        <v>-4.4335235798731443E-4</v>
      </c>
      <c r="AE214" s="15">
        <f t="shared" si="153"/>
        <v>1.965613133329118E-7</v>
      </c>
      <c r="AF214" s="15">
        <f t="shared" si="154"/>
        <v>-37211.980121030851</v>
      </c>
      <c r="AG214" s="13">
        <f t="shared" si="155"/>
        <v>1.965613133329118E-7</v>
      </c>
      <c r="AH214" s="15">
        <f t="shared" si="156"/>
        <v>3.9820708487488761E-2</v>
      </c>
      <c r="AI214" s="15">
        <f t="shared" si="157"/>
        <v>1.0401754062033426</v>
      </c>
      <c r="AJ214" s="15">
        <f t="shared" si="158"/>
        <v>0.7299198935889224</v>
      </c>
      <c r="AK214" s="15">
        <f t="shared" si="159"/>
        <v>-0.31014158141067927</v>
      </c>
      <c r="AL214" s="15">
        <f t="shared" si="160"/>
        <v>-1.4419747644713159</v>
      </c>
      <c r="AM214" s="15">
        <f t="shared" si="161"/>
        <v>-0.87881633873868803</v>
      </c>
      <c r="AN214" s="15">
        <f t="shared" si="143"/>
        <v>5.1504205988260807</v>
      </c>
      <c r="AO214" s="15">
        <f t="shared" si="143"/>
        <v>5.1504224242507455</v>
      </c>
      <c r="AP214" s="15">
        <f t="shared" si="143"/>
        <v>5.1504361854053906</v>
      </c>
      <c r="AQ214" s="15">
        <f t="shared" si="143"/>
        <v>5.1505399122991884</v>
      </c>
      <c r="AR214" s="15">
        <f t="shared" si="143"/>
        <v>5.1513210326634846</v>
      </c>
      <c r="AS214" s="15">
        <f t="shared" si="143"/>
        <v>5.1571621000919965</v>
      </c>
      <c r="AT214" s="15">
        <f t="shared" si="143"/>
        <v>5.1987688325646237</v>
      </c>
      <c r="AU214" s="15">
        <f t="shared" si="162"/>
        <v>5.4336276143366735</v>
      </c>
    </row>
    <row r="215" spans="1:47" s="15" customFormat="1" ht="12.95" customHeight="1" x14ac:dyDescent="0.2">
      <c r="A215" s="156" t="s">
        <v>790</v>
      </c>
      <c r="B215" s="193" t="s">
        <v>132</v>
      </c>
      <c r="C215" s="213">
        <v>52257.515399999997</v>
      </c>
      <c r="D215" s="213" t="s">
        <v>298</v>
      </c>
      <c r="E215" s="15">
        <f t="shared" si="144"/>
        <v>33322.787090009719</v>
      </c>
      <c r="F215" s="220">
        <f t="shared" si="140"/>
        <v>33322.5</v>
      </c>
      <c r="G215" s="29">
        <f t="shared" si="141"/>
        <v>9.1541748879535589E-2</v>
      </c>
      <c r="K215" s="15">
        <f>G215</f>
        <v>9.1541748879535589E-2</v>
      </c>
      <c r="O215" s="15">
        <f t="shared" si="145"/>
        <v>5.0266646789253494E-2</v>
      </c>
      <c r="P215" s="211">
        <f t="shared" si="146"/>
        <v>37239.015399999997</v>
      </c>
      <c r="Q215" s="212"/>
      <c r="R215" s="15">
        <f t="shared" si="142"/>
        <v>1.7036340525632093E-3</v>
      </c>
      <c r="S215" s="13">
        <f>S$16</f>
        <v>1</v>
      </c>
      <c r="T215" s="15">
        <f t="shared" si="147"/>
        <v>1.7036340525632093E-3</v>
      </c>
      <c r="U215" s="15">
        <f t="shared" si="134"/>
        <v>4.1275102090282095E-2</v>
      </c>
      <c r="Z215" s="15">
        <f t="shared" si="148"/>
        <v>33322.5</v>
      </c>
      <c r="AA215" s="15">
        <f t="shared" si="149"/>
        <v>9.0189459878194322E-2</v>
      </c>
      <c r="AB215" s="15">
        <f t="shared" si="150"/>
        <v>5.1618935790594754E-2</v>
      </c>
      <c r="AC215" s="15">
        <f t="shared" si="151"/>
        <v>4.1275102090282095E-2</v>
      </c>
      <c r="AD215" s="15">
        <f t="shared" si="152"/>
        <v>1.3522890013412669E-3</v>
      </c>
      <c r="AE215" s="15">
        <f t="shared" si="153"/>
        <v>1.828685543148561E-6</v>
      </c>
      <c r="AF215" s="15">
        <f t="shared" si="154"/>
        <v>-37238.923858251117</v>
      </c>
      <c r="AG215" s="13">
        <f t="shared" si="155"/>
        <v>1.828685543148561E-6</v>
      </c>
      <c r="AH215" s="15">
        <f t="shared" si="156"/>
        <v>3.9922813088940835E-2</v>
      </c>
      <c r="AI215" s="15">
        <f t="shared" si="157"/>
        <v>1.0419057069360418</v>
      </c>
      <c r="AJ215" s="15">
        <f t="shared" si="158"/>
        <v>0.7337233794349648</v>
      </c>
      <c r="AK215" s="15">
        <f t="shared" si="159"/>
        <v>-0.30991252880403392</v>
      </c>
      <c r="AL215" s="15">
        <f t="shared" si="160"/>
        <v>-1.4363936507820803</v>
      </c>
      <c r="AM215" s="15">
        <f t="shared" si="161"/>
        <v>-0.87388267063095149</v>
      </c>
      <c r="AN215" s="15">
        <f t="shared" si="143"/>
        <v>5.1555127845933608</v>
      </c>
      <c r="AO215" s="15">
        <f t="shared" si="143"/>
        <v>5.1555147166934558</v>
      </c>
      <c r="AP215" s="15">
        <f t="shared" si="143"/>
        <v>5.1555291255572913</v>
      </c>
      <c r="AQ215" s="15">
        <f t="shared" si="143"/>
        <v>5.1556365675630849</v>
      </c>
      <c r="AR215" s="15">
        <f t="shared" si="143"/>
        <v>5.1564369608559018</v>
      </c>
      <c r="AS215" s="15">
        <f t="shared" si="143"/>
        <v>5.162357696178538</v>
      </c>
      <c r="AT215" s="15">
        <f t="shared" si="143"/>
        <v>5.2040954490709144</v>
      </c>
      <c r="AU215" s="15">
        <f t="shared" si="162"/>
        <v>5.4380406456026655</v>
      </c>
    </row>
    <row r="216" spans="1:47" s="15" customFormat="1" ht="12.95" customHeight="1" x14ac:dyDescent="0.2">
      <c r="A216" s="92" t="s">
        <v>134</v>
      </c>
      <c r="B216" s="42" t="s">
        <v>132</v>
      </c>
      <c r="C216" s="29">
        <v>52311.241800000003</v>
      </c>
      <c r="D216" s="29">
        <v>1E-4</v>
      </c>
      <c r="E216" s="15">
        <f t="shared" si="144"/>
        <v>33491.281934020684</v>
      </c>
      <c r="F216" s="220">
        <f t="shared" si="140"/>
        <v>33491</v>
      </c>
      <c r="G216" s="150">
        <f t="shared" si="141"/>
        <v>8.9897706115152687E-2</v>
      </c>
      <c r="J216" s="15">
        <f>G216</f>
        <v>8.9897706115152687E-2</v>
      </c>
      <c r="O216" s="15">
        <f t="shared" si="145"/>
        <v>5.0195181678098416E-2</v>
      </c>
      <c r="P216" s="211">
        <f t="shared" si="146"/>
        <v>37292.741800000003</v>
      </c>
      <c r="Q216" s="212"/>
      <c r="R216" s="15">
        <f t="shared" si="142"/>
        <v>1.5762904466748915E-3</v>
      </c>
      <c r="S216" s="13">
        <f>S$15</f>
        <v>0.157</v>
      </c>
      <c r="T216" s="15">
        <f t="shared" si="147"/>
        <v>2.4747760012795798E-4</v>
      </c>
      <c r="U216" s="15">
        <f t="shared" si="134"/>
        <v>3.9702524437054271E-2</v>
      </c>
      <c r="Z216" s="15">
        <f t="shared" si="148"/>
        <v>33491</v>
      </c>
      <c r="AA216" s="15">
        <f t="shared" si="149"/>
        <v>9.0319001758639855E-2</v>
      </c>
      <c r="AB216" s="15">
        <f t="shared" si="150"/>
        <v>4.9773886034611241E-2</v>
      </c>
      <c r="AC216" s="15">
        <f t="shared" si="151"/>
        <v>3.9702524437054271E-2</v>
      </c>
      <c r="AD216" s="15">
        <f t="shared" si="152"/>
        <v>-4.2129564348716841E-4</v>
      </c>
      <c r="AE216" s="15">
        <f t="shared" si="153"/>
        <v>2.7865933017738969E-8</v>
      </c>
      <c r="AF216" s="15">
        <f t="shared" si="154"/>
        <v>-37292.651902293888</v>
      </c>
      <c r="AG216" s="13">
        <f t="shared" si="155"/>
        <v>1.7749001922126732E-7</v>
      </c>
      <c r="AH216" s="15">
        <f t="shared" si="156"/>
        <v>4.0123820080541446E-2</v>
      </c>
      <c r="AI216" s="15">
        <f t="shared" si="157"/>
        <v>1.0453693187073028</v>
      </c>
      <c r="AJ216" s="15">
        <f t="shared" si="158"/>
        <v>0.74127681095803366</v>
      </c>
      <c r="AK216" s="15">
        <f t="shared" si="159"/>
        <v>-0.30942444748848752</v>
      </c>
      <c r="AL216" s="15">
        <f t="shared" si="160"/>
        <v>-1.4252088651297483</v>
      </c>
      <c r="AM216" s="15">
        <f t="shared" si="161"/>
        <v>-0.86406739587681525</v>
      </c>
      <c r="AN216" s="15">
        <f t="shared" si="143"/>
        <v>5.1656923481108539</v>
      </c>
      <c r="AO216" s="15">
        <f t="shared" si="143"/>
        <v>5.1656945072761413</v>
      </c>
      <c r="AP216" s="15">
        <f t="shared" si="143"/>
        <v>5.1657102721708581</v>
      </c>
      <c r="AQ216" s="15">
        <f t="shared" si="143"/>
        <v>5.1658253622626145</v>
      </c>
      <c r="AR216" s="15">
        <f t="shared" si="143"/>
        <v>5.1666647443188634</v>
      </c>
      <c r="AS216" s="15">
        <f t="shared" si="143"/>
        <v>5.1727435183413606</v>
      </c>
      <c r="AT216" s="15">
        <f t="shared" si="143"/>
        <v>5.2147307467553121</v>
      </c>
      <c r="AU216" s="15">
        <f t="shared" si="162"/>
        <v>5.4468405955236054</v>
      </c>
    </row>
    <row r="217" spans="1:47" s="15" customFormat="1" ht="12.95" customHeight="1" x14ac:dyDescent="0.2">
      <c r="A217" s="156" t="s">
        <v>790</v>
      </c>
      <c r="B217" s="193" t="s">
        <v>131</v>
      </c>
      <c r="C217" s="213">
        <v>52489.805399999997</v>
      </c>
      <c r="D217" s="213" t="s">
        <v>298</v>
      </c>
      <c r="E217" s="15">
        <f t="shared" si="144"/>
        <v>34051.28680924089</v>
      </c>
      <c r="F217" s="220">
        <f t="shared" si="140"/>
        <v>34051</v>
      </c>
      <c r="G217" s="29">
        <f t="shared" si="141"/>
        <v>9.145222271035891E-2</v>
      </c>
      <c r="K217" s="15">
        <f>G217</f>
        <v>9.145222271035891E-2</v>
      </c>
      <c r="O217" s="15">
        <f t="shared" si="145"/>
        <v>4.9941024535982807E-2</v>
      </c>
      <c r="P217" s="211">
        <f t="shared" si="146"/>
        <v>37471.305399999997</v>
      </c>
      <c r="Q217" s="212"/>
      <c r="R217" s="15">
        <f t="shared" si="142"/>
        <v>1.723179573872326E-3</v>
      </c>
      <c r="S217" s="13">
        <f>S$16</f>
        <v>1</v>
      </c>
      <c r="T217" s="15">
        <f t="shared" si="147"/>
        <v>1.723179573872326E-3</v>
      </c>
      <c r="U217" s="15">
        <f t="shared" ref="U217:U248" si="163">+(G217-O217)</f>
        <v>4.1511198174376103E-2</v>
      </c>
      <c r="Z217" s="15">
        <f t="shared" si="148"/>
        <v>34051</v>
      </c>
      <c r="AA217" s="15">
        <f t="shared" si="149"/>
        <v>9.0707334802240122E-2</v>
      </c>
      <c r="AB217" s="15">
        <f t="shared" si="150"/>
        <v>5.0685912444101595E-2</v>
      </c>
      <c r="AC217" s="15">
        <f t="shared" si="151"/>
        <v>4.1511198174376103E-2</v>
      </c>
      <c r="AD217" s="15">
        <f t="shared" si="152"/>
        <v>7.4488790811878813E-4</v>
      </c>
      <c r="AE217" s="15">
        <f t="shared" si="153"/>
        <v>5.5485799566158415E-7</v>
      </c>
      <c r="AF217" s="15">
        <f t="shared" si="154"/>
        <v>-37471.213947777287</v>
      </c>
      <c r="AG217" s="13">
        <f t="shared" si="155"/>
        <v>5.5485799566158415E-7</v>
      </c>
      <c r="AH217" s="15">
        <f t="shared" si="156"/>
        <v>4.0766310266257315E-2</v>
      </c>
      <c r="AI217" s="15">
        <f t="shared" si="157"/>
        <v>1.0570030193143165</v>
      </c>
      <c r="AJ217" s="15">
        <f t="shared" si="158"/>
        <v>0.76605542058055864</v>
      </c>
      <c r="AK217" s="15">
        <f t="shared" si="159"/>
        <v>-0.30749393420451765</v>
      </c>
      <c r="AL217" s="15">
        <f t="shared" si="160"/>
        <v>-1.3874978089964793</v>
      </c>
      <c r="AM217" s="15">
        <f t="shared" si="161"/>
        <v>-0.83165827845207929</v>
      </c>
      <c r="AN217" s="15">
        <f t="shared" si="143"/>
        <v>5.1997678253266377</v>
      </c>
      <c r="AO217" s="15">
        <f t="shared" si="143"/>
        <v>5.1997708888841467</v>
      </c>
      <c r="AP217" s="15">
        <f t="shared" si="143"/>
        <v>5.1997918062277115</v>
      </c>
      <c r="AQ217" s="15">
        <f t="shared" si="143"/>
        <v>5.1999346035154952</v>
      </c>
      <c r="AR217" s="15">
        <f t="shared" si="143"/>
        <v>5.2009084182728689</v>
      </c>
      <c r="AS217" s="15">
        <f t="shared" si="143"/>
        <v>5.2075024645570744</v>
      </c>
      <c r="AT217" s="15">
        <f t="shared" si="143"/>
        <v>5.2502048756210575</v>
      </c>
      <c r="AU217" s="15">
        <f t="shared" si="162"/>
        <v>5.4760867198899374</v>
      </c>
    </row>
    <row r="218" spans="1:47" s="15" customFormat="1" ht="12.95" customHeight="1" x14ac:dyDescent="0.2">
      <c r="A218" s="156" t="s">
        <v>790</v>
      </c>
      <c r="B218" s="193" t="s">
        <v>131</v>
      </c>
      <c r="C218" s="213">
        <v>52496.8194</v>
      </c>
      <c r="D218" s="213" t="s">
        <v>298</v>
      </c>
      <c r="E218" s="15">
        <f t="shared" si="144"/>
        <v>34073.28386908285</v>
      </c>
      <c r="F218" s="220">
        <f t="shared" si="140"/>
        <v>34073</v>
      </c>
      <c r="G218" s="29">
        <f t="shared" si="141"/>
        <v>9.0514721574436408E-2</v>
      </c>
      <c r="K218" s="15">
        <f>G218</f>
        <v>9.0514721574436408E-2</v>
      </c>
      <c r="O218" s="15">
        <f t="shared" si="145"/>
        <v>4.9930517318476433E-2</v>
      </c>
      <c r="P218" s="211">
        <f t="shared" si="146"/>
        <v>37478.3194</v>
      </c>
      <c r="Q218" s="212"/>
      <c r="R218" s="15">
        <f t="shared" si="142"/>
        <v>1.6470776350894797E-3</v>
      </c>
      <c r="S218" s="13">
        <f>S$16</f>
        <v>1</v>
      </c>
      <c r="T218" s="15">
        <f t="shared" si="147"/>
        <v>1.6470776350894797E-3</v>
      </c>
      <c r="U218" s="15">
        <f t="shared" si="163"/>
        <v>4.0584204255959974E-2</v>
      </c>
      <c r="Z218" s="15">
        <f t="shared" si="148"/>
        <v>34073</v>
      </c>
      <c r="AA218" s="15">
        <f t="shared" si="149"/>
        <v>9.0721246570355435E-2</v>
      </c>
      <c r="AB218" s="15">
        <f t="shared" si="150"/>
        <v>4.9723992322557406E-2</v>
      </c>
      <c r="AC218" s="15">
        <f t="shared" si="151"/>
        <v>4.0584204255959974E-2</v>
      </c>
      <c r="AD218" s="15">
        <f t="shared" si="152"/>
        <v>-2.065249959190274E-4</v>
      </c>
      <c r="AE218" s="15">
        <f t="shared" si="153"/>
        <v>4.2652573939354282E-8</v>
      </c>
      <c r="AF218" s="15">
        <f t="shared" si="154"/>
        <v>-37478.228885278426</v>
      </c>
      <c r="AG218" s="13">
        <f t="shared" si="155"/>
        <v>4.2652573939354282E-8</v>
      </c>
      <c r="AH218" s="15">
        <f t="shared" si="156"/>
        <v>4.0790729251879002E-2</v>
      </c>
      <c r="AI218" s="15">
        <f t="shared" si="157"/>
        <v>1.0574637748549705</v>
      </c>
      <c r="AJ218" s="15">
        <f t="shared" si="158"/>
        <v>0.76701784135825457</v>
      </c>
      <c r="AK218" s="15">
        <f t="shared" si="159"/>
        <v>-0.30740816248586805</v>
      </c>
      <c r="AL218" s="15">
        <f t="shared" si="160"/>
        <v>-1.3859991787042756</v>
      </c>
      <c r="AM218" s="15">
        <f t="shared" si="161"/>
        <v>-0.83039148456595469</v>
      </c>
      <c r="AN218" s="15">
        <f t="shared" si="143"/>
        <v>5.2011142268627735</v>
      </c>
      <c r="AO218" s="15">
        <f t="shared" si="143"/>
        <v>5.2011173310113161</v>
      </c>
      <c r="AP218" s="15">
        <f t="shared" si="143"/>
        <v>5.2011384718139633</v>
      </c>
      <c r="AQ218" s="15">
        <f t="shared" si="143"/>
        <v>5.2012824288970885</v>
      </c>
      <c r="AR218" s="15">
        <f t="shared" si="143"/>
        <v>5.2022616626395592</v>
      </c>
      <c r="AS218" s="15">
        <f t="shared" si="143"/>
        <v>5.2088755795313233</v>
      </c>
      <c r="AT218" s="15">
        <f t="shared" si="143"/>
        <v>5.2516024813987308</v>
      </c>
      <c r="AU218" s="15">
        <f t="shared" si="162"/>
        <v>5.4772356747757573</v>
      </c>
    </row>
    <row r="219" spans="1:47" s="15" customFormat="1" ht="12.95" customHeight="1" x14ac:dyDescent="0.2">
      <c r="A219" s="92" t="s">
        <v>136</v>
      </c>
      <c r="B219" s="29"/>
      <c r="C219" s="29">
        <v>52505.428599999999</v>
      </c>
      <c r="D219" s="29">
        <v>1E-4</v>
      </c>
      <c r="E219" s="15">
        <f t="shared" si="144"/>
        <v>34100.283738998922</v>
      </c>
      <c r="F219" s="220">
        <f t="shared" si="140"/>
        <v>34100</v>
      </c>
      <c r="G219" s="150">
        <f t="shared" si="141"/>
        <v>9.0473242911684792E-2</v>
      </c>
      <c r="H219" s="150"/>
      <c r="I219" s="13"/>
      <c r="J219" s="15">
        <f>G219</f>
        <v>9.0473242911684792E-2</v>
      </c>
      <c r="O219" s="15">
        <f t="shared" si="145"/>
        <v>4.9917568111416573E-2</v>
      </c>
      <c r="P219" s="211">
        <f t="shared" si="146"/>
        <v>37486.928599999999</v>
      </c>
      <c r="Q219" s="212"/>
      <c r="R219" s="15">
        <f t="shared" si="142"/>
        <v>1.6447627585051106E-3</v>
      </c>
      <c r="S219" s="13">
        <f>S$15</f>
        <v>0.157</v>
      </c>
      <c r="T219" s="15">
        <f t="shared" si="147"/>
        <v>2.5822775308530238E-4</v>
      </c>
      <c r="U219" s="15">
        <f t="shared" si="163"/>
        <v>4.055567480026822E-2</v>
      </c>
      <c r="Z219" s="15">
        <f t="shared" si="148"/>
        <v>34100</v>
      </c>
      <c r="AA219" s="15">
        <f t="shared" si="149"/>
        <v>9.0738179526476309E-2</v>
      </c>
      <c r="AB219" s="15">
        <f t="shared" si="150"/>
        <v>4.9652631496625063E-2</v>
      </c>
      <c r="AC219" s="15">
        <f t="shared" si="151"/>
        <v>4.055567480026822E-2</v>
      </c>
      <c r="AD219" s="15">
        <f t="shared" si="152"/>
        <v>-2.6493661479151664E-4</v>
      </c>
      <c r="AE219" s="15">
        <f t="shared" si="153"/>
        <v>1.102005134757859E-8</v>
      </c>
      <c r="AF219" s="15">
        <f t="shared" si="154"/>
        <v>-37486.838126757088</v>
      </c>
      <c r="AG219" s="13">
        <f t="shared" si="155"/>
        <v>7.0191409857188473E-8</v>
      </c>
      <c r="AH219" s="15">
        <f t="shared" si="156"/>
        <v>4.0820611415059729E-2</v>
      </c>
      <c r="AI219" s="15">
        <f t="shared" si="157"/>
        <v>1.0580296200661266</v>
      </c>
      <c r="AJ219" s="15">
        <f t="shared" si="158"/>
        <v>0.76819778325967469</v>
      </c>
      <c r="AK219" s="15">
        <f t="shared" si="159"/>
        <v>-0.30730184994318144</v>
      </c>
      <c r="AL219" s="15">
        <f t="shared" si="160"/>
        <v>-1.3841581641123695</v>
      </c>
      <c r="AM219" s="15">
        <f t="shared" si="161"/>
        <v>-0.82883742890018197</v>
      </c>
      <c r="AN219" s="15">
        <f t="shared" si="143"/>
        <v>5.2027674311359213</v>
      </c>
      <c r="AO219" s="15">
        <f t="shared" si="143"/>
        <v>5.2027705856537994</v>
      </c>
      <c r="AP219" s="15">
        <f t="shared" si="143"/>
        <v>5.2027920029348547</v>
      </c>
      <c r="AQ219" s="15">
        <f t="shared" si="143"/>
        <v>5.202937390693787</v>
      </c>
      <c r="AR219" s="15">
        <f t="shared" si="143"/>
        <v>5.203923287930138</v>
      </c>
      <c r="AS219" s="15">
        <f t="shared" si="143"/>
        <v>5.2105615480231009</v>
      </c>
      <c r="AT219" s="15">
        <f t="shared" si="143"/>
        <v>5.2533181319118913</v>
      </c>
      <c r="AU219" s="15">
        <f t="shared" si="162"/>
        <v>5.478645755771991</v>
      </c>
    </row>
    <row r="220" spans="1:47" s="15" customFormat="1" ht="12.95" customHeight="1" x14ac:dyDescent="0.2">
      <c r="A220" s="156" t="s">
        <v>790</v>
      </c>
      <c r="B220" s="193" t="s">
        <v>132</v>
      </c>
      <c r="C220" s="213">
        <v>52518.660499999998</v>
      </c>
      <c r="D220" s="213" t="s">
        <v>298</v>
      </c>
      <c r="E220" s="15">
        <f t="shared" si="144"/>
        <v>34141.781157892954</v>
      </c>
      <c r="F220" s="220">
        <f t="shared" si="140"/>
        <v>34141.5</v>
      </c>
      <c r="G220" s="29">
        <f t="shared" si="141"/>
        <v>8.9650229405378923E-2</v>
      </c>
      <c r="K220" s="15">
        <f>G220</f>
        <v>8.9650229405378923E-2</v>
      </c>
      <c r="O220" s="15">
        <f t="shared" si="145"/>
        <v>4.9897548700948743E-2</v>
      </c>
      <c r="P220" s="211">
        <f t="shared" si="146"/>
        <v>37500.160499999998</v>
      </c>
      <c r="Q220" s="212"/>
      <c r="R220" s="15">
        <f t="shared" si="142"/>
        <v>1.5802756231883756E-3</v>
      </c>
      <c r="S220" s="13">
        <f>S$16</f>
        <v>1</v>
      </c>
      <c r="T220" s="15">
        <f t="shared" si="147"/>
        <v>1.5802756231883756E-3</v>
      </c>
      <c r="U220" s="15">
        <f t="shared" si="163"/>
        <v>3.9752680704430179E-2</v>
      </c>
      <c r="Z220" s="15">
        <f t="shared" si="148"/>
        <v>34141.5</v>
      </c>
      <c r="AA220" s="15">
        <f t="shared" si="149"/>
        <v>9.0763903503540438E-2</v>
      </c>
      <c r="AB220" s="15">
        <f t="shared" si="150"/>
        <v>4.8783874602787228E-2</v>
      </c>
      <c r="AC220" s="15">
        <f t="shared" si="151"/>
        <v>3.9752680704430179E-2</v>
      </c>
      <c r="AD220" s="15">
        <f t="shared" si="152"/>
        <v>-1.1136740981615156E-3</v>
      </c>
      <c r="AE220" s="15">
        <f t="shared" si="153"/>
        <v>1.2402699969158652E-6</v>
      </c>
      <c r="AF220" s="15">
        <f t="shared" si="154"/>
        <v>-37500.070849770593</v>
      </c>
      <c r="AG220" s="13">
        <f t="shared" si="155"/>
        <v>1.2402699969158652E-6</v>
      </c>
      <c r="AH220" s="15">
        <f t="shared" si="156"/>
        <v>4.0866354802591695E-2</v>
      </c>
      <c r="AI220" s="15">
        <f t="shared" si="157"/>
        <v>1.0589001416236372</v>
      </c>
      <c r="AJ220" s="15">
        <f t="shared" si="158"/>
        <v>0.77000877239054144</v>
      </c>
      <c r="AK220" s="15">
        <f t="shared" si="159"/>
        <v>-0.30713618656914404</v>
      </c>
      <c r="AL220" s="15">
        <f t="shared" si="160"/>
        <v>-1.3813246124006324</v>
      </c>
      <c r="AM220" s="15">
        <f t="shared" si="161"/>
        <v>-0.82645017013819466</v>
      </c>
      <c r="AN220" s="15">
        <f t="shared" si="143"/>
        <v>5.2053101928344949</v>
      </c>
      <c r="AO220" s="15">
        <f t="shared" si="143"/>
        <v>5.205313425969794</v>
      </c>
      <c r="AP220" s="15">
        <f t="shared" si="143"/>
        <v>5.2053352730239615</v>
      </c>
      <c r="AQ220" s="15">
        <f t="shared" si="143"/>
        <v>5.2054828754173084</v>
      </c>
      <c r="AR220" s="15">
        <f t="shared" si="143"/>
        <v>5.2064790420178584</v>
      </c>
      <c r="AS220" s="15">
        <f t="shared" si="143"/>
        <v>5.2131546235528967</v>
      </c>
      <c r="AT220" s="15">
        <f t="shared" si="143"/>
        <v>5.2559560236225682</v>
      </c>
      <c r="AU220" s="15">
        <f t="shared" si="162"/>
        <v>5.4808131024884243</v>
      </c>
    </row>
    <row r="221" spans="1:47" s="15" customFormat="1" ht="12.95" customHeight="1" x14ac:dyDescent="0.2">
      <c r="A221" s="92" t="s">
        <v>134</v>
      </c>
      <c r="B221" s="42" t="s">
        <v>132</v>
      </c>
      <c r="C221" s="29">
        <v>52527.429900000003</v>
      </c>
      <c r="D221" s="29">
        <v>1E-4</v>
      </c>
      <c r="E221" s="15">
        <f t="shared" si="144"/>
        <v>34169.283441408508</v>
      </c>
      <c r="F221" s="220">
        <f t="shared" si="140"/>
        <v>34169</v>
      </c>
      <c r="G221" s="150">
        <f t="shared" si="141"/>
        <v>9.0378352993866429E-2</v>
      </c>
      <c r="J221" s="15">
        <f>G221</f>
        <v>9.0378352993866429E-2</v>
      </c>
      <c r="O221" s="15">
        <f t="shared" si="145"/>
        <v>4.9884205398251981E-2</v>
      </c>
      <c r="P221" s="211">
        <f t="shared" si="146"/>
        <v>37508.929900000003</v>
      </c>
      <c r="Q221" s="212"/>
      <c r="R221" s="15">
        <f t="shared" si="142"/>
        <v>1.6397759894954073E-3</v>
      </c>
      <c r="S221" s="13">
        <f>S$15</f>
        <v>0.157</v>
      </c>
      <c r="T221" s="15">
        <f t="shared" si="147"/>
        <v>2.5744483035077892E-4</v>
      </c>
      <c r="U221" s="15">
        <f t="shared" si="163"/>
        <v>4.0494147595614448E-2</v>
      </c>
      <c r="Z221" s="15">
        <f t="shared" si="148"/>
        <v>34169</v>
      </c>
      <c r="AA221" s="15">
        <f t="shared" si="149"/>
        <v>9.0780747143572649E-2</v>
      </c>
      <c r="AB221" s="15">
        <f t="shared" si="150"/>
        <v>4.9481811248545754E-2</v>
      </c>
      <c r="AC221" s="15">
        <f t="shared" si="151"/>
        <v>4.0494147595614448E-2</v>
      </c>
      <c r="AD221" s="15">
        <f t="shared" si="152"/>
        <v>-4.0239414970622001E-4</v>
      </c>
      <c r="AE221" s="15">
        <f t="shared" si="153"/>
        <v>2.5421605119693313E-8</v>
      </c>
      <c r="AF221" s="15">
        <f t="shared" si="154"/>
        <v>-37508.839521647009</v>
      </c>
      <c r="AG221" s="13">
        <f t="shared" si="155"/>
        <v>1.619210517177918E-7</v>
      </c>
      <c r="AH221" s="15">
        <f t="shared" si="156"/>
        <v>4.0896541745320675E-2</v>
      </c>
      <c r="AI221" s="15">
        <f t="shared" si="157"/>
        <v>1.0594775221398858</v>
      </c>
      <c r="AJ221" s="15">
        <f t="shared" si="158"/>
        <v>0.77120705641262588</v>
      </c>
      <c r="AK221" s="15">
        <f t="shared" si="159"/>
        <v>-0.30702489824706397</v>
      </c>
      <c r="AL221" s="15">
        <f t="shared" si="160"/>
        <v>-1.3794443879434839</v>
      </c>
      <c r="AM221" s="15">
        <f t="shared" si="161"/>
        <v>-0.82486917046584718</v>
      </c>
      <c r="AN221" s="15">
        <f t="shared" ref="AN221:AT230" si="164">$AU221+$AB$7*SIN(AO221)</f>
        <v>5.2069963081412691</v>
      </c>
      <c r="AO221" s="15">
        <f t="shared" si="164"/>
        <v>5.2069995941787397</v>
      </c>
      <c r="AP221" s="15">
        <f t="shared" si="164"/>
        <v>5.2070217292485212</v>
      </c>
      <c r="AQ221" s="15">
        <f t="shared" si="164"/>
        <v>5.2071708095810543</v>
      </c>
      <c r="AR221" s="15">
        <f t="shared" si="164"/>
        <v>5.2081737991108739</v>
      </c>
      <c r="AS221" s="15">
        <f t="shared" si="164"/>
        <v>5.2148740472119686</v>
      </c>
      <c r="AT221" s="15">
        <f t="shared" si="164"/>
        <v>5.2577046061512309</v>
      </c>
      <c r="AU221" s="15">
        <f t="shared" si="162"/>
        <v>5.4822492960957003</v>
      </c>
    </row>
    <row r="222" spans="1:47" s="15" customFormat="1" ht="12.95" customHeight="1" x14ac:dyDescent="0.2">
      <c r="A222" s="156" t="s">
        <v>790</v>
      </c>
      <c r="B222" s="193" t="s">
        <v>132</v>
      </c>
      <c r="C222" s="213">
        <v>52527.908199999998</v>
      </c>
      <c r="D222" s="213" t="s">
        <v>298</v>
      </c>
      <c r="E222" s="15">
        <f t="shared" si="144"/>
        <v>34170.783469027883</v>
      </c>
      <c r="F222" s="220">
        <f t="shared" si="140"/>
        <v>34170.5</v>
      </c>
      <c r="G222" s="29">
        <f t="shared" si="141"/>
        <v>9.0387159732927103E-2</v>
      </c>
      <c r="K222" s="15">
        <f>G222</f>
        <v>9.0387159732927103E-2</v>
      </c>
      <c r="O222" s="15">
        <f t="shared" si="145"/>
        <v>4.9883475806705338E-2</v>
      </c>
      <c r="P222" s="211">
        <f t="shared" si="146"/>
        <v>37509.408199999998</v>
      </c>
      <c r="Q222" s="212"/>
      <c r="R222" s="15">
        <f t="shared" si="142"/>
        <v>1.6405484115952754E-3</v>
      </c>
      <c r="S222" s="13">
        <f>S$16</f>
        <v>1</v>
      </c>
      <c r="T222" s="15">
        <f t="shared" si="147"/>
        <v>1.6405484115952754E-3</v>
      </c>
      <c r="U222" s="15">
        <f t="shared" si="163"/>
        <v>4.0503683926221765E-2</v>
      </c>
      <c r="Z222" s="15">
        <f t="shared" si="148"/>
        <v>34170.5</v>
      </c>
      <c r="AA222" s="15">
        <f t="shared" si="149"/>
        <v>9.0781661241804645E-2</v>
      </c>
      <c r="AB222" s="15">
        <f t="shared" si="150"/>
        <v>4.9488974297827802E-2</v>
      </c>
      <c r="AC222" s="15">
        <f t="shared" si="151"/>
        <v>4.0503683926221765E-2</v>
      </c>
      <c r="AD222" s="15">
        <f t="shared" si="152"/>
        <v>-3.9450150887754276E-4</v>
      </c>
      <c r="AE222" s="15">
        <f t="shared" si="153"/>
        <v>1.5563144050665795E-7</v>
      </c>
      <c r="AF222" s="15">
        <f t="shared" si="154"/>
        <v>-37509.317812840265</v>
      </c>
      <c r="AG222" s="13">
        <f t="shared" si="155"/>
        <v>1.5563144050665795E-7</v>
      </c>
      <c r="AH222" s="15">
        <f t="shared" si="156"/>
        <v>4.08981854350993E-2</v>
      </c>
      <c r="AI222" s="15">
        <f t="shared" si="157"/>
        <v>1.059509027700019</v>
      </c>
      <c r="AJ222" s="15">
        <f t="shared" si="158"/>
        <v>0.77127237652295544</v>
      </c>
      <c r="AK222" s="15">
        <f t="shared" si="159"/>
        <v>-0.30701879324516756</v>
      </c>
      <c r="AL222" s="15">
        <f t="shared" si="160"/>
        <v>-1.3793417712712761</v>
      </c>
      <c r="AM222" s="15">
        <f t="shared" si="161"/>
        <v>-0.82478295511725741</v>
      </c>
      <c r="AN222" s="15">
        <f t="shared" si="164"/>
        <v>5.2070883045099583</v>
      </c>
      <c r="AO222" s="15">
        <f t="shared" si="164"/>
        <v>5.2070915934515982</v>
      </c>
      <c r="AP222" s="15">
        <f t="shared" si="164"/>
        <v>5.20711374430548</v>
      </c>
      <c r="AQ222" s="15">
        <f t="shared" si="164"/>
        <v>5.2072629054911097</v>
      </c>
      <c r="AR222" s="15">
        <f t="shared" si="164"/>
        <v>5.2082662675864428</v>
      </c>
      <c r="AS222" s="15">
        <f t="shared" si="164"/>
        <v>5.2149678596387687</v>
      </c>
      <c r="AT222" s="15">
        <f t="shared" si="164"/>
        <v>5.2577999967064732</v>
      </c>
      <c r="AU222" s="15">
        <f t="shared" si="162"/>
        <v>5.4823276339288238</v>
      </c>
    </row>
    <row r="223" spans="1:47" s="15" customFormat="1" ht="12.95" customHeight="1" x14ac:dyDescent="0.2">
      <c r="A223" s="92" t="s">
        <v>144</v>
      </c>
      <c r="B223" s="42"/>
      <c r="C223" s="29">
        <v>52574.3001</v>
      </c>
      <c r="D223" s="29">
        <v>1.5E-3</v>
      </c>
      <c r="E223" s="15">
        <f t="shared" si="144"/>
        <v>34316.276112381463</v>
      </c>
      <c r="F223" s="220">
        <f t="shared" si="140"/>
        <v>34316</v>
      </c>
      <c r="G223" s="150">
        <f t="shared" si="141"/>
        <v>8.8041413604514673E-2</v>
      </c>
      <c r="I223" s="15">
        <f>G223</f>
        <v>8.8041413604514673E-2</v>
      </c>
      <c r="O223" s="15">
        <f t="shared" si="145"/>
        <v>4.9811832659889262E-2</v>
      </c>
      <c r="P223" s="211">
        <f t="shared" si="146"/>
        <v>37555.8001</v>
      </c>
      <c r="Q223" s="212"/>
      <c r="R223" s="15">
        <f t="shared" si="142"/>
        <v>1.4615008592016663E-3</v>
      </c>
      <c r="S223" s="13">
        <f>S$14</f>
        <v>1.2999999999999999E-2</v>
      </c>
      <c r="T223" s="15">
        <f t="shared" si="147"/>
        <v>1.8999511169621661E-5</v>
      </c>
      <c r="U223" s="15">
        <f t="shared" si="163"/>
        <v>3.8229580944625412E-2</v>
      </c>
      <c r="Z223" s="15">
        <f t="shared" si="148"/>
        <v>34316</v>
      </c>
      <c r="AA223" s="15">
        <f t="shared" si="149"/>
        <v>9.0868036585665501E-2</v>
      </c>
      <c r="AB223" s="15">
        <f t="shared" si="150"/>
        <v>4.698520967873844E-2</v>
      </c>
      <c r="AC223" s="15">
        <f t="shared" si="151"/>
        <v>3.8229580944625412E-2</v>
      </c>
      <c r="AD223" s="15">
        <f t="shared" si="152"/>
        <v>-2.8266229811508281E-3</v>
      </c>
      <c r="AE223" s="15">
        <f t="shared" si="153"/>
        <v>1.0386736720840992E-7</v>
      </c>
      <c r="AF223" s="15">
        <f t="shared" si="154"/>
        <v>-37555.712058586396</v>
      </c>
      <c r="AG223" s="13">
        <f t="shared" si="155"/>
        <v>7.9897974775699941E-6</v>
      </c>
      <c r="AH223" s="15">
        <f t="shared" si="156"/>
        <v>4.1056203925776233E-2</v>
      </c>
      <c r="AI223" s="15">
        <f t="shared" si="157"/>
        <v>1.0625709470824467</v>
      </c>
      <c r="AJ223" s="15">
        <f t="shared" si="158"/>
        <v>0.7775880027768427</v>
      </c>
      <c r="AK223" s="15">
        <f t="shared" si="159"/>
        <v>-0.30640943256487096</v>
      </c>
      <c r="AL223" s="15">
        <f t="shared" si="160"/>
        <v>-1.3693588789791036</v>
      </c>
      <c r="AM223" s="15">
        <f t="shared" si="161"/>
        <v>-0.81643031055805759</v>
      </c>
      <c r="AN223" s="15">
        <f t="shared" si="164"/>
        <v>5.2160249738805264</v>
      </c>
      <c r="AO223" s="15">
        <f t="shared" si="164"/>
        <v>5.2160285538068685</v>
      </c>
      <c r="AP223" s="15">
        <f t="shared" si="164"/>
        <v>5.2160522724105736</v>
      </c>
      <c r="AQ223" s="15">
        <f t="shared" si="164"/>
        <v>5.2162093929254585</v>
      </c>
      <c r="AR223" s="15">
        <f t="shared" si="164"/>
        <v>5.2172490868515426</v>
      </c>
      <c r="AS223" s="15">
        <f t="shared" si="164"/>
        <v>5.2240802826823192</v>
      </c>
      <c r="AT223" s="15">
        <f t="shared" si="164"/>
        <v>5.2670594137030804</v>
      </c>
      <c r="AU223" s="15">
        <f t="shared" si="162"/>
        <v>5.4899264037418618</v>
      </c>
    </row>
    <row r="224" spans="1:47" s="15" customFormat="1" ht="12.95" customHeight="1" x14ac:dyDescent="0.2">
      <c r="A224" s="156" t="s">
        <v>790</v>
      </c>
      <c r="B224" s="193" t="s">
        <v>132</v>
      </c>
      <c r="C224" s="213">
        <v>52639.510699999999</v>
      </c>
      <c r="D224" s="213" t="s">
        <v>298</v>
      </c>
      <c r="E224" s="15">
        <f t="shared" si="144"/>
        <v>34520.787300081727</v>
      </c>
      <c r="F224" s="220">
        <f t="shared" si="140"/>
        <v>34520.5</v>
      </c>
      <c r="G224" s="29">
        <f t="shared" si="141"/>
        <v>9.1608732604072429E-2</v>
      </c>
      <c r="K224" s="15">
        <f>G224</f>
        <v>9.1608732604072429E-2</v>
      </c>
      <c r="O224" s="15">
        <f t="shared" si="145"/>
        <v>4.9708217691978106E-2</v>
      </c>
      <c r="P224" s="211">
        <f t="shared" si="146"/>
        <v>37621.010699999999</v>
      </c>
      <c r="Q224" s="212"/>
      <c r="R224" s="15">
        <f t="shared" si="142"/>
        <v>1.7556531498986387E-3</v>
      </c>
      <c r="S224" s="13">
        <f>S$16</f>
        <v>1</v>
      </c>
      <c r="T224" s="15">
        <f t="shared" si="147"/>
        <v>1.7556531498986387E-3</v>
      </c>
      <c r="U224" s="15">
        <f t="shared" si="163"/>
        <v>4.1900514912094323E-2</v>
      </c>
      <c r="Z224" s="15">
        <f t="shared" si="148"/>
        <v>34520.5</v>
      </c>
      <c r="AA224" s="15">
        <f t="shared" si="149"/>
        <v>9.0981712856700772E-2</v>
      </c>
      <c r="AB224" s="15">
        <f t="shared" si="150"/>
        <v>5.0335237439349763E-2</v>
      </c>
      <c r="AC224" s="15">
        <f t="shared" si="151"/>
        <v>4.1900514912094323E-2</v>
      </c>
      <c r="AD224" s="15">
        <f t="shared" si="152"/>
        <v>6.2701974737165711E-4</v>
      </c>
      <c r="AE224" s="15">
        <f t="shared" si="153"/>
        <v>3.9315376359401673E-7</v>
      </c>
      <c r="AF224" s="15">
        <f t="shared" si="154"/>
        <v>-37620.919091267395</v>
      </c>
      <c r="AG224" s="13">
        <f t="shared" si="155"/>
        <v>3.9315376359401673E-7</v>
      </c>
      <c r="AH224" s="15">
        <f t="shared" si="156"/>
        <v>4.1273495164722666E-2</v>
      </c>
      <c r="AI224" s="15">
        <f t="shared" si="157"/>
        <v>1.066893742466698</v>
      </c>
      <c r="AJ224" s="15">
        <f t="shared" si="158"/>
        <v>0.78639389387059699</v>
      </c>
      <c r="AK224" s="15">
        <f t="shared" si="159"/>
        <v>-0.30549482974728009</v>
      </c>
      <c r="AL224" s="15">
        <f t="shared" si="160"/>
        <v>-1.3552301214596432</v>
      </c>
      <c r="AM224" s="15">
        <f t="shared" si="161"/>
        <v>-0.80472443021695128</v>
      </c>
      <c r="AN224" s="15">
        <f t="shared" si="164"/>
        <v>5.2286291552667015</v>
      </c>
      <c r="AO224" s="15">
        <f t="shared" si="164"/>
        <v>5.2286331761350802</v>
      </c>
      <c r="AP224" s="15">
        <f t="shared" si="164"/>
        <v>5.228659222430994</v>
      </c>
      <c r="AQ224" s="15">
        <f t="shared" si="164"/>
        <v>5.228827915636737</v>
      </c>
      <c r="AR224" s="15">
        <f t="shared" si="164"/>
        <v>5.2299192746489247</v>
      </c>
      <c r="AS224" s="15">
        <f t="shared" si="164"/>
        <v>5.2369299319299891</v>
      </c>
      <c r="AT224" s="15">
        <f t="shared" si="164"/>
        <v>5.2800952401518249</v>
      </c>
      <c r="AU224" s="15">
        <f t="shared" si="162"/>
        <v>5.5006064616577817</v>
      </c>
    </row>
    <row r="225" spans="1:47" s="15" customFormat="1" ht="12.95" customHeight="1" x14ac:dyDescent="0.2">
      <c r="A225" s="228" t="s">
        <v>137</v>
      </c>
      <c r="B225" s="42" t="s">
        <v>131</v>
      </c>
      <c r="C225" s="29">
        <v>52658.641712922465</v>
      </c>
      <c r="D225" s="29">
        <v>2.0000000000000001E-4</v>
      </c>
      <c r="E225" s="15">
        <f t="shared" si="144"/>
        <v>34580.785309219544</v>
      </c>
      <c r="F225" s="220">
        <f t="shared" si="140"/>
        <v>34580.5</v>
      </c>
      <c r="G225" s="150">
        <f t="shared" si="141"/>
        <v>9.0973924707213882E-2</v>
      </c>
      <c r="K225" s="15">
        <f>G225</f>
        <v>9.0973924707213882E-2</v>
      </c>
      <c r="O225" s="15">
        <f t="shared" si="145"/>
        <v>4.9677169630330559E-2</v>
      </c>
      <c r="P225" s="211">
        <f t="shared" si="146"/>
        <v>37640.141712922465</v>
      </c>
      <c r="Q225" s="212"/>
      <c r="R225" s="15">
        <f t="shared" si="142"/>
        <v>1.7054219798800885E-3</v>
      </c>
      <c r="S225" s="13">
        <f>S$16</f>
        <v>1</v>
      </c>
      <c r="T225" s="15">
        <f t="shared" si="147"/>
        <v>1.7054219798800885E-3</v>
      </c>
      <c r="U225" s="15">
        <f t="shared" si="163"/>
        <v>4.1296755076883324E-2</v>
      </c>
      <c r="Z225" s="15">
        <f t="shared" si="148"/>
        <v>34580.5</v>
      </c>
      <c r="AA225" s="15">
        <f t="shared" si="149"/>
        <v>9.1013338780045985E-2</v>
      </c>
      <c r="AB225" s="15">
        <f t="shared" si="150"/>
        <v>4.9637755557498456E-2</v>
      </c>
      <c r="AC225" s="15">
        <f t="shared" si="151"/>
        <v>4.1296755076883324E-2</v>
      </c>
      <c r="AD225" s="15">
        <f t="shared" si="152"/>
        <v>-3.9414072832102964E-5</v>
      </c>
      <c r="AE225" s="15">
        <f t="shared" si="153"/>
        <v>1.553469137214317E-9</v>
      </c>
      <c r="AF225" s="15">
        <f t="shared" si="154"/>
        <v>-37640.050738997757</v>
      </c>
      <c r="AG225" s="13">
        <f t="shared" si="155"/>
        <v>1.553469137214317E-9</v>
      </c>
      <c r="AH225" s="15">
        <f t="shared" si="156"/>
        <v>4.1336169149715427E-2</v>
      </c>
      <c r="AI225" s="15">
        <f t="shared" si="157"/>
        <v>1.0681662098665443</v>
      </c>
      <c r="AJ225" s="15">
        <f t="shared" si="158"/>
        <v>0.78896123116956574</v>
      </c>
      <c r="AK225" s="15">
        <f t="shared" si="159"/>
        <v>-0.30521341978351935</v>
      </c>
      <c r="AL225" s="15">
        <f t="shared" si="160"/>
        <v>-1.3510629416011233</v>
      </c>
      <c r="AM225" s="15">
        <f t="shared" si="161"/>
        <v>-0.80129728757085295</v>
      </c>
      <c r="AN225" s="15">
        <f t="shared" si="164"/>
        <v>5.2323369282954557</v>
      </c>
      <c r="AO225" s="15">
        <f t="shared" si="164"/>
        <v>5.2323410858538404</v>
      </c>
      <c r="AP225" s="15">
        <f t="shared" si="164"/>
        <v>5.2323678429719855</v>
      </c>
      <c r="AQ225" s="15">
        <f t="shared" si="164"/>
        <v>5.2325400159033357</v>
      </c>
      <c r="AR225" s="15">
        <f t="shared" si="164"/>
        <v>5.2336466546410954</v>
      </c>
      <c r="AS225" s="15">
        <f t="shared" si="164"/>
        <v>5.2407093278401877</v>
      </c>
      <c r="AT225" s="15">
        <f t="shared" si="164"/>
        <v>5.283924716960521</v>
      </c>
      <c r="AU225" s="15">
        <f t="shared" si="162"/>
        <v>5.5037399749827456</v>
      </c>
    </row>
    <row r="226" spans="1:47" s="15" customFormat="1" ht="12.95" customHeight="1" x14ac:dyDescent="0.2">
      <c r="A226" s="156" t="s">
        <v>790</v>
      </c>
      <c r="B226" s="193" t="s">
        <v>131</v>
      </c>
      <c r="C226" s="213">
        <v>52663.583400000003</v>
      </c>
      <c r="D226" s="213" t="s">
        <v>298</v>
      </c>
      <c r="E226" s="15">
        <f t="shared" si="144"/>
        <v>34596.28325423877</v>
      </c>
      <c r="F226" s="220">
        <f t="shared" si="140"/>
        <v>34596</v>
      </c>
      <c r="G226" s="29">
        <f t="shared" si="141"/>
        <v>9.0318671907880343E-2</v>
      </c>
      <c r="K226" s="15">
        <f>G226</f>
        <v>9.0318671907880343E-2</v>
      </c>
      <c r="O226" s="15">
        <f t="shared" si="145"/>
        <v>4.9669101128525225E-2</v>
      </c>
      <c r="P226" s="211">
        <f t="shared" si="146"/>
        <v>37645.083400000003</v>
      </c>
      <c r="Q226" s="212"/>
      <c r="R226" s="15">
        <f t="shared" si="142"/>
        <v>1.6523876045458014E-3</v>
      </c>
      <c r="S226" s="13">
        <f>S$16</f>
        <v>1</v>
      </c>
      <c r="T226" s="15">
        <f t="shared" si="147"/>
        <v>1.6523876045458014E-3</v>
      </c>
      <c r="U226" s="15">
        <f t="shared" si="163"/>
        <v>4.0649570779355118E-2</v>
      </c>
      <c r="Z226" s="15">
        <f t="shared" si="148"/>
        <v>34596</v>
      </c>
      <c r="AA226" s="15">
        <f t="shared" si="149"/>
        <v>9.1021380794095663E-2</v>
      </c>
      <c r="AB226" s="15">
        <f t="shared" si="150"/>
        <v>4.8966392242309899E-2</v>
      </c>
      <c r="AC226" s="15">
        <f t="shared" si="151"/>
        <v>4.0649570779355118E-2</v>
      </c>
      <c r="AD226" s="15">
        <f t="shared" si="152"/>
        <v>-7.0270888621531968E-4</v>
      </c>
      <c r="AE226" s="15">
        <f t="shared" si="153"/>
        <v>4.9379977876597515E-7</v>
      </c>
      <c r="AF226" s="15">
        <f t="shared" si="154"/>
        <v>-37644.993081328095</v>
      </c>
      <c r="AG226" s="13">
        <f t="shared" si="155"/>
        <v>4.9379977876597515E-7</v>
      </c>
      <c r="AH226" s="15">
        <f t="shared" si="156"/>
        <v>4.1352279665570445E-2</v>
      </c>
      <c r="AI226" s="15">
        <f t="shared" si="157"/>
        <v>1.0684952321863181</v>
      </c>
      <c r="AJ226" s="15">
        <f t="shared" si="158"/>
        <v>0.78962322645810956</v>
      </c>
      <c r="AK226" s="15">
        <f t="shared" si="159"/>
        <v>-0.30513974987087961</v>
      </c>
      <c r="AL226" s="15">
        <f t="shared" si="160"/>
        <v>-1.349984804207033</v>
      </c>
      <c r="AM226" s="15">
        <f t="shared" si="161"/>
        <v>-0.80041247718900621</v>
      </c>
      <c r="AN226" s="15">
        <f t="shared" si="164"/>
        <v>5.2332954884134493</v>
      </c>
      <c r="AO226" s="15">
        <f t="shared" si="164"/>
        <v>5.2332996818344872</v>
      </c>
      <c r="AP226" s="15">
        <f t="shared" si="164"/>
        <v>5.2333266246527987</v>
      </c>
      <c r="AQ226" s="15">
        <f t="shared" si="164"/>
        <v>5.233499702660696</v>
      </c>
      <c r="AR226" s="15">
        <f t="shared" si="164"/>
        <v>5.2346102969865491</v>
      </c>
      <c r="AS226" s="15">
        <f t="shared" si="164"/>
        <v>5.2416863585944631</v>
      </c>
      <c r="AT226" s="15">
        <f t="shared" si="164"/>
        <v>5.2849143495502702</v>
      </c>
      <c r="AU226" s="15">
        <f t="shared" si="162"/>
        <v>5.5045494659250274</v>
      </c>
    </row>
    <row r="227" spans="1:47" s="15" customFormat="1" ht="12.95" customHeight="1" x14ac:dyDescent="0.2">
      <c r="A227" s="156" t="s">
        <v>790</v>
      </c>
      <c r="B227" s="193" t="s">
        <v>131</v>
      </c>
      <c r="C227" s="213">
        <v>52678.569799999997</v>
      </c>
      <c r="D227" s="213" t="s">
        <v>298</v>
      </c>
      <c r="E227" s="15">
        <f t="shared" si="144"/>
        <v>34643.283074258063</v>
      </c>
      <c r="F227" s="220">
        <f t="shared" si="140"/>
        <v>34643</v>
      </c>
      <c r="G227" s="29">
        <f t="shared" si="141"/>
        <v>9.0261283112340607E-2</v>
      </c>
      <c r="K227" s="15">
        <f>G227</f>
        <v>9.0261283112340607E-2</v>
      </c>
      <c r="O227" s="15">
        <f t="shared" si="145"/>
        <v>4.9644515482927004E-2</v>
      </c>
      <c r="P227" s="211">
        <f t="shared" si="146"/>
        <v>37660.069799999997</v>
      </c>
      <c r="Q227" s="212"/>
      <c r="R227" s="15">
        <f t="shared" si="142"/>
        <v>1.6497218126617806E-3</v>
      </c>
      <c r="S227" s="13">
        <f>S$16</f>
        <v>1</v>
      </c>
      <c r="T227" s="15">
        <f t="shared" si="147"/>
        <v>1.6497218126617806E-3</v>
      </c>
      <c r="U227" s="15">
        <f t="shared" si="163"/>
        <v>4.0616767629413603E-2</v>
      </c>
      <c r="Z227" s="15">
        <f t="shared" si="148"/>
        <v>34643</v>
      </c>
      <c r="AA227" s="15">
        <f t="shared" si="149"/>
        <v>9.1045444142976856E-2</v>
      </c>
      <c r="AB227" s="15">
        <f t="shared" si="150"/>
        <v>4.8860354452290748E-2</v>
      </c>
      <c r="AC227" s="15">
        <f t="shared" si="151"/>
        <v>4.0616767629413603E-2</v>
      </c>
      <c r="AD227" s="15">
        <f t="shared" si="152"/>
        <v>-7.8416103063624898E-4</v>
      </c>
      <c r="AE227" s="15">
        <f t="shared" si="153"/>
        <v>6.1490852196850417E-7</v>
      </c>
      <c r="AF227" s="15">
        <f t="shared" si="154"/>
        <v>-37659.979538716885</v>
      </c>
      <c r="AG227" s="13">
        <f t="shared" si="155"/>
        <v>6.1490852196850417E-7</v>
      </c>
      <c r="AH227" s="15">
        <f t="shared" si="156"/>
        <v>4.1400928660049859E-2</v>
      </c>
      <c r="AI227" s="15">
        <f t="shared" si="157"/>
        <v>1.0694936634786696</v>
      </c>
      <c r="AJ227" s="15">
        <f t="shared" si="158"/>
        <v>0.79162743551282577</v>
      </c>
      <c r="AK227" s="15">
        <f t="shared" si="159"/>
        <v>-0.30491391329329992</v>
      </c>
      <c r="AL227" s="15">
        <f t="shared" si="160"/>
        <v>-1.3467115498650335</v>
      </c>
      <c r="AM227" s="15">
        <f t="shared" si="161"/>
        <v>-0.79773083872580974</v>
      </c>
      <c r="AN227" s="15">
        <f t="shared" si="164"/>
        <v>5.2362038960240476</v>
      </c>
      <c r="AO227" s="15">
        <f t="shared" si="164"/>
        <v>5.2362081995855041</v>
      </c>
      <c r="AP227" s="15">
        <f t="shared" si="164"/>
        <v>5.2362357107084456</v>
      </c>
      <c r="AQ227" s="15">
        <f t="shared" si="164"/>
        <v>5.2364115484898122</v>
      </c>
      <c r="AR227" s="15">
        <f t="shared" si="164"/>
        <v>5.2375341573886525</v>
      </c>
      <c r="AS227" s="15">
        <f t="shared" si="164"/>
        <v>5.2446506908222812</v>
      </c>
      <c r="AT227" s="15">
        <f t="shared" si="164"/>
        <v>5.2879160503153173</v>
      </c>
      <c r="AU227" s="15">
        <f t="shared" si="162"/>
        <v>5.5070040513629159</v>
      </c>
    </row>
    <row r="228" spans="1:47" s="15" customFormat="1" ht="12.95" customHeight="1" x14ac:dyDescent="0.2">
      <c r="A228" s="92" t="s">
        <v>136</v>
      </c>
      <c r="B228" s="229"/>
      <c r="C228" s="29">
        <v>52698.3393</v>
      </c>
      <c r="D228" s="29">
        <v>4.0000000000000002E-4</v>
      </c>
      <c r="E228" s="15">
        <f t="shared" si="144"/>
        <v>34705.283484087769</v>
      </c>
      <c r="F228" s="220">
        <f t="shared" si="140"/>
        <v>34705</v>
      </c>
      <c r="G228" s="150">
        <f t="shared" si="141"/>
        <v>9.0391961741261184E-2</v>
      </c>
      <c r="H228" s="150"/>
      <c r="I228" s="14"/>
      <c r="J228" s="15">
        <f>G228</f>
        <v>9.0391961741261184E-2</v>
      </c>
      <c r="O228" s="15">
        <f t="shared" si="145"/>
        <v>4.961180759164166E-2</v>
      </c>
      <c r="P228" s="211">
        <f t="shared" si="146"/>
        <v>37679.8393</v>
      </c>
      <c r="Q228" s="212"/>
      <c r="R228" s="15">
        <f t="shared" si="142"/>
        <v>1.6630209724667305E-3</v>
      </c>
      <c r="S228" s="13">
        <f>S$15</f>
        <v>0.157</v>
      </c>
      <c r="T228" s="15">
        <f t="shared" si="147"/>
        <v>2.6109429267727669E-4</v>
      </c>
      <c r="U228" s="15">
        <f t="shared" si="163"/>
        <v>4.0780154149619524E-2</v>
      </c>
      <c r="Z228" s="15">
        <f t="shared" si="148"/>
        <v>34705</v>
      </c>
      <c r="AA228" s="15">
        <f t="shared" si="149"/>
        <v>9.1076444420130215E-2</v>
      </c>
      <c r="AB228" s="15">
        <f t="shared" si="150"/>
        <v>4.8927324912772623E-2</v>
      </c>
      <c r="AC228" s="15">
        <f t="shared" si="151"/>
        <v>4.0780154149619524E-2</v>
      </c>
      <c r="AD228" s="15">
        <f t="shared" si="152"/>
        <v>-6.8448267886903058E-4</v>
      </c>
      <c r="AE228" s="15">
        <f t="shared" si="153"/>
        <v>7.3557096414460744E-8</v>
      </c>
      <c r="AF228" s="15">
        <f t="shared" si="154"/>
        <v>-37679.748908038258</v>
      </c>
      <c r="AG228" s="13">
        <f t="shared" si="155"/>
        <v>4.6851653767172444E-7</v>
      </c>
      <c r="AH228" s="15">
        <f t="shared" si="156"/>
        <v>4.1464636828488562E-2</v>
      </c>
      <c r="AI228" s="15">
        <f t="shared" si="157"/>
        <v>1.070812455241767</v>
      </c>
      <c r="AJ228" s="15">
        <f t="shared" si="158"/>
        <v>0.79426399862211583</v>
      </c>
      <c r="AK228" s="15">
        <f t="shared" si="159"/>
        <v>-0.30461034120028385</v>
      </c>
      <c r="AL228" s="15">
        <f t="shared" si="160"/>
        <v>-1.3423842743038885</v>
      </c>
      <c r="AM228" s="15">
        <f t="shared" si="161"/>
        <v>-0.79419641196117796</v>
      </c>
      <c r="AN228" s="15">
        <f t="shared" si="164"/>
        <v>5.2400446777613245</v>
      </c>
      <c r="AO228" s="15">
        <f t="shared" si="164"/>
        <v>5.2400491298536451</v>
      </c>
      <c r="AP228" s="15">
        <f t="shared" si="164"/>
        <v>5.2400774026829033</v>
      </c>
      <c r="AQ228" s="15">
        <f t="shared" si="164"/>
        <v>5.2402569161227923</v>
      </c>
      <c r="AR228" s="15">
        <f t="shared" si="164"/>
        <v>5.2413954188971301</v>
      </c>
      <c r="AS228" s="15">
        <f t="shared" si="164"/>
        <v>5.2485650473416268</v>
      </c>
      <c r="AT228" s="15">
        <f t="shared" si="164"/>
        <v>5.2918777592921158</v>
      </c>
      <c r="AU228" s="15">
        <f t="shared" si="162"/>
        <v>5.5102420151320466</v>
      </c>
    </row>
    <row r="229" spans="1:47" s="15" customFormat="1" ht="12.95" customHeight="1" x14ac:dyDescent="0.2">
      <c r="A229" s="29" t="s">
        <v>136</v>
      </c>
      <c r="B229" s="42" t="s">
        <v>131</v>
      </c>
      <c r="C229" s="29">
        <v>52698.499499999998</v>
      </c>
      <c r="D229" s="29">
        <v>2.9999999999999997E-4</v>
      </c>
      <c r="E229" s="15">
        <f t="shared" si="144"/>
        <v>34705.78589768723</v>
      </c>
      <c r="F229" s="220">
        <f t="shared" si="140"/>
        <v>34705.5</v>
      </c>
      <c r="G229" s="150">
        <f t="shared" si="141"/>
        <v>9.1161563985224348E-2</v>
      </c>
      <c r="J229" s="15">
        <f>G229</f>
        <v>9.1161563985224348E-2</v>
      </c>
      <c r="O229" s="15">
        <f t="shared" si="145"/>
        <v>4.9611542543155362E-2</v>
      </c>
      <c r="P229" s="211">
        <f t="shared" si="146"/>
        <v>37679.999499999998</v>
      </c>
      <c r="Q229" s="212"/>
      <c r="R229" s="15">
        <f t="shared" si="142"/>
        <v>1.7264042818363925E-3</v>
      </c>
      <c r="S229" s="13">
        <f>S$15</f>
        <v>0.157</v>
      </c>
      <c r="T229" s="15">
        <f t="shared" si="147"/>
        <v>2.7104547224831362E-4</v>
      </c>
      <c r="U229" s="15">
        <f t="shared" si="163"/>
        <v>4.1550021442068985E-2</v>
      </c>
      <c r="Z229" s="15">
        <f t="shared" si="148"/>
        <v>34705.5</v>
      </c>
      <c r="AA229" s="15">
        <f t="shared" si="149"/>
        <v>9.1076690979874336E-2</v>
      </c>
      <c r="AB229" s="15">
        <f t="shared" si="150"/>
        <v>4.9696415548505374E-2</v>
      </c>
      <c r="AC229" s="15">
        <f t="shared" si="151"/>
        <v>4.1550021442068985E-2</v>
      </c>
      <c r="AD229" s="15">
        <f t="shared" si="152"/>
        <v>8.4873005350011299E-5</v>
      </c>
      <c r="AE229" s="15">
        <f t="shared" si="153"/>
        <v>1.1309380448314583E-9</v>
      </c>
      <c r="AF229" s="15">
        <f t="shared" si="154"/>
        <v>-37679.908338436013</v>
      </c>
      <c r="AG229" s="13">
        <f t="shared" si="155"/>
        <v>7.2034270371430462E-9</v>
      </c>
      <c r="AH229" s="15">
        <f t="shared" si="156"/>
        <v>4.1465148436718974E-2</v>
      </c>
      <c r="AI229" s="15">
        <f t="shared" si="157"/>
        <v>1.0708230985155061</v>
      </c>
      <c r="AJ229" s="15">
        <f t="shared" si="158"/>
        <v>0.79428522719274464</v>
      </c>
      <c r="AK229" s="15">
        <f t="shared" si="159"/>
        <v>-0.30460786677330493</v>
      </c>
      <c r="AL229" s="15">
        <f t="shared" si="160"/>
        <v>-1.3423493335434229</v>
      </c>
      <c r="AM229" s="15">
        <f t="shared" si="161"/>
        <v>-0.79416792256987379</v>
      </c>
      <c r="AN229" s="15">
        <f t="shared" si="164"/>
        <v>5.2400756710558491</v>
      </c>
      <c r="AO229" s="15">
        <f t="shared" si="164"/>
        <v>5.2400801243610937</v>
      </c>
      <c r="AP229" s="15">
        <f t="shared" si="164"/>
        <v>5.2401084033888914</v>
      </c>
      <c r="AQ229" s="15">
        <f t="shared" si="164"/>
        <v>5.2402879466326766</v>
      </c>
      <c r="AR229" s="15">
        <f t="shared" si="164"/>
        <v>5.2414265777842202</v>
      </c>
      <c r="AS229" s="15">
        <f t="shared" si="164"/>
        <v>5.2485966330369527</v>
      </c>
      <c r="AT229" s="15">
        <f t="shared" si="164"/>
        <v>5.291909717874244</v>
      </c>
      <c r="AU229" s="15">
        <f t="shared" si="162"/>
        <v>5.5102681277430872</v>
      </c>
    </row>
    <row r="230" spans="1:47" s="15" customFormat="1" ht="12.95" customHeight="1" x14ac:dyDescent="0.2">
      <c r="A230" s="156" t="s">
        <v>922</v>
      </c>
      <c r="B230" s="193" t="s">
        <v>132</v>
      </c>
      <c r="C230" s="213">
        <v>52883.757299999997</v>
      </c>
      <c r="D230" s="213" t="s">
        <v>298</v>
      </c>
      <c r="E230" s="15">
        <f t="shared" si="144"/>
        <v>35286.784887249341</v>
      </c>
      <c r="F230" s="220">
        <f t="shared" si="140"/>
        <v>35286.5</v>
      </c>
      <c r="G230" s="29">
        <f t="shared" si="141"/>
        <v>9.0839374955976382E-2</v>
      </c>
      <c r="K230" s="15">
        <f t="shared" ref="K230:K261" si="165">G230</f>
        <v>9.0839374955976382E-2</v>
      </c>
      <c r="O230" s="15">
        <f t="shared" si="145"/>
        <v>4.9289770028679902E-2</v>
      </c>
      <c r="P230" s="211">
        <f t="shared" si="146"/>
        <v>37865.257299999997</v>
      </c>
      <c r="Q230" s="212"/>
      <c r="R230" s="15">
        <f t="shared" si="142"/>
        <v>1.7263696696144199E-3</v>
      </c>
      <c r="S230" s="13">
        <f t="shared" ref="S230:S261" si="166">S$16</f>
        <v>1</v>
      </c>
      <c r="T230" s="15">
        <f t="shared" si="147"/>
        <v>1.7263696696144199E-3</v>
      </c>
      <c r="U230" s="15">
        <f t="shared" si="163"/>
        <v>4.154960492729648E-2</v>
      </c>
      <c r="Z230" s="15">
        <f t="shared" si="148"/>
        <v>35286.5</v>
      </c>
      <c r="AA230" s="15">
        <f t="shared" si="149"/>
        <v>9.1325504326641466E-2</v>
      </c>
      <c r="AB230" s="15">
        <f t="shared" si="150"/>
        <v>4.8803640658014812E-2</v>
      </c>
      <c r="AC230" s="15">
        <f t="shared" si="151"/>
        <v>4.154960492729648E-2</v>
      </c>
      <c r="AD230" s="15">
        <f t="shared" si="152"/>
        <v>-4.8612937066508377E-4</v>
      </c>
      <c r="AE230" s="15">
        <f t="shared" si="153"/>
        <v>2.3632176502323042E-7</v>
      </c>
      <c r="AF230" s="15">
        <f t="shared" si="154"/>
        <v>-37865.166460625042</v>
      </c>
      <c r="AG230" s="13">
        <f t="shared" si="155"/>
        <v>2.3632176502323042E-7</v>
      </c>
      <c r="AH230" s="15">
        <f t="shared" si="156"/>
        <v>4.203573429796157E-2</v>
      </c>
      <c r="AI230" s="15">
        <f t="shared" si="157"/>
        <v>1.083271444857298</v>
      </c>
      <c r="AJ230" s="15">
        <f t="shared" si="158"/>
        <v>0.81856285692127495</v>
      </c>
      <c r="AK230" s="15">
        <f t="shared" si="159"/>
        <v>-0.30144274788904535</v>
      </c>
      <c r="AL230" s="15">
        <f t="shared" si="160"/>
        <v>-1.3012748891081356</v>
      </c>
      <c r="AM230" s="15">
        <f t="shared" si="161"/>
        <v>-0.76121071752061031</v>
      </c>
      <c r="AN230" s="15">
        <f t="shared" si="164"/>
        <v>5.2762990002002912</v>
      </c>
      <c r="AO230" s="15">
        <f t="shared" si="164"/>
        <v>5.2763050330734806</v>
      </c>
      <c r="AP230" s="15">
        <f t="shared" si="164"/>
        <v>5.2763411233757953</v>
      </c>
      <c r="AQ230" s="15">
        <f t="shared" si="164"/>
        <v>5.2765569824699945</v>
      </c>
      <c r="AR230" s="15">
        <f t="shared" si="164"/>
        <v>5.2778465197787137</v>
      </c>
      <c r="AS230" s="15">
        <f t="shared" si="164"/>
        <v>5.285496322650439</v>
      </c>
      <c r="AT230" s="15">
        <f t="shared" si="164"/>
        <v>5.3291451468322997</v>
      </c>
      <c r="AU230" s="15">
        <f t="shared" si="162"/>
        <v>5.5406109817731561</v>
      </c>
    </row>
    <row r="231" spans="1:47" s="15" customFormat="1" ht="12.95" customHeight="1" x14ac:dyDescent="0.2">
      <c r="A231" s="29" t="s">
        <v>140</v>
      </c>
      <c r="B231" s="42" t="s">
        <v>131</v>
      </c>
      <c r="C231" s="29">
        <v>52884.394999999997</v>
      </c>
      <c r="D231" s="29">
        <v>2.0000000000000001E-4</v>
      </c>
      <c r="E231" s="15">
        <f t="shared" si="144"/>
        <v>35288.784819536369</v>
      </c>
      <c r="F231" s="220">
        <f t="shared" si="140"/>
        <v>35288.5</v>
      </c>
      <c r="G231" s="150">
        <f t="shared" si="141"/>
        <v>9.0817783944658004E-2</v>
      </c>
      <c r="K231" s="15">
        <f t="shared" si="165"/>
        <v>9.0817783944658004E-2</v>
      </c>
      <c r="O231" s="15">
        <f t="shared" si="145"/>
        <v>4.9288614798904305E-2</v>
      </c>
      <c r="P231" s="211">
        <f t="shared" si="146"/>
        <v>37865.894999999997</v>
      </c>
      <c r="Q231" s="212"/>
      <c r="R231" s="15">
        <f t="shared" si="142"/>
        <v>1.724671889936621E-3</v>
      </c>
      <c r="S231" s="13">
        <f t="shared" si="166"/>
        <v>1</v>
      </c>
      <c r="T231" s="15">
        <f t="shared" si="147"/>
        <v>1.724671889936621E-3</v>
      </c>
      <c r="U231" s="15">
        <f t="shared" si="163"/>
        <v>4.1529169145753698E-2</v>
      </c>
      <c r="Z231" s="15">
        <f t="shared" si="148"/>
        <v>35288.5</v>
      </c>
      <c r="AA231" s="15">
        <f t="shared" si="149"/>
        <v>9.1326229270646431E-2</v>
      </c>
      <c r="AB231" s="15">
        <f t="shared" si="150"/>
        <v>4.8780169472915878E-2</v>
      </c>
      <c r="AC231" s="15">
        <f t="shared" si="151"/>
        <v>4.1529169145753698E-2</v>
      </c>
      <c r="AD231" s="15">
        <f t="shared" si="152"/>
        <v>-5.0844532598842695E-4</v>
      </c>
      <c r="AE231" s="15">
        <f t="shared" si="153"/>
        <v>2.5851664951947777E-7</v>
      </c>
      <c r="AF231" s="15">
        <f t="shared" si="154"/>
        <v>-37865.804182216052</v>
      </c>
      <c r="AG231" s="13">
        <f t="shared" si="155"/>
        <v>2.5851664951947777E-7</v>
      </c>
      <c r="AH231" s="15">
        <f t="shared" si="156"/>
        <v>4.2037614471742125E-2</v>
      </c>
      <c r="AI231" s="15">
        <f t="shared" si="157"/>
        <v>1.0833145620593745</v>
      </c>
      <c r="AJ231" s="15">
        <f t="shared" si="158"/>
        <v>0.81864501254643451</v>
      </c>
      <c r="AK231" s="15">
        <f t="shared" si="159"/>
        <v>-0.30143083374528096</v>
      </c>
      <c r="AL231" s="15">
        <f t="shared" si="160"/>
        <v>-1.3011318501582907</v>
      </c>
      <c r="AM231" s="15">
        <f t="shared" si="161"/>
        <v>-0.76109776282473529</v>
      </c>
      <c r="AN231" s="15">
        <f t="shared" ref="AN231:AT240" si="167">$AU231+$AB$7*SIN(AO231)</f>
        <v>5.2764244180462558</v>
      </c>
      <c r="AO231" s="15">
        <f t="shared" si="167"/>
        <v>5.2764304569647056</v>
      </c>
      <c r="AP231" s="15">
        <f t="shared" si="167"/>
        <v>5.2764665762678291</v>
      </c>
      <c r="AQ231" s="15">
        <f t="shared" si="167"/>
        <v>5.2766825659654337</v>
      </c>
      <c r="AR231" s="15">
        <f t="shared" si="167"/>
        <v>5.2779726273045506</v>
      </c>
      <c r="AS231" s="15">
        <f t="shared" si="167"/>
        <v>5.2856240216330104</v>
      </c>
      <c r="AT231" s="15">
        <f t="shared" si="167"/>
        <v>5.3292736637906311</v>
      </c>
      <c r="AU231" s="15">
        <f t="shared" si="162"/>
        <v>5.540715432217322</v>
      </c>
    </row>
    <row r="232" spans="1:47" s="15" customFormat="1" ht="12.95" customHeight="1" x14ac:dyDescent="0.2">
      <c r="A232" s="29" t="s">
        <v>140</v>
      </c>
      <c r="B232" s="42" t="s">
        <v>131</v>
      </c>
      <c r="C232" s="29">
        <v>52928.397299999997</v>
      </c>
      <c r="D232" s="29">
        <v>1E-3</v>
      </c>
      <c r="E232" s="15">
        <f t="shared" si="144"/>
        <v>35426.783283506084</v>
      </c>
      <c r="F232" s="220">
        <f t="shared" si="140"/>
        <v>35426.5</v>
      </c>
      <c r="G232" s="150">
        <f t="shared" si="141"/>
        <v>9.0328004102047998E-2</v>
      </c>
      <c r="K232" s="15">
        <f t="shared" si="165"/>
        <v>9.0328004102047998E-2</v>
      </c>
      <c r="O232" s="15">
        <f t="shared" si="145"/>
        <v>4.9208115583614112E-2</v>
      </c>
      <c r="P232" s="211">
        <f t="shared" si="146"/>
        <v>37909.897299999997</v>
      </c>
      <c r="Q232" s="212"/>
      <c r="R232" s="15">
        <f t="shared" si="142"/>
        <v>1.6908452317684309E-3</v>
      </c>
      <c r="S232" s="13">
        <f t="shared" si="166"/>
        <v>1</v>
      </c>
      <c r="T232" s="15">
        <f t="shared" si="147"/>
        <v>1.6908452317684309E-3</v>
      </c>
      <c r="U232" s="15">
        <f t="shared" si="163"/>
        <v>4.1119888518433886E-2</v>
      </c>
      <c r="Z232" s="15">
        <f t="shared" si="148"/>
        <v>35426.5</v>
      </c>
      <c r="AA232" s="15">
        <f t="shared" si="149"/>
        <v>9.1374040059975736E-2</v>
      </c>
      <c r="AB232" s="15">
        <f t="shared" si="150"/>
        <v>4.8162079625686381E-2</v>
      </c>
      <c r="AC232" s="15">
        <f t="shared" si="151"/>
        <v>4.1119888518433886E-2</v>
      </c>
      <c r="AD232" s="15">
        <f t="shared" si="152"/>
        <v>-1.0460359579277378E-3</v>
      </c>
      <c r="AE232" s="15">
        <f t="shared" si="153"/>
        <v>1.0941912252778002E-6</v>
      </c>
      <c r="AF232" s="15">
        <f t="shared" si="154"/>
        <v>-37909.806971995895</v>
      </c>
      <c r="AG232" s="13">
        <f t="shared" si="155"/>
        <v>1.0941912252778002E-6</v>
      </c>
      <c r="AH232" s="15">
        <f t="shared" si="156"/>
        <v>4.2165924476361617E-2</v>
      </c>
      <c r="AI232" s="15">
        <f t="shared" si="157"/>
        <v>1.0862937662219312</v>
      </c>
      <c r="AJ232" s="15">
        <f t="shared" si="158"/>
        <v>0.82428880857121456</v>
      </c>
      <c r="AK232" s="15">
        <f t="shared" si="159"/>
        <v>-0.30059149970475757</v>
      </c>
      <c r="AL232" s="15">
        <f t="shared" si="160"/>
        <v>-1.291234609880316</v>
      </c>
      <c r="AM232" s="15">
        <f t="shared" si="161"/>
        <v>-0.75331181776524292</v>
      </c>
      <c r="AN232" s="15">
        <f t="shared" si="167"/>
        <v>5.2850903191573746</v>
      </c>
      <c r="AO232" s="15">
        <f t="shared" si="167"/>
        <v>5.2850967856618016</v>
      </c>
      <c r="AP232" s="15">
        <f t="shared" si="167"/>
        <v>5.2851349410768629</v>
      </c>
      <c r="AQ232" s="15">
        <f t="shared" si="167"/>
        <v>5.2853600300138446</v>
      </c>
      <c r="AR232" s="15">
        <f t="shared" si="167"/>
        <v>5.2866862950417861</v>
      </c>
      <c r="AS232" s="15">
        <f t="shared" si="167"/>
        <v>5.2944464231255024</v>
      </c>
      <c r="AT232" s="15">
        <f t="shared" si="167"/>
        <v>5.3381468904585727</v>
      </c>
      <c r="AU232" s="15">
        <f t="shared" si="162"/>
        <v>5.5479225128647389</v>
      </c>
    </row>
    <row r="233" spans="1:47" s="15" customFormat="1" ht="12.95" customHeight="1" x14ac:dyDescent="0.2">
      <c r="A233" s="156" t="s">
        <v>922</v>
      </c>
      <c r="B233" s="193" t="s">
        <v>132</v>
      </c>
      <c r="C233" s="213">
        <v>52930.631300000001</v>
      </c>
      <c r="D233" s="213" t="s">
        <v>298</v>
      </c>
      <c r="E233" s="15">
        <f t="shared" si="144"/>
        <v>35433.789475648518</v>
      </c>
      <c r="F233" s="220">
        <f t="shared" si="140"/>
        <v>35433.5</v>
      </c>
      <c r="G233" s="29">
        <f t="shared" si="141"/>
        <v>9.2302435565216001E-2</v>
      </c>
      <c r="K233" s="15">
        <f t="shared" si="165"/>
        <v>9.2302435565216001E-2</v>
      </c>
      <c r="O233" s="15">
        <f t="shared" si="145"/>
        <v>4.9203990872580448E-2</v>
      </c>
      <c r="P233" s="211">
        <f t="shared" si="146"/>
        <v>37912.131300000001</v>
      </c>
      <c r="Q233" s="212"/>
      <c r="R233" s="15">
        <f t="shared" si="142"/>
        <v>1.8574759349241656E-3</v>
      </c>
      <c r="S233" s="13">
        <f t="shared" si="166"/>
        <v>1</v>
      </c>
      <c r="T233" s="15">
        <f t="shared" si="147"/>
        <v>1.8574759349241656E-3</v>
      </c>
      <c r="U233" s="15">
        <f t="shared" si="163"/>
        <v>4.3098444692635553E-2</v>
      </c>
      <c r="Z233" s="15">
        <f t="shared" si="148"/>
        <v>35433.5</v>
      </c>
      <c r="AA233" s="15">
        <f t="shared" si="149"/>
        <v>9.1376348792953865E-2</v>
      </c>
      <c r="AB233" s="15">
        <f t="shared" si="150"/>
        <v>5.0130077644842584E-2</v>
      </c>
      <c r="AC233" s="15">
        <f t="shared" si="151"/>
        <v>4.3098444692635553E-2</v>
      </c>
      <c r="AD233" s="15">
        <f t="shared" si="152"/>
        <v>9.2608677226213576E-4</v>
      </c>
      <c r="AE233" s="15">
        <f t="shared" si="153"/>
        <v>8.5763670975890088E-7</v>
      </c>
      <c r="AF233" s="15">
        <f t="shared" si="154"/>
        <v>-37912.038997564436</v>
      </c>
      <c r="AG233" s="13">
        <f t="shared" si="155"/>
        <v>8.5763670975890088E-7</v>
      </c>
      <c r="AH233" s="15">
        <f t="shared" si="156"/>
        <v>4.2172357920373417E-2</v>
      </c>
      <c r="AI233" s="15">
        <f t="shared" si="157"/>
        <v>1.0864450983641123</v>
      </c>
      <c r="AJ233" s="15">
        <f t="shared" si="158"/>
        <v>0.8245737615343226</v>
      </c>
      <c r="AK233" s="15">
        <f t="shared" si="159"/>
        <v>-0.30054801405489195</v>
      </c>
      <c r="AL233" s="15">
        <f t="shared" si="160"/>
        <v>-1.2907311256290883</v>
      </c>
      <c r="AM233" s="15">
        <f t="shared" si="161"/>
        <v>-0.75291729215639103</v>
      </c>
      <c r="AN233" s="15">
        <f t="shared" si="167"/>
        <v>5.2855305285615888</v>
      </c>
      <c r="AO233" s="15">
        <f t="shared" si="167"/>
        <v>5.2855370173086689</v>
      </c>
      <c r="AP233" s="15">
        <f t="shared" si="167"/>
        <v>5.2855752778452905</v>
      </c>
      <c r="AQ233" s="15">
        <f t="shared" si="167"/>
        <v>5.2858008328800503</v>
      </c>
      <c r="AR233" s="15">
        <f t="shared" si="167"/>
        <v>5.2871289363913174</v>
      </c>
      <c r="AS233" s="15">
        <f t="shared" si="167"/>
        <v>5.2948945225113482</v>
      </c>
      <c r="AT233" s="15">
        <f t="shared" si="167"/>
        <v>5.338597272767263</v>
      </c>
      <c r="AU233" s="15">
        <f t="shared" si="162"/>
        <v>5.5482880894193185</v>
      </c>
    </row>
    <row r="234" spans="1:47" s="15" customFormat="1" ht="12.95" customHeight="1" x14ac:dyDescent="0.2">
      <c r="A234" s="92" t="s">
        <v>152</v>
      </c>
      <c r="B234" s="43" t="s">
        <v>131</v>
      </c>
      <c r="C234" s="44">
        <v>52931.426800000001</v>
      </c>
      <c r="D234" s="44">
        <v>1E-4</v>
      </c>
      <c r="E234" s="15">
        <f t="shared" si="144"/>
        <v>35436.284294739518</v>
      </c>
      <c r="F234" s="220">
        <f t="shared" si="140"/>
        <v>35436</v>
      </c>
      <c r="G234" s="150">
        <f t="shared" si="141"/>
        <v>9.0650446800282225E-2</v>
      </c>
      <c r="K234" s="15">
        <f t="shared" si="165"/>
        <v>9.0650446800282225E-2</v>
      </c>
      <c r="O234" s="15">
        <f t="shared" si="145"/>
        <v>4.9202516792368201E-2</v>
      </c>
      <c r="P234" s="211">
        <f t="shared" si="146"/>
        <v>37912.926800000001</v>
      </c>
      <c r="Q234" s="212"/>
      <c r="R234" s="15">
        <f t="shared" si="142"/>
        <v>1.7179309019409398E-3</v>
      </c>
      <c r="S234" s="13">
        <f t="shared" si="166"/>
        <v>1</v>
      </c>
      <c r="T234" s="15">
        <f t="shared" si="147"/>
        <v>1.7179309019409398E-3</v>
      </c>
      <c r="U234" s="15">
        <f t="shared" si="163"/>
        <v>4.1447930007914024E-2</v>
      </c>
      <c r="Z234" s="15">
        <f t="shared" si="148"/>
        <v>35436</v>
      </c>
      <c r="AA234" s="15">
        <f t="shared" si="149"/>
        <v>9.1377170607859604E-2</v>
      </c>
      <c r="AB234" s="15">
        <f t="shared" si="150"/>
        <v>4.8475792984790815E-2</v>
      </c>
      <c r="AC234" s="15">
        <f t="shared" si="151"/>
        <v>4.1447930007914024E-2</v>
      </c>
      <c r="AD234" s="15">
        <f t="shared" si="152"/>
        <v>-7.2672380757737853E-4</v>
      </c>
      <c r="AE234" s="15">
        <f t="shared" si="153"/>
        <v>5.2812749249976274E-7</v>
      </c>
      <c r="AF234" s="15">
        <f t="shared" si="154"/>
        <v>-37912.836149553201</v>
      </c>
      <c r="AG234" s="13">
        <f t="shared" si="155"/>
        <v>5.2812749249976274E-7</v>
      </c>
      <c r="AH234" s="15">
        <f t="shared" si="156"/>
        <v>4.217465381549141E-2</v>
      </c>
      <c r="AI234" s="15">
        <f t="shared" si="157"/>
        <v>1.0864991504676984</v>
      </c>
      <c r="AJ234" s="15">
        <f t="shared" si="158"/>
        <v>0.82467549902814752</v>
      </c>
      <c r="AK234" s="15">
        <f t="shared" si="159"/>
        <v>-0.30053246206006939</v>
      </c>
      <c r="AL234" s="15">
        <f t="shared" si="160"/>
        <v>-1.29055127582332</v>
      </c>
      <c r="AM234" s="15">
        <f t="shared" si="161"/>
        <v>-0.75277639976338206</v>
      </c>
      <c r="AN234" s="15">
        <f t="shared" si="167"/>
        <v>5.2856877610717383</v>
      </c>
      <c r="AO234" s="15">
        <f t="shared" si="167"/>
        <v>5.2856942577756625</v>
      </c>
      <c r="AP234" s="15">
        <f t="shared" si="167"/>
        <v>5.2857325558987265</v>
      </c>
      <c r="AQ234" s="15">
        <f t="shared" si="167"/>
        <v>5.2859582775018161</v>
      </c>
      <c r="AR234" s="15">
        <f t="shared" si="167"/>
        <v>5.2872870376547603</v>
      </c>
      <c r="AS234" s="15">
        <f t="shared" si="167"/>
        <v>5.295054571708846</v>
      </c>
      <c r="AT234" s="15">
        <f t="shared" si="167"/>
        <v>5.3387581303840079</v>
      </c>
      <c r="AU234" s="15">
        <f t="shared" si="162"/>
        <v>5.5484186524745258</v>
      </c>
    </row>
    <row r="235" spans="1:47" s="15" customFormat="1" ht="12.95" customHeight="1" x14ac:dyDescent="0.2">
      <c r="A235" s="92" t="s">
        <v>152</v>
      </c>
      <c r="B235" s="43" t="s">
        <v>132</v>
      </c>
      <c r="C235" s="44">
        <v>52931.586300000003</v>
      </c>
      <c r="D235" s="44">
        <v>1E-4</v>
      </c>
      <c r="E235" s="15">
        <f t="shared" si="144"/>
        <v>35436.784513023638</v>
      </c>
      <c r="F235" s="220">
        <f t="shared" si="140"/>
        <v>35436.5</v>
      </c>
      <c r="G235" s="150">
        <f t="shared" si="141"/>
        <v>9.0720049047376961E-2</v>
      </c>
      <c r="K235" s="15">
        <f t="shared" si="165"/>
        <v>9.0720049047376961E-2</v>
      </c>
      <c r="O235" s="15">
        <f t="shared" si="145"/>
        <v>4.9202221915117611E-2</v>
      </c>
      <c r="P235" s="211">
        <f t="shared" si="146"/>
        <v>37913.086300000003</v>
      </c>
      <c r="Q235" s="212"/>
      <c r="R235" s="15">
        <f t="shared" si="142"/>
        <v>1.7237299697841705E-3</v>
      </c>
      <c r="S235" s="13">
        <f t="shared" si="166"/>
        <v>1</v>
      </c>
      <c r="T235" s="15">
        <f t="shared" si="147"/>
        <v>1.7237299697841705E-3</v>
      </c>
      <c r="U235" s="15">
        <f t="shared" si="163"/>
        <v>4.151782713225935E-2</v>
      </c>
      <c r="Z235" s="15">
        <f t="shared" si="148"/>
        <v>35436.5</v>
      </c>
      <c r="AA235" s="15">
        <f t="shared" si="149"/>
        <v>9.1377334798223214E-2</v>
      </c>
      <c r="AB235" s="15">
        <f t="shared" si="150"/>
        <v>4.854493616427135E-2</v>
      </c>
      <c r="AC235" s="15">
        <f t="shared" si="151"/>
        <v>4.151782713225935E-2</v>
      </c>
      <c r="AD235" s="15">
        <f t="shared" si="152"/>
        <v>-6.5728575084625374E-4</v>
      </c>
      <c r="AE235" s="15">
        <f t="shared" si="153"/>
        <v>4.3202455826552354E-7</v>
      </c>
      <c r="AF235" s="15">
        <f t="shared" si="154"/>
        <v>-37912.995579950955</v>
      </c>
      <c r="AG235" s="13">
        <f t="shared" si="155"/>
        <v>4.3202455826552354E-7</v>
      </c>
      <c r="AH235" s="15">
        <f t="shared" si="156"/>
        <v>4.217511288310561E-2</v>
      </c>
      <c r="AI235" s="15">
        <f t="shared" si="157"/>
        <v>1.0865099611981879</v>
      </c>
      <c r="AJ235" s="15">
        <f t="shared" si="158"/>
        <v>0.82469584454074907</v>
      </c>
      <c r="AK235" s="15">
        <f t="shared" si="159"/>
        <v>-0.30052935030876538</v>
      </c>
      <c r="AL235" s="15">
        <f t="shared" si="160"/>
        <v>-1.290515303714409</v>
      </c>
      <c r="AM235" s="15">
        <f t="shared" si="161"/>
        <v>-0.75274822189144641</v>
      </c>
      <c r="AN235" s="15">
        <f t="shared" si="167"/>
        <v>5.2857192085127185</v>
      </c>
      <c r="AO235" s="15">
        <f t="shared" si="167"/>
        <v>5.2857257068088357</v>
      </c>
      <c r="AP235" s="15">
        <f t="shared" si="167"/>
        <v>5.2857640124519065</v>
      </c>
      <c r="AQ235" s="15">
        <f t="shared" si="167"/>
        <v>5.2859897673752769</v>
      </c>
      <c r="AR235" s="15">
        <f t="shared" si="167"/>
        <v>5.2873186588590801</v>
      </c>
      <c r="AS235" s="15">
        <f t="shared" si="167"/>
        <v>5.2950865824137017</v>
      </c>
      <c r="AT235" s="15">
        <f t="shared" si="167"/>
        <v>5.3387903023362551</v>
      </c>
      <c r="AU235" s="15">
        <f t="shared" si="162"/>
        <v>5.5484447650855664</v>
      </c>
    </row>
    <row r="236" spans="1:47" s="15" customFormat="1" ht="12.95" customHeight="1" x14ac:dyDescent="0.2">
      <c r="A236" s="92" t="s">
        <v>154</v>
      </c>
      <c r="B236" s="43" t="s">
        <v>131</v>
      </c>
      <c r="C236" s="44">
        <v>52939.238899999997</v>
      </c>
      <c r="D236" s="29">
        <v>1E-4</v>
      </c>
      <c r="E236" s="15">
        <f t="shared" si="144"/>
        <v>35460.784327700916</v>
      </c>
      <c r="F236" s="220">
        <f t="shared" si="140"/>
        <v>35460.5</v>
      </c>
      <c r="G236" s="150">
        <f t="shared" si="141"/>
        <v>9.066095689922804E-2</v>
      </c>
      <c r="K236" s="15">
        <f t="shared" si="165"/>
        <v>9.066095689922804E-2</v>
      </c>
      <c r="O236" s="15">
        <f t="shared" si="145"/>
        <v>4.9188043813500719E-2</v>
      </c>
      <c r="P236" s="211">
        <f t="shared" si="146"/>
        <v>37920.738899999997</v>
      </c>
      <c r="Q236" s="212"/>
      <c r="R236" s="15">
        <f t="shared" si="142"/>
        <v>1.7200025198162924E-3</v>
      </c>
      <c r="S236" s="13">
        <f t="shared" si="166"/>
        <v>1</v>
      </c>
      <c r="T236" s="15">
        <f t="shared" si="147"/>
        <v>1.7200025198162924E-3</v>
      </c>
      <c r="U236" s="15">
        <f t="shared" si="163"/>
        <v>4.1472913085727321E-2</v>
      </c>
      <c r="Z236" s="15">
        <f t="shared" si="148"/>
        <v>35460.5</v>
      </c>
      <c r="AA236" s="15">
        <f t="shared" si="149"/>
        <v>9.1385148234562369E-2</v>
      </c>
      <c r="AB236" s="15">
        <f t="shared" si="150"/>
        <v>4.8463852478166383E-2</v>
      </c>
      <c r="AC236" s="15">
        <f t="shared" si="151"/>
        <v>4.1472913085727321E-2</v>
      </c>
      <c r="AD236" s="15">
        <f t="shared" si="152"/>
        <v>-7.2419133533432878E-4</v>
      </c>
      <c r="AE236" s="15">
        <f t="shared" si="153"/>
        <v>5.2445309017331819E-7</v>
      </c>
      <c r="AF236" s="15">
        <f t="shared" si="154"/>
        <v>-37920.648239043097</v>
      </c>
      <c r="AG236" s="13">
        <f t="shared" si="155"/>
        <v>5.2445309017331819E-7</v>
      </c>
      <c r="AH236" s="15">
        <f t="shared" si="156"/>
        <v>4.2197104421061657E-2</v>
      </c>
      <c r="AI236" s="15">
        <f t="shared" si="157"/>
        <v>1.0870289973435083</v>
      </c>
      <c r="AJ236" s="15">
        <f t="shared" si="158"/>
        <v>0.8256716488300716</v>
      </c>
      <c r="AK236" s="15">
        <f t="shared" si="159"/>
        <v>-0.3003794556971302</v>
      </c>
      <c r="AL236" s="15">
        <f t="shared" si="160"/>
        <v>-1.2887878002694457</v>
      </c>
      <c r="AM236" s="15">
        <f t="shared" si="161"/>
        <v>-0.75139592154188239</v>
      </c>
      <c r="AN236" s="15">
        <f t="shared" si="167"/>
        <v>5.2872290538123812</v>
      </c>
      <c r="AO236" s="15">
        <f t="shared" si="167"/>
        <v>5.2872356288571041</v>
      </c>
      <c r="AP236" s="15">
        <f t="shared" si="167"/>
        <v>5.2872742965254567</v>
      </c>
      <c r="AQ236" s="15">
        <f t="shared" si="167"/>
        <v>5.2875016534086878</v>
      </c>
      <c r="AR236" s="15">
        <f t="shared" si="167"/>
        <v>5.2888368497272911</v>
      </c>
      <c r="AS236" s="15">
        <f t="shared" si="167"/>
        <v>5.296623435395416</v>
      </c>
      <c r="AT236" s="15">
        <f t="shared" si="167"/>
        <v>5.3403347240851771</v>
      </c>
      <c r="AU236" s="15">
        <f t="shared" si="162"/>
        <v>5.5496981704155521</v>
      </c>
    </row>
    <row r="237" spans="1:47" s="15" customFormat="1" ht="12.95" customHeight="1" x14ac:dyDescent="0.2">
      <c r="A237" s="92" t="s">
        <v>154</v>
      </c>
      <c r="B237" s="43" t="s">
        <v>131</v>
      </c>
      <c r="C237" s="44">
        <v>52939.238899999997</v>
      </c>
      <c r="D237" s="44">
        <v>1E-4</v>
      </c>
      <c r="E237" s="15">
        <f t="shared" si="144"/>
        <v>35460.784327700916</v>
      </c>
      <c r="F237" s="220">
        <f t="shared" si="140"/>
        <v>35460.5</v>
      </c>
      <c r="G237" s="150">
        <f t="shared" si="141"/>
        <v>9.066095689922804E-2</v>
      </c>
      <c r="K237" s="15">
        <f t="shared" si="165"/>
        <v>9.066095689922804E-2</v>
      </c>
      <c r="O237" s="15">
        <f t="shared" si="145"/>
        <v>4.9188043813500719E-2</v>
      </c>
      <c r="P237" s="211">
        <f t="shared" si="146"/>
        <v>37920.738899999997</v>
      </c>
      <c r="Q237" s="212"/>
      <c r="R237" s="15">
        <f t="shared" si="142"/>
        <v>1.7200025198162924E-3</v>
      </c>
      <c r="S237" s="13">
        <f t="shared" si="166"/>
        <v>1</v>
      </c>
      <c r="T237" s="15">
        <f t="shared" si="147"/>
        <v>1.7200025198162924E-3</v>
      </c>
      <c r="U237" s="15">
        <f t="shared" si="163"/>
        <v>4.1472913085727321E-2</v>
      </c>
      <c r="Z237" s="15">
        <f t="shared" si="148"/>
        <v>35460.5</v>
      </c>
      <c r="AA237" s="15">
        <f t="shared" si="149"/>
        <v>9.1385148234562369E-2</v>
      </c>
      <c r="AB237" s="15">
        <f t="shared" si="150"/>
        <v>4.8463852478166383E-2</v>
      </c>
      <c r="AC237" s="15">
        <f t="shared" si="151"/>
        <v>4.1472913085727321E-2</v>
      </c>
      <c r="AD237" s="15">
        <f t="shared" si="152"/>
        <v>-7.2419133533432878E-4</v>
      </c>
      <c r="AE237" s="15">
        <f t="shared" si="153"/>
        <v>5.2445309017331819E-7</v>
      </c>
      <c r="AF237" s="15">
        <f t="shared" si="154"/>
        <v>-37920.648239043097</v>
      </c>
      <c r="AG237" s="13">
        <f t="shared" si="155"/>
        <v>5.2445309017331819E-7</v>
      </c>
      <c r="AH237" s="15">
        <f t="shared" si="156"/>
        <v>4.2197104421061657E-2</v>
      </c>
      <c r="AI237" s="15">
        <f t="shared" si="157"/>
        <v>1.0870289973435083</v>
      </c>
      <c r="AJ237" s="15">
        <f t="shared" si="158"/>
        <v>0.8256716488300716</v>
      </c>
      <c r="AK237" s="15">
        <f t="shared" si="159"/>
        <v>-0.3003794556971302</v>
      </c>
      <c r="AL237" s="15">
        <f t="shared" si="160"/>
        <v>-1.2887878002694457</v>
      </c>
      <c r="AM237" s="15">
        <f t="shared" si="161"/>
        <v>-0.75139592154188239</v>
      </c>
      <c r="AN237" s="15">
        <f t="shared" si="167"/>
        <v>5.2872290538123812</v>
      </c>
      <c r="AO237" s="15">
        <f t="shared" si="167"/>
        <v>5.2872356288571041</v>
      </c>
      <c r="AP237" s="15">
        <f t="shared" si="167"/>
        <v>5.2872742965254567</v>
      </c>
      <c r="AQ237" s="15">
        <f t="shared" si="167"/>
        <v>5.2875016534086878</v>
      </c>
      <c r="AR237" s="15">
        <f t="shared" si="167"/>
        <v>5.2888368497272911</v>
      </c>
      <c r="AS237" s="15">
        <f t="shared" si="167"/>
        <v>5.296623435395416</v>
      </c>
      <c r="AT237" s="15">
        <f t="shared" si="167"/>
        <v>5.3403347240851771</v>
      </c>
      <c r="AU237" s="15">
        <f t="shared" si="162"/>
        <v>5.5496981704155521</v>
      </c>
    </row>
    <row r="238" spans="1:47" s="15" customFormat="1" ht="12.95" customHeight="1" x14ac:dyDescent="0.2">
      <c r="A238" s="92" t="s">
        <v>153</v>
      </c>
      <c r="B238" s="43" t="s">
        <v>131</v>
      </c>
      <c r="C238" s="44">
        <v>52952.630960000002</v>
      </c>
      <c r="D238" s="44">
        <v>5.0000000000000002E-5</v>
      </c>
      <c r="E238" s="15">
        <f t="shared" si="144"/>
        <v>35502.784034747841</v>
      </c>
      <c r="F238" s="220">
        <f t="shared" si="140"/>
        <v>35502.5</v>
      </c>
      <c r="G238" s="150">
        <f t="shared" si="141"/>
        <v>9.0567545652447734E-2</v>
      </c>
      <c r="K238" s="15">
        <f t="shared" si="165"/>
        <v>9.0567545652447734E-2</v>
      </c>
      <c r="O238" s="15">
        <f t="shared" si="145"/>
        <v>4.9163119023038292E-2</v>
      </c>
      <c r="P238" s="211">
        <f t="shared" si="146"/>
        <v>37934.130960000002</v>
      </c>
      <c r="Q238" s="212"/>
      <c r="R238" s="15">
        <f t="shared" si="142"/>
        <v>1.7143265445101498E-3</v>
      </c>
      <c r="S238" s="13">
        <f t="shared" si="166"/>
        <v>1</v>
      </c>
      <c r="T238" s="15">
        <f t="shared" si="147"/>
        <v>1.7143265445101498E-3</v>
      </c>
      <c r="U238" s="15">
        <f t="shared" si="163"/>
        <v>4.1404426629409442E-2</v>
      </c>
      <c r="Z238" s="15">
        <f t="shared" si="148"/>
        <v>35502.5</v>
      </c>
      <c r="AA238" s="15">
        <f t="shared" si="149"/>
        <v>9.1398502178619542E-2</v>
      </c>
      <c r="AB238" s="15">
        <f t="shared" si="150"/>
        <v>4.8332162496866483E-2</v>
      </c>
      <c r="AC238" s="15">
        <f t="shared" si="151"/>
        <v>4.1404426629409442E-2</v>
      </c>
      <c r="AD238" s="15">
        <f t="shared" si="152"/>
        <v>-8.3095652617180826E-4</v>
      </c>
      <c r="AE238" s="15">
        <f t="shared" si="153"/>
        <v>6.904887483875191E-7</v>
      </c>
      <c r="AF238" s="15">
        <f t="shared" si="154"/>
        <v>-37934.04039245435</v>
      </c>
      <c r="AG238" s="13">
        <f t="shared" si="155"/>
        <v>6.904887483875191E-7</v>
      </c>
      <c r="AH238" s="15">
        <f t="shared" si="156"/>
        <v>4.2235383155581251E-2</v>
      </c>
      <c r="AI238" s="15">
        <f t="shared" si="157"/>
        <v>1.0879378773399211</v>
      </c>
      <c r="AJ238" s="15">
        <f t="shared" si="158"/>
        <v>0.82737560745933547</v>
      </c>
      <c r="AK238" s="15">
        <f t="shared" si="159"/>
        <v>-0.30011463395254417</v>
      </c>
      <c r="AL238" s="15">
        <f t="shared" si="160"/>
        <v>-1.2857606953635186</v>
      </c>
      <c r="AM238" s="15">
        <f t="shared" si="161"/>
        <v>-0.74903051200404758</v>
      </c>
      <c r="AN238" s="15">
        <f t="shared" si="167"/>
        <v>5.2898730193010319</v>
      </c>
      <c r="AO238" s="15">
        <f t="shared" si="167"/>
        <v>5.2898797301846363</v>
      </c>
      <c r="AP238" s="15">
        <f t="shared" si="167"/>
        <v>5.2899190364150774</v>
      </c>
      <c r="AQ238" s="15">
        <f t="shared" si="167"/>
        <v>5.2901492088423314</v>
      </c>
      <c r="AR238" s="15">
        <f t="shared" si="167"/>
        <v>5.2914954427020779</v>
      </c>
      <c r="AS238" s="15">
        <f t="shared" si="167"/>
        <v>5.2993145261230596</v>
      </c>
      <c r="AT238" s="15">
        <f t="shared" si="167"/>
        <v>5.3430382533225433</v>
      </c>
      <c r="AU238" s="15">
        <f t="shared" si="162"/>
        <v>5.551891629743027</v>
      </c>
    </row>
    <row r="239" spans="1:47" s="15" customFormat="1" ht="12.95" customHeight="1" x14ac:dyDescent="0.2">
      <c r="A239" s="92" t="s">
        <v>152</v>
      </c>
      <c r="B239" s="43" t="s">
        <v>131</v>
      </c>
      <c r="C239" s="44">
        <v>52956.298000000003</v>
      </c>
      <c r="D239" s="44">
        <v>1E-4</v>
      </c>
      <c r="E239" s="15">
        <f t="shared" si="144"/>
        <v>35514.284476481924</v>
      </c>
      <c r="F239" s="220">
        <f t="shared" ref="F239:F270" si="168">ROUND(2*E239,0)/2-0.5</f>
        <v>35514</v>
      </c>
      <c r="G239" s="150">
        <f t="shared" si="141"/>
        <v>9.0708397328853607E-2</v>
      </c>
      <c r="K239" s="15">
        <f t="shared" si="165"/>
        <v>9.0708397328853607E-2</v>
      </c>
      <c r="O239" s="15">
        <f t="shared" si="145"/>
        <v>4.9156269272494155E-2</v>
      </c>
      <c r="P239" s="211">
        <f t="shared" si="146"/>
        <v>37937.798000000003</v>
      </c>
      <c r="Q239" s="212"/>
      <c r="R239" s="15">
        <f t="shared" si="142"/>
        <v>1.7265793460120944E-3</v>
      </c>
      <c r="S239" s="13">
        <f t="shared" si="166"/>
        <v>1</v>
      </c>
      <c r="T239" s="15">
        <f t="shared" si="147"/>
        <v>1.7265793460120944E-3</v>
      </c>
      <c r="U239" s="15">
        <f t="shared" si="163"/>
        <v>4.1552128056359453E-2</v>
      </c>
      <c r="Z239" s="15">
        <f t="shared" si="148"/>
        <v>35514</v>
      </c>
      <c r="AA239" s="15">
        <f t="shared" si="149"/>
        <v>9.1402087581330227E-2</v>
      </c>
      <c r="AB239" s="15">
        <f t="shared" si="150"/>
        <v>4.8462579020017542E-2</v>
      </c>
      <c r="AC239" s="15">
        <f t="shared" si="151"/>
        <v>4.1552128056359453E-2</v>
      </c>
      <c r="AD239" s="15">
        <f t="shared" si="152"/>
        <v>-6.9369025247661975E-4</v>
      </c>
      <c r="AE239" s="15">
        <f t="shared" si="153"/>
        <v>4.8120616638107649E-7</v>
      </c>
      <c r="AF239" s="15">
        <f t="shared" si="154"/>
        <v>-37937.707291602674</v>
      </c>
      <c r="AG239" s="13">
        <f t="shared" si="155"/>
        <v>4.8120616638107649E-7</v>
      </c>
      <c r="AH239" s="15">
        <f t="shared" si="156"/>
        <v>4.2245818308836065E-2</v>
      </c>
      <c r="AI239" s="15">
        <f t="shared" si="157"/>
        <v>1.0881868620697486</v>
      </c>
      <c r="AJ239" s="15">
        <f t="shared" si="158"/>
        <v>0.82784134133839116</v>
      </c>
      <c r="AK239" s="15">
        <f t="shared" si="159"/>
        <v>-0.3000415656901752</v>
      </c>
      <c r="AL239" s="15">
        <f t="shared" si="160"/>
        <v>-1.2849309623183842</v>
      </c>
      <c r="AM239" s="15">
        <f t="shared" si="161"/>
        <v>-0.74838308713340607</v>
      </c>
      <c r="AN239" s="15">
        <f t="shared" si="167"/>
        <v>5.2905973477762904</v>
      </c>
      <c r="AO239" s="15">
        <f t="shared" si="167"/>
        <v>5.2906040961943308</v>
      </c>
      <c r="AP239" s="15">
        <f t="shared" si="167"/>
        <v>5.2906435783820678</v>
      </c>
      <c r="AQ239" s="15">
        <f t="shared" si="167"/>
        <v>5.2908745244003166</v>
      </c>
      <c r="AR239" s="15">
        <f t="shared" si="167"/>
        <v>5.2922237812418604</v>
      </c>
      <c r="AS239" s="15">
        <f t="shared" si="167"/>
        <v>5.3000517268575349</v>
      </c>
      <c r="AT239" s="15">
        <f t="shared" si="167"/>
        <v>5.3437786807154284</v>
      </c>
      <c r="AU239" s="15">
        <f t="shared" si="162"/>
        <v>5.5524922197969779</v>
      </c>
    </row>
    <row r="240" spans="1:47" s="15" customFormat="1" ht="12.95" customHeight="1" x14ac:dyDescent="0.2">
      <c r="A240" s="92" t="s">
        <v>138</v>
      </c>
      <c r="B240" s="42" t="s">
        <v>132</v>
      </c>
      <c r="C240" s="29">
        <v>52964.269099999998</v>
      </c>
      <c r="D240" s="29">
        <v>6.9999999999999999E-4</v>
      </c>
      <c r="E240" s="15">
        <f t="shared" si="144"/>
        <v>35539.283159645041</v>
      </c>
      <c r="F240" s="220">
        <f t="shared" si="168"/>
        <v>35539</v>
      </c>
      <c r="G240" s="150">
        <f t="shared" si="141"/>
        <v>9.0288509672973305E-2</v>
      </c>
      <c r="K240" s="15">
        <f t="shared" si="165"/>
        <v>9.0288509672973305E-2</v>
      </c>
      <c r="O240" s="15">
        <f t="shared" si="145"/>
        <v>4.9141341275493078E-2</v>
      </c>
      <c r="P240" s="211">
        <f t="shared" si="146"/>
        <v>37945.769099999998</v>
      </c>
      <c r="Q240" s="212"/>
      <c r="R240" s="15">
        <f t="shared" si="142"/>
        <v>1.6930894671305955E-3</v>
      </c>
      <c r="S240" s="13">
        <f t="shared" si="166"/>
        <v>1</v>
      </c>
      <c r="T240" s="15">
        <f t="shared" si="147"/>
        <v>1.6930894671305955E-3</v>
      </c>
      <c r="U240" s="15">
        <f t="shared" si="163"/>
        <v>4.1147168397480227E-2</v>
      </c>
      <c r="Z240" s="15">
        <f t="shared" si="148"/>
        <v>35539</v>
      </c>
      <c r="AA240" s="15">
        <f t="shared" si="149"/>
        <v>9.1409776422991307E-2</v>
      </c>
      <c r="AB240" s="15">
        <f t="shared" si="150"/>
        <v>4.8020074525475076E-2</v>
      </c>
      <c r="AC240" s="15">
        <f t="shared" si="151"/>
        <v>4.1147168397480227E-2</v>
      </c>
      <c r="AD240" s="15">
        <f t="shared" si="152"/>
        <v>-1.1212667500180018E-3</v>
      </c>
      <c r="AE240" s="15">
        <f t="shared" si="153"/>
        <v>1.2572391246959321E-6</v>
      </c>
      <c r="AF240" s="15">
        <f t="shared" si="154"/>
        <v>-37945.678811490325</v>
      </c>
      <c r="AG240" s="13">
        <f t="shared" si="155"/>
        <v>1.2572391246959321E-6</v>
      </c>
      <c r="AH240" s="15">
        <f t="shared" si="156"/>
        <v>4.2268435147498229E-2</v>
      </c>
      <c r="AI240" s="15">
        <f t="shared" si="157"/>
        <v>1.0887283166138548</v>
      </c>
      <c r="AJ240" s="15">
        <f t="shared" si="158"/>
        <v>0.82885257298055526</v>
      </c>
      <c r="AK240" s="15">
        <f t="shared" si="159"/>
        <v>-0.29988189277512595</v>
      </c>
      <c r="AL240" s="15">
        <f t="shared" si="160"/>
        <v>-1.2831258840556587</v>
      </c>
      <c r="AM240" s="15">
        <f t="shared" si="161"/>
        <v>-0.74697600639536887</v>
      </c>
      <c r="AN240" s="15">
        <f t="shared" si="167"/>
        <v>5.2921725469911127</v>
      </c>
      <c r="AO240" s="15">
        <f t="shared" si="167"/>
        <v>5.2921793775123636</v>
      </c>
      <c r="AP240" s="15">
        <f t="shared" si="167"/>
        <v>5.2922192438652189</v>
      </c>
      <c r="AQ240" s="15">
        <f t="shared" si="167"/>
        <v>5.2924518755290686</v>
      </c>
      <c r="AR240" s="15">
        <f t="shared" si="167"/>
        <v>5.2938077050911669</v>
      </c>
      <c r="AS240" s="15">
        <f t="shared" si="167"/>
        <v>5.3016548625393352</v>
      </c>
      <c r="AT240" s="15">
        <f t="shared" si="167"/>
        <v>5.3453885651396353</v>
      </c>
      <c r="AU240" s="15">
        <f t="shared" si="162"/>
        <v>5.5537978503490475</v>
      </c>
    </row>
    <row r="241" spans="1:47" s="15" customFormat="1" ht="12.95" customHeight="1" x14ac:dyDescent="0.2">
      <c r="A241" s="92" t="s">
        <v>137</v>
      </c>
      <c r="B241" s="42" t="s">
        <v>131</v>
      </c>
      <c r="C241" s="29">
        <v>52975.589200000002</v>
      </c>
      <c r="D241" s="29">
        <v>1E-4</v>
      </c>
      <c r="E241" s="15">
        <f t="shared" si="144"/>
        <v>35574.784858692226</v>
      </c>
      <c r="F241" s="220">
        <f t="shared" si="168"/>
        <v>35574.5</v>
      </c>
      <c r="G241" s="150">
        <f t="shared" si="141"/>
        <v>9.0830269211437553E-2</v>
      </c>
      <c r="K241" s="15">
        <f t="shared" si="165"/>
        <v>9.0830269211437553E-2</v>
      </c>
      <c r="O241" s="15">
        <f t="shared" si="145"/>
        <v>4.9120055879904076E-2</v>
      </c>
      <c r="P241" s="211">
        <f t="shared" si="146"/>
        <v>37957.089200000002</v>
      </c>
      <c r="Q241" s="212"/>
      <c r="R241" s="15">
        <f t="shared" si="142"/>
        <v>1.739741896162033E-3</v>
      </c>
      <c r="S241" s="13">
        <f t="shared" si="166"/>
        <v>1</v>
      </c>
      <c r="T241" s="15">
        <f t="shared" si="147"/>
        <v>1.739741896162033E-3</v>
      </c>
      <c r="U241" s="15">
        <f t="shared" si="163"/>
        <v>4.1710213331533477E-2</v>
      </c>
      <c r="Z241" s="15">
        <f t="shared" si="148"/>
        <v>35574.5</v>
      </c>
      <c r="AA241" s="15">
        <f t="shared" si="149"/>
        <v>9.1420445892401697E-2</v>
      </c>
      <c r="AB241" s="15">
        <f t="shared" si="150"/>
        <v>4.8529879198939932E-2</v>
      </c>
      <c r="AC241" s="15">
        <f t="shared" si="151"/>
        <v>4.1710213331533477E-2</v>
      </c>
      <c r="AD241" s="15">
        <f t="shared" si="152"/>
        <v>-5.90176680964144E-4</v>
      </c>
      <c r="AE241" s="15">
        <f t="shared" si="153"/>
        <v>3.4830851475385301E-7</v>
      </c>
      <c r="AF241" s="15">
        <f t="shared" si="154"/>
        <v>-37956.998369730791</v>
      </c>
      <c r="AG241" s="13">
        <f t="shared" si="155"/>
        <v>3.4830851475385301E-7</v>
      </c>
      <c r="AH241" s="15">
        <f t="shared" si="156"/>
        <v>4.2300390012497621E-2</v>
      </c>
      <c r="AI241" s="15">
        <f t="shared" si="157"/>
        <v>1.0894976102364531</v>
      </c>
      <c r="AJ241" s="15">
        <f t="shared" si="158"/>
        <v>0.83028560192498646</v>
      </c>
      <c r="AK241" s="15">
        <f t="shared" si="159"/>
        <v>-0.29965320212786734</v>
      </c>
      <c r="AL241" s="15">
        <f t="shared" si="160"/>
        <v>-1.2805595849117675</v>
      </c>
      <c r="AM241" s="15">
        <f t="shared" si="161"/>
        <v>-0.74497880699299546</v>
      </c>
      <c r="AN241" s="15">
        <f t="shared" ref="AN241:AT250" si="169">$AU241+$AB$7*SIN(AO241)</f>
        <v>5.2944106770141994</v>
      </c>
      <c r="AO241" s="15">
        <f t="shared" si="169"/>
        <v>5.294417625317954</v>
      </c>
      <c r="AP241" s="15">
        <f t="shared" si="169"/>
        <v>5.2944580410638862</v>
      </c>
      <c r="AQ241" s="15">
        <f t="shared" si="169"/>
        <v>5.2946930755166495</v>
      </c>
      <c r="AR241" s="15">
        <f t="shared" si="169"/>
        <v>5.2960582403929504</v>
      </c>
      <c r="AS241" s="15">
        <f t="shared" si="169"/>
        <v>5.3039325510991588</v>
      </c>
      <c r="AT241" s="15">
        <f t="shared" si="169"/>
        <v>5.3476752113207349</v>
      </c>
      <c r="AU241" s="15">
        <f t="shared" si="162"/>
        <v>5.5556518457329842</v>
      </c>
    </row>
    <row r="242" spans="1:47" s="15" customFormat="1" ht="12.95" customHeight="1" x14ac:dyDescent="0.2">
      <c r="A242" s="228" t="s">
        <v>137</v>
      </c>
      <c r="B242" s="42"/>
      <c r="C242" s="29">
        <v>52975.589212438128</v>
      </c>
      <c r="D242" s="29">
        <v>1E-4</v>
      </c>
      <c r="E242" s="15">
        <f t="shared" si="144"/>
        <v>35574.784897700243</v>
      </c>
      <c r="F242" s="220">
        <f t="shared" si="168"/>
        <v>35574.5</v>
      </c>
      <c r="G242" s="150">
        <f t="shared" ref="G242:G273" si="170">C242-(C$7+C$8*F242)</f>
        <v>9.084270733728772E-2</v>
      </c>
      <c r="K242" s="15">
        <f t="shared" si="165"/>
        <v>9.084270733728772E-2</v>
      </c>
      <c r="O242" s="15">
        <f t="shared" si="145"/>
        <v>4.9120055879904076E-2</v>
      </c>
      <c r="P242" s="211">
        <f t="shared" si="146"/>
        <v>37957.089212438128</v>
      </c>
      <c r="Q242" s="212"/>
      <c r="R242" s="15">
        <f t="shared" ref="R242:R277" si="171">+(O242-G242)^2</f>
        <v>1.7407796446343175E-3</v>
      </c>
      <c r="S242" s="13">
        <f t="shared" si="166"/>
        <v>1</v>
      </c>
      <c r="T242" s="15">
        <f t="shared" si="147"/>
        <v>1.7407796446343175E-3</v>
      </c>
      <c r="U242" s="15">
        <f t="shared" si="163"/>
        <v>4.1722651457383644E-2</v>
      </c>
      <c r="Z242" s="15">
        <f t="shared" si="148"/>
        <v>35574.5</v>
      </c>
      <c r="AA242" s="15">
        <f t="shared" si="149"/>
        <v>9.1420445892401697E-2</v>
      </c>
      <c r="AB242" s="15">
        <f t="shared" si="150"/>
        <v>4.8542317324790099E-2</v>
      </c>
      <c r="AC242" s="15">
        <f t="shared" si="151"/>
        <v>4.1722651457383644E-2</v>
      </c>
      <c r="AD242" s="15">
        <f t="shared" si="152"/>
        <v>-5.7773855511397687E-4</v>
      </c>
      <c r="AE242" s="15">
        <f t="shared" si="153"/>
        <v>3.3378183806518571E-7</v>
      </c>
      <c r="AF242" s="15">
        <f t="shared" si="154"/>
        <v>-37956.998369730791</v>
      </c>
      <c r="AG242" s="13">
        <f t="shared" si="155"/>
        <v>3.3378183806518571E-7</v>
      </c>
      <c r="AH242" s="15">
        <f t="shared" si="156"/>
        <v>4.2300390012497621E-2</v>
      </c>
      <c r="AI242" s="15">
        <f t="shared" si="157"/>
        <v>1.0894976102364531</v>
      </c>
      <c r="AJ242" s="15">
        <f t="shared" si="158"/>
        <v>0.83028560192498646</v>
      </c>
      <c r="AK242" s="15">
        <f t="shared" si="159"/>
        <v>-0.29965320212786734</v>
      </c>
      <c r="AL242" s="15">
        <f t="shared" si="160"/>
        <v>-1.2805595849117675</v>
      </c>
      <c r="AM242" s="15">
        <f t="shared" si="161"/>
        <v>-0.74497880699299546</v>
      </c>
      <c r="AN242" s="15">
        <f t="shared" si="169"/>
        <v>5.2944106770141994</v>
      </c>
      <c r="AO242" s="15">
        <f t="shared" si="169"/>
        <v>5.294417625317954</v>
      </c>
      <c r="AP242" s="15">
        <f t="shared" si="169"/>
        <v>5.2944580410638862</v>
      </c>
      <c r="AQ242" s="15">
        <f t="shared" si="169"/>
        <v>5.2946930755166495</v>
      </c>
      <c r="AR242" s="15">
        <f t="shared" si="169"/>
        <v>5.2960582403929504</v>
      </c>
      <c r="AS242" s="15">
        <f t="shared" si="169"/>
        <v>5.3039325510991588</v>
      </c>
      <c r="AT242" s="15">
        <f t="shared" si="169"/>
        <v>5.3476752113207349</v>
      </c>
      <c r="AU242" s="15">
        <f t="shared" si="162"/>
        <v>5.5556518457329842</v>
      </c>
    </row>
    <row r="243" spans="1:47" s="15" customFormat="1" ht="12.95" customHeight="1" x14ac:dyDescent="0.2">
      <c r="A243" s="92" t="s">
        <v>138</v>
      </c>
      <c r="B243" s="42" t="s">
        <v>131</v>
      </c>
      <c r="C243" s="29">
        <v>52981.327700000002</v>
      </c>
      <c r="D243" s="29">
        <v>1.4E-3</v>
      </c>
      <c r="E243" s="15">
        <f t="shared" si="144"/>
        <v>35592.781740343649</v>
      </c>
      <c r="F243" s="220">
        <f t="shared" si="168"/>
        <v>35592.5</v>
      </c>
      <c r="G243" s="150">
        <f t="shared" si="170"/>
        <v>8.9835950100678019E-2</v>
      </c>
      <c r="K243" s="15">
        <f t="shared" si="165"/>
        <v>8.9835950100678019E-2</v>
      </c>
      <c r="O243" s="15">
        <f t="shared" si="145"/>
        <v>4.9109223989335087E-2</v>
      </c>
      <c r="P243" s="211">
        <f t="shared" si="146"/>
        <v>37962.827700000002</v>
      </c>
      <c r="Q243" s="212"/>
      <c r="R243" s="15">
        <f t="shared" si="171"/>
        <v>1.6586662197483422E-3</v>
      </c>
      <c r="S243" s="13">
        <f t="shared" si="166"/>
        <v>1</v>
      </c>
      <c r="T243" s="15">
        <f t="shared" si="147"/>
        <v>1.6586662197483422E-3</v>
      </c>
      <c r="U243" s="15">
        <f t="shared" si="163"/>
        <v>4.0726726111342933E-2</v>
      </c>
      <c r="Z243" s="15">
        <f t="shared" si="148"/>
        <v>35592.5</v>
      </c>
      <c r="AA243" s="15">
        <f t="shared" si="149"/>
        <v>9.1425744092084454E-2</v>
      </c>
      <c r="AB243" s="15">
        <f t="shared" si="150"/>
        <v>4.7519429997928644E-2</v>
      </c>
      <c r="AC243" s="15">
        <f t="shared" si="151"/>
        <v>4.0726726111342933E-2</v>
      </c>
      <c r="AD243" s="15">
        <f t="shared" si="152"/>
        <v>-1.5897939914064352E-3</v>
      </c>
      <c r="AE243" s="15">
        <f t="shared" si="153"/>
        <v>2.5274449351120046E-6</v>
      </c>
      <c r="AF243" s="15">
        <f t="shared" si="154"/>
        <v>-37962.737864049901</v>
      </c>
      <c r="AG243" s="13">
        <f t="shared" si="155"/>
        <v>2.5274449351120046E-6</v>
      </c>
      <c r="AH243" s="15">
        <f t="shared" si="156"/>
        <v>4.2316520102749375E-2</v>
      </c>
      <c r="AI243" s="15">
        <f t="shared" si="157"/>
        <v>1.0898878648787071</v>
      </c>
      <c r="AJ243" s="15">
        <f t="shared" si="158"/>
        <v>0.8310108904939747</v>
      </c>
      <c r="AK243" s="15">
        <f t="shared" si="159"/>
        <v>-0.29953636762681735</v>
      </c>
      <c r="AL243" s="15">
        <f t="shared" si="160"/>
        <v>-1.2792569768332183</v>
      </c>
      <c r="AM243" s="15">
        <f t="shared" si="161"/>
        <v>-0.74396652451975687</v>
      </c>
      <c r="AN243" s="15">
        <f t="shared" si="169"/>
        <v>5.295546107820293</v>
      </c>
      <c r="AO243" s="15">
        <f t="shared" si="169"/>
        <v>5.2955531163826848</v>
      </c>
      <c r="AP243" s="15">
        <f t="shared" si="169"/>
        <v>5.2955938124314805</v>
      </c>
      <c r="AQ243" s="15">
        <f t="shared" si="169"/>
        <v>5.2958300692784155</v>
      </c>
      <c r="AR243" s="15">
        <f t="shared" si="169"/>
        <v>5.2971999683004078</v>
      </c>
      <c r="AS243" s="15">
        <f t="shared" si="169"/>
        <v>5.3050879892307732</v>
      </c>
      <c r="AT243" s="15">
        <f t="shared" si="169"/>
        <v>5.3488349107780611</v>
      </c>
      <c r="AU243" s="15">
        <f t="shared" si="162"/>
        <v>5.5565918997304733</v>
      </c>
    </row>
    <row r="244" spans="1:47" s="15" customFormat="1" ht="12.95" customHeight="1" x14ac:dyDescent="0.2">
      <c r="A244" s="156" t="s">
        <v>922</v>
      </c>
      <c r="B244" s="193" t="s">
        <v>132</v>
      </c>
      <c r="C244" s="213">
        <v>53223.663500000002</v>
      </c>
      <c r="D244" s="213" t="s">
        <v>298</v>
      </c>
      <c r="E244" s="15">
        <f t="shared" si="144"/>
        <v>36352.786743829201</v>
      </c>
      <c r="F244" s="220">
        <f t="shared" si="168"/>
        <v>36352.5</v>
      </c>
      <c r="G244" s="29">
        <f t="shared" si="170"/>
        <v>9.143136548664188E-2</v>
      </c>
      <c r="K244" s="15">
        <f t="shared" si="165"/>
        <v>9.143136548664188E-2</v>
      </c>
      <c r="O244" s="15">
        <f t="shared" si="145"/>
        <v>4.8627750068065724E-2</v>
      </c>
      <c r="P244" s="211">
        <f t="shared" si="146"/>
        <v>38205.163500000002</v>
      </c>
      <c r="Q244" s="212"/>
      <c r="R244" s="15">
        <f t="shared" si="171"/>
        <v>1.8321494929013705E-3</v>
      </c>
      <c r="S244" s="13">
        <f t="shared" si="166"/>
        <v>1</v>
      </c>
      <c r="T244" s="15">
        <f t="shared" si="147"/>
        <v>1.8321494929013705E-3</v>
      </c>
      <c r="U244" s="15">
        <f t="shared" si="163"/>
        <v>4.2803615418576156E-2</v>
      </c>
      <c r="Z244" s="15">
        <f t="shared" si="148"/>
        <v>36352.5</v>
      </c>
      <c r="AA244" s="15">
        <f t="shared" si="149"/>
        <v>9.1579809672913431E-2</v>
      </c>
      <c r="AB244" s="15">
        <f t="shared" si="150"/>
        <v>4.8479305881794166E-2</v>
      </c>
      <c r="AC244" s="15">
        <f t="shared" si="151"/>
        <v>4.2803615418576156E-2</v>
      </c>
      <c r="AD244" s="15">
        <f t="shared" si="152"/>
        <v>-1.4844418627155131E-4</v>
      </c>
      <c r="AE244" s="15">
        <f t="shared" si="153"/>
        <v>2.2035676437823024E-8</v>
      </c>
      <c r="AF244" s="15">
        <f t="shared" si="154"/>
        <v>-38205.072068634516</v>
      </c>
      <c r="AG244" s="13">
        <f t="shared" si="155"/>
        <v>2.2035676437823024E-8</v>
      </c>
      <c r="AH244" s="15">
        <f t="shared" si="156"/>
        <v>4.2952059604847714E-2</v>
      </c>
      <c r="AI244" s="15">
        <f t="shared" si="157"/>
        <v>1.1064706366971506</v>
      </c>
      <c r="AJ244" s="15">
        <f t="shared" si="158"/>
        <v>0.86077028431393077</v>
      </c>
      <c r="AK244" s="15">
        <f t="shared" si="159"/>
        <v>-0.29405079034891901</v>
      </c>
      <c r="AL244" s="15">
        <f t="shared" si="160"/>
        <v>-1.2233984239488056</v>
      </c>
      <c r="AM244" s="15">
        <f t="shared" si="161"/>
        <v>-0.7014511279748723</v>
      </c>
      <c r="AN244" s="15">
        <f t="shared" si="169"/>
        <v>5.3438592811470063</v>
      </c>
      <c r="AO244" s="15">
        <f t="shared" si="169"/>
        <v>5.3438691731686143</v>
      </c>
      <c r="AP244" s="15">
        <f t="shared" si="169"/>
        <v>5.3439227520032793</v>
      </c>
      <c r="AQ244" s="15">
        <f t="shared" si="169"/>
        <v>5.3442128865528158</v>
      </c>
      <c r="AR244" s="15">
        <f t="shared" si="169"/>
        <v>5.3457820003264978</v>
      </c>
      <c r="AS244" s="15">
        <f t="shared" si="169"/>
        <v>5.3542107812857056</v>
      </c>
      <c r="AT244" s="15">
        <f t="shared" si="169"/>
        <v>5.3979650679512323</v>
      </c>
      <c r="AU244" s="15">
        <f t="shared" si="162"/>
        <v>5.5962830685133511</v>
      </c>
    </row>
    <row r="245" spans="1:47" s="15" customFormat="1" ht="12.95" customHeight="1" x14ac:dyDescent="0.2">
      <c r="A245" s="156" t="s">
        <v>981</v>
      </c>
      <c r="B245" s="193" t="s">
        <v>132</v>
      </c>
      <c r="C245" s="213">
        <v>53269.578699999998</v>
      </c>
      <c r="D245" s="213" t="s">
        <v>298</v>
      </c>
      <c r="E245" s="15">
        <f t="shared" si="144"/>
        <v>36496.78437742703</v>
      </c>
      <c r="F245" s="220">
        <f t="shared" si="168"/>
        <v>36496.5</v>
      </c>
      <c r="G245" s="29">
        <f t="shared" si="170"/>
        <v>9.0676812607853208E-2</v>
      </c>
      <c r="K245" s="15">
        <f t="shared" si="165"/>
        <v>9.0676812607853208E-2</v>
      </c>
      <c r="O245" s="15">
        <f t="shared" si="145"/>
        <v>4.8531211543592349E-2</v>
      </c>
      <c r="P245" s="211">
        <f t="shared" si="146"/>
        <v>38251.078699999998</v>
      </c>
      <c r="Q245" s="212"/>
      <c r="R245" s="15">
        <f t="shared" si="171"/>
        <v>1.776251689067826E-3</v>
      </c>
      <c r="S245" s="13">
        <f t="shared" si="166"/>
        <v>1</v>
      </c>
      <c r="T245" s="15">
        <f t="shared" si="147"/>
        <v>1.776251689067826E-3</v>
      </c>
      <c r="U245" s="15">
        <f t="shared" si="163"/>
        <v>4.2145601064260858E-2</v>
      </c>
      <c r="Z245" s="15">
        <f t="shared" si="148"/>
        <v>36496.5</v>
      </c>
      <c r="AA245" s="15">
        <f t="shared" si="149"/>
        <v>9.1593401848499817E-2</v>
      </c>
      <c r="AB245" s="15">
        <f t="shared" si="150"/>
        <v>4.761462230294574E-2</v>
      </c>
      <c r="AC245" s="15">
        <f t="shared" si="151"/>
        <v>4.2145601064260858E-2</v>
      </c>
      <c r="AD245" s="15">
        <f t="shared" si="152"/>
        <v>-9.1658924064660918E-4</v>
      </c>
      <c r="AE245" s="15">
        <f t="shared" si="153"/>
        <v>8.4013583606912762E-7</v>
      </c>
      <c r="AF245" s="15">
        <f t="shared" si="154"/>
        <v>-38250.98802318739</v>
      </c>
      <c r="AG245" s="13">
        <f t="shared" si="155"/>
        <v>8.4013583606912762E-7</v>
      </c>
      <c r="AH245" s="15">
        <f t="shared" si="156"/>
        <v>4.3062190304907468E-2</v>
      </c>
      <c r="AI245" s="15">
        <f t="shared" si="157"/>
        <v>1.1096327969055573</v>
      </c>
      <c r="AJ245" s="15">
        <f t="shared" si="158"/>
        <v>0.86620462534297615</v>
      </c>
      <c r="AK245" s="15">
        <f t="shared" si="159"/>
        <v>-0.29288652004861099</v>
      </c>
      <c r="AL245" s="15">
        <f t="shared" si="160"/>
        <v>-1.2126234074072701</v>
      </c>
      <c r="AM245" s="15">
        <f t="shared" si="161"/>
        <v>-0.69344297009652855</v>
      </c>
      <c r="AN245" s="15">
        <f t="shared" si="169"/>
        <v>5.3530958093866614</v>
      </c>
      <c r="AO245" s="15">
        <f t="shared" si="169"/>
        <v>5.3531063240569932</v>
      </c>
      <c r="AP245" s="15">
        <f t="shared" si="169"/>
        <v>5.3531625673988268</v>
      </c>
      <c r="AQ245" s="15">
        <f t="shared" si="169"/>
        <v>5.3534633430196585</v>
      </c>
      <c r="AR245" s="15">
        <f t="shared" si="169"/>
        <v>5.3550697647789089</v>
      </c>
      <c r="AS245" s="15">
        <f t="shared" si="169"/>
        <v>5.3635919464472464</v>
      </c>
      <c r="AT245" s="15">
        <f t="shared" si="169"/>
        <v>5.407309602787703</v>
      </c>
      <c r="AU245" s="15">
        <f t="shared" si="162"/>
        <v>5.6038035004932656</v>
      </c>
    </row>
    <row r="246" spans="1:47" s="15" customFormat="1" ht="12.95" customHeight="1" x14ac:dyDescent="0.2">
      <c r="A246" s="92" t="s">
        <v>285</v>
      </c>
      <c r="B246" s="42" t="s">
        <v>131</v>
      </c>
      <c r="C246" s="29">
        <v>53269.578800000003</v>
      </c>
      <c r="D246" s="29">
        <v>1E-4</v>
      </c>
      <c r="E246" s="15">
        <f t="shared" si="144"/>
        <v>36496.784691043526</v>
      </c>
      <c r="F246" s="220">
        <f t="shared" si="168"/>
        <v>36496.5</v>
      </c>
      <c r="G246" s="150">
        <f t="shared" si="170"/>
        <v>9.0776812612602953E-2</v>
      </c>
      <c r="K246" s="15">
        <f t="shared" si="165"/>
        <v>9.0776812612602953E-2</v>
      </c>
      <c r="O246" s="15">
        <f t="shared" si="145"/>
        <v>4.8531211543592349E-2</v>
      </c>
      <c r="P246" s="211">
        <f t="shared" si="146"/>
        <v>38251.078800000003</v>
      </c>
      <c r="Q246" s="212"/>
      <c r="R246" s="15">
        <f t="shared" si="171"/>
        <v>1.7846908096819899E-3</v>
      </c>
      <c r="S246" s="13">
        <f t="shared" si="166"/>
        <v>1</v>
      </c>
      <c r="T246" s="15">
        <f t="shared" si="147"/>
        <v>1.7846908096819899E-3</v>
      </c>
      <c r="U246" s="15">
        <f t="shared" si="163"/>
        <v>4.2245601069010603E-2</v>
      </c>
      <c r="Z246" s="15">
        <f t="shared" si="148"/>
        <v>36496.5</v>
      </c>
      <c r="AA246" s="15">
        <f t="shared" si="149"/>
        <v>9.1593401848499817E-2</v>
      </c>
      <c r="AB246" s="15">
        <f t="shared" si="150"/>
        <v>4.7714622307695485E-2</v>
      </c>
      <c r="AC246" s="15">
        <f t="shared" si="151"/>
        <v>4.2245601069010603E-2</v>
      </c>
      <c r="AD246" s="15">
        <f t="shared" si="152"/>
        <v>-8.1658923589686405E-4</v>
      </c>
      <c r="AE246" s="15">
        <f t="shared" si="153"/>
        <v>6.6681798018262424E-7</v>
      </c>
      <c r="AF246" s="15">
        <f t="shared" si="154"/>
        <v>-38250.98802318739</v>
      </c>
      <c r="AG246" s="13">
        <f t="shared" si="155"/>
        <v>6.6681798018262424E-7</v>
      </c>
      <c r="AH246" s="15">
        <f t="shared" si="156"/>
        <v>4.3062190304907468E-2</v>
      </c>
      <c r="AI246" s="15">
        <f t="shared" si="157"/>
        <v>1.1096327969055573</v>
      </c>
      <c r="AJ246" s="15">
        <f t="shared" si="158"/>
        <v>0.86620462534297615</v>
      </c>
      <c r="AK246" s="15">
        <f t="shared" si="159"/>
        <v>-0.29288652004861099</v>
      </c>
      <c r="AL246" s="15">
        <f t="shared" si="160"/>
        <v>-1.2126234074072701</v>
      </c>
      <c r="AM246" s="15">
        <f t="shared" si="161"/>
        <v>-0.69344297009652855</v>
      </c>
      <c r="AN246" s="15">
        <f t="shared" si="169"/>
        <v>5.3530958093866614</v>
      </c>
      <c r="AO246" s="15">
        <f t="shared" si="169"/>
        <v>5.3531063240569932</v>
      </c>
      <c r="AP246" s="15">
        <f t="shared" si="169"/>
        <v>5.3531625673988268</v>
      </c>
      <c r="AQ246" s="15">
        <f t="shared" si="169"/>
        <v>5.3534633430196585</v>
      </c>
      <c r="AR246" s="15">
        <f t="shared" si="169"/>
        <v>5.3550697647789089</v>
      </c>
      <c r="AS246" s="15">
        <f t="shared" si="169"/>
        <v>5.3635919464472464</v>
      </c>
      <c r="AT246" s="15">
        <f t="shared" si="169"/>
        <v>5.407309602787703</v>
      </c>
      <c r="AU246" s="15">
        <f t="shared" si="162"/>
        <v>5.6038035004932656</v>
      </c>
    </row>
    <row r="247" spans="1:47" s="15" customFormat="1" ht="12.95" customHeight="1" x14ac:dyDescent="0.2">
      <c r="A247" s="156" t="s">
        <v>922</v>
      </c>
      <c r="B247" s="193" t="s">
        <v>132</v>
      </c>
      <c r="C247" s="213">
        <v>53274.680699999997</v>
      </c>
      <c r="D247" s="213" t="s">
        <v>298</v>
      </c>
      <c r="E247" s="15">
        <f t="shared" si="144"/>
        <v>36512.785090189172</v>
      </c>
      <c r="F247" s="220">
        <f t="shared" si="168"/>
        <v>36512.5</v>
      </c>
      <c r="G247" s="29">
        <f t="shared" si="170"/>
        <v>9.0904084507201333E-2</v>
      </c>
      <c r="K247" s="15">
        <f t="shared" si="165"/>
        <v>9.0904084507201333E-2</v>
      </c>
      <c r="O247" s="15">
        <f t="shared" si="145"/>
        <v>4.8520380578989906E-2</v>
      </c>
      <c r="P247" s="211">
        <f t="shared" si="146"/>
        <v>38256.180699999997</v>
      </c>
      <c r="Q247" s="212"/>
      <c r="R247" s="15">
        <f t="shared" si="171"/>
        <v>1.7963783586742847E-3</v>
      </c>
      <c r="S247" s="13">
        <f t="shared" si="166"/>
        <v>1</v>
      </c>
      <c r="T247" s="15">
        <f t="shared" si="147"/>
        <v>1.7963783586742847E-3</v>
      </c>
      <c r="U247" s="15">
        <f t="shared" si="163"/>
        <v>4.2383703928211426E-2</v>
      </c>
      <c r="Z247" s="15">
        <f t="shared" si="148"/>
        <v>36512.5</v>
      </c>
      <c r="AA247" s="15">
        <f t="shared" si="149"/>
        <v>9.1594600040666219E-2</v>
      </c>
      <c r="AB247" s="15">
        <f t="shared" si="150"/>
        <v>4.7829865045525027E-2</v>
      </c>
      <c r="AC247" s="15">
        <f t="shared" si="151"/>
        <v>4.2383703928211426E-2</v>
      </c>
      <c r="AD247" s="15">
        <f t="shared" si="152"/>
        <v>-6.9051553346488603E-4</v>
      </c>
      <c r="AE247" s="15">
        <f t="shared" si="153"/>
        <v>4.7681170195629614E-7</v>
      </c>
      <c r="AF247" s="15">
        <f t="shared" si="154"/>
        <v>-38256.08979591549</v>
      </c>
      <c r="AG247" s="13">
        <f t="shared" si="155"/>
        <v>4.7681170195629614E-7</v>
      </c>
      <c r="AH247" s="15">
        <f t="shared" si="156"/>
        <v>4.3074219461676305E-2</v>
      </c>
      <c r="AI247" s="15">
        <f t="shared" si="157"/>
        <v>1.1099844816462772</v>
      </c>
      <c r="AJ247" s="15">
        <f t="shared" si="158"/>
        <v>0.86680413975469761</v>
      </c>
      <c r="AK247" s="15">
        <f t="shared" si="159"/>
        <v>-0.29275463716313749</v>
      </c>
      <c r="AL247" s="15">
        <f t="shared" si="160"/>
        <v>-1.2114223828750463</v>
      </c>
      <c r="AM247" s="15">
        <f t="shared" si="161"/>
        <v>-0.69255406366131722</v>
      </c>
      <c r="AN247" s="15">
        <f t="shared" si="169"/>
        <v>5.3541237185519686</v>
      </c>
      <c r="AO247" s="15">
        <f t="shared" si="169"/>
        <v>5.354134303925588</v>
      </c>
      <c r="AP247" s="15">
        <f t="shared" si="169"/>
        <v>5.3541908475328235</v>
      </c>
      <c r="AQ247" s="15">
        <f t="shared" si="169"/>
        <v>5.3544928125819826</v>
      </c>
      <c r="AR247" s="15">
        <f t="shared" si="169"/>
        <v>5.3561033652231931</v>
      </c>
      <c r="AS247" s="15">
        <f t="shared" si="169"/>
        <v>5.3646357338071411</v>
      </c>
      <c r="AT247" s="15">
        <f t="shared" si="169"/>
        <v>5.4083485723188449</v>
      </c>
      <c r="AU247" s="15">
        <f t="shared" si="162"/>
        <v>5.6046391040465888</v>
      </c>
    </row>
    <row r="248" spans="1:47" s="15" customFormat="1" ht="12.95" customHeight="1" x14ac:dyDescent="0.2">
      <c r="A248" s="156" t="s">
        <v>922</v>
      </c>
      <c r="B248" s="193" t="s">
        <v>131</v>
      </c>
      <c r="C248" s="213">
        <v>53303.538399999998</v>
      </c>
      <c r="D248" s="213" t="s">
        <v>298</v>
      </c>
      <c r="E248" s="15">
        <f t="shared" si="144"/>
        <v>36603.287592869689</v>
      </c>
      <c r="F248" s="220">
        <f t="shared" si="168"/>
        <v>36603</v>
      </c>
      <c r="G248" s="29">
        <f t="shared" si="170"/>
        <v>9.1702091209299397E-2</v>
      </c>
      <c r="K248" s="15">
        <f t="shared" si="165"/>
        <v>9.1702091209299397E-2</v>
      </c>
      <c r="O248" s="15">
        <f t="shared" si="145"/>
        <v>4.8458724642588075E-2</v>
      </c>
      <c r="P248" s="211">
        <f t="shared" si="146"/>
        <v>38285.038399999998</v>
      </c>
      <c r="Q248" s="212"/>
      <c r="R248" s="15">
        <f t="shared" si="171"/>
        <v>1.8699887520229666E-3</v>
      </c>
      <c r="S248" s="13">
        <f t="shared" si="166"/>
        <v>1</v>
      </c>
      <c r="T248" s="15">
        <f t="shared" si="147"/>
        <v>1.8699887520229666E-3</v>
      </c>
      <c r="U248" s="15">
        <f t="shared" si="163"/>
        <v>4.3243366566711322E-2</v>
      </c>
      <c r="Z248" s="15">
        <f t="shared" si="148"/>
        <v>36603</v>
      </c>
      <c r="AA248" s="15">
        <f t="shared" si="149"/>
        <v>9.1600197036510733E-2</v>
      </c>
      <c r="AB248" s="15">
        <f t="shared" si="150"/>
        <v>4.8560618815376745E-2</v>
      </c>
      <c r="AC248" s="15">
        <f t="shared" si="151"/>
        <v>4.3243366566711322E-2</v>
      </c>
      <c r="AD248" s="15">
        <f t="shared" si="152"/>
        <v>1.0189417278866353E-4</v>
      </c>
      <c r="AE248" s="15">
        <f t="shared" si="153"/>
        <v>1.0382422448286019E-8</v>
      </c>
      <c r="AF248" s="15">
        <f t="shared" si="154"/>
        <v>-38284.946697908788</v>
      </c>
      <c r="AG248" s="13">
        <f t="shared" si="155"/>
        <v>1.0382422448286019E-8</v>
      </c>
      <c r="AH248" s="15">
        <f t="shared" si="156"/>
        <v>4.3141472393922652E-2</v>
      </c>
      <c r="AI248" s="15">
        <f t="shared" si="157"/>
        <v>1.1119748862153918</v>
      </c>
      <c r="AJ248" s="15">
        <f t="shared" si="158"/>
        <v>0.87017864983234239</v>
      </c>
      <c r="AK248" s="15">
        <f t="shared" si="159"/>
        <v>-0.29199912438322589</v>
      </c>
      <c r="AL248" s="15">
        <f t="shared" si="160"/>
        <v>-1.2046147417342479</v>
      </c>
      <c r="AM248" s="15">
        <f t="shared" si="161"/>
        <v>-0.68752948995296193</v>
      </c>
      <c r="AN248" s="15">
        <f t="shared" si="169"/>
        <v>5.359943965990535</v>
      </c>
      <c r="AO248" s="15">
        <f t="shared" si="169"/>
        <v>5.3599549570074707</v>
      </c>
      <c r="AP248" s="15">
        <f t="shared" si="169"/>
        <v>5.3600132145911408</v>
      </c>
      <c r="AQ248" s="15">
        <f t="shared" si="169"/>
        <v>5.3603219324339673</v>
      </c>
      <c r="AR248" s="15">
        <f t="shared" si="169"/>
        <v>5.361955789849393</v>
      </c>
      <c r="AS248" s="15">
        <f t="shared" si="169"/>
        <v>5.370545046553997</v>
      </c>
      <c r="AT248" s="15">
        <f t="shared" si="169"/>
        <v>5.4142278196251423</v>
      </c>
      <c r="AU248" s="15">
        <f t="shared" si="162"/>
        <v>5.6093654866450766</v>
      </c>
    </row>
    <row r="249" spans="1:47" s="15" customFormat="1" ht="12.95" customHeight="1" x14ac:dyDescent="0.2">
      <c r="A249" s="156" t="s">
        <v>922</v>
      </c>
      <c r="B249" s="193" t="s">
        <v>131</v>
      </c>
      <c r="C249" s="213">
        <v>53315.658799999997</v>
      </c>
      <c r="D249" s="213" t="s">
        <v>298</v>
      </c>
      <c r="E249" s="15">
        <f t="shared" si="144"/>
        <v>36641.299164598859</v>
      </c>
      <c r="F249" s="220">
        <f t="shared" si="168"/>
        <v>36641</v>
      </c>
      <c r="G249" s="29">
        <f t="shared" si="170"/>
        <v>9.5391861977986991E-2</v>
      </c>
      <c r="K249" s="15">
        <f t="shared" si="165"/>
        <v>9.5391861977986991E-2</v>
      </c>
      <c r="O249" s="15">
        <f t="shared" si="145"/>
        <v>4.8432636709228892E-2</v>
      </c>
      <c r="P249" s="211">
        <f t="shared" si="146"/>
        <v>38297.158799999997</v>
      </c>
      <c r="Q249" s="212"/>
      <c r="R249" s="15">
        <f t="shared" si="171"/>
        <v>2.2051688378419694E-3</v>
      </c>
      <c r="S249" s="13">
        <f t="shared" si="166"/>
        <v>1</v>
      </c>
      <c r="T249" s="15">
        <f t="shared" si="147"/>
        <v>2.2051688378419694E-3</v>
      </c>
      <c r="U249" s="15">
        <f t="shared" ref="U249:U277" si="172">+(G249-O249)</f>
        <v>4.6959225268758099E-2</v>
      </c>
      <c r="Z249" s="15">
        <f t="shared" si="148"/>
        <v>36641</v>
      </c>
      <c r="AA249" s="15">
        <f t="shared" si="149"/>
        <v>9.1601947607043793E-2</v>
      </c>
      <c r="AB249" s="15">
        <f t="shared" si="150"/>
        <v>5.2222551080172097E-2</v>
      </c>
      <c r="AC249" s="15">
        <f t="shared" si="151"/>
        <v>4.6959225268758099E-2</v>
      </c>
      <c r="AD249" s="15">
        <f t="shared" si="152"/>
        <v>3.7899143709431982E-3</v>
      </c>
      <c r="AE249" s="15">
        <f t="shared" si="153"/>
        <v>1.4363450939081778E-5</v>
      </c>
      <c r="AF249" s="15">
        <f t="shared" si="154"/>
        <v>-38297.063408138019</v>
      </c>
      <c r="AG249" s="13">
        <f t="shared" si="155"/>
        <v>1.4363450939081778E-5</v>
      </c>
      <c r="AH249" s="15">
        <f t="shared" si="156"/>
        <v>4.3169310897814894E-2</v>
      </c>
      <c r="AI249" s="15">
        <f t="shared" si="157"/>
        <v>1.1128112176782547</v>
      </c>
      <c r="AJ249" s="15">
        <f t="shared" si="158"/>
        <v>0.87158712707031327</v>
      </c>
      <c r="AK249" s="15">
        <f t="shared" si="159"/>
        <v>-0.29167703534812267</v>
      </c>
      <c r="AL249" s="15">
        <f t="shared" si="160"/>
        <v>-1.2017490057381519</v>
      </c>
      <c r="AM249" s="15">
        <f t="shared" si="161"/>
        <v>-0.68542138517157192</v>
      </c>
      <c r="AN249" s="15">
        <f t="shared" si="169"/>
        <v>5.3623909372276417</v>
      </c>
      <c r="AO249" s="15">
        <f t="shared" si="169"/>
        <v>5.3624021014718526</v>
      </c>
      <c r="AP249" s="15">
        <f t="shared" si="169"/>
        <v>5.362461086563008</v>
      </c>
      <c r="AQ249" s="15">
        <f t="shared" si="169"/>
        <v>5.3627726520675747</v>
      </c>
      <c r="AR249" s="15">
        <f t="shared" si="169"/>
        <v>5.3644162624484659</v>
      </c>
      <c r="AS249" s="15">
        <f t="shared" si="169"/>
        <v>5.3730290315289873</v>
      </c>
      <c r="AT249" s="15">
        <f t="shared" si="169"/>
        <v>5.4166977547852708</v>
      </c>
      <c r="AU249" s="15">
        <f t="shared" si="162"/>
        <v>5.6113500450842206</v>
      </c>
    </row>
    <row r="250" spans="1:47" s="15" customFormat="1" ht="12.95" customHeight="1" x14ac:dyDescent="0.2">
      <c r="A250" s="92" t="s">
        <v>154</v>
      </c>
      <c r="B250" s="43" t="s">
        <v>132</v>
      </c>
      <c r="C250" s="44">
        <v>53318.205900000001</v>
      </c>
      <c r="D250" s="44">
        <v>1E-4</v>
      </c>
      <c r="E250" s="15">
        <f t="shared" si="144"/>
        <v>36649.287289937252</v>
      </c>
      <c r="F250" s="220">
        <f t="shared" si="168"/>
        <v>36649</v>
      </c>
      <c r="G250" s="150">
        <f t="shared" si="170"/>
        <v>9.1605497931595892E-2</v>
      </c>
      <c r="K250" s="15">
        <f t="shared" si="165"/>
        <v>9.1605497931595892E-2</v>
      </c>
      <c r="O250" s="15">
        <f t="shared" si="145"/>
        <v>4.842712949633652E-2</v>
      </c>
      <c r="P250" s="211">
        <f t="shared" si="146"/>
        <v>38299.705900000001</v>
      </c>
      <c r="Q250" s="212"/>
      <c r="R250" s="15">
        <f t="shared" si="171"/>
        <v>1.8643715007310028E-3</v>
      </c>
      <c r="S250" s="13">
        <f t="shared" si="166"/>
        <v>1</v>
      </c>
      <c r="T250" s="15">
        <f t="shared" si="147"/>
        <v>1.8643715007310028E-3</v>
      </c>
      <c r="U250" s="15">
        <f t="shared" si="172"/>
        <v>4.3178368435259372E-2</v>
      </c>
      <c r="Z250" s="15">
        <f t="shared" si="148"/>
        <v>36649</v>
      </c>
      <c r="AA250" s="15">
        <f t="shared" si="149"/>
        <v>9.1602270850990153E-2</v>
      </c>
      <c r="AB250" s="15">
        <f t="shared" si="150"/>
        <v>4.8430356576942252E-2</v>
      </c>
      <c r="AC250" s="15">
        <f t="shared" si="151"/>
        <v>4.3178368435259372E-2</v>
      </c>
      <c r="AD250" s="15">
        <f t="shared" si="152"/>
        <v>3.2270806057388413E-6</v>
      </c>
      <c r="AE250" s="15">
        <f t="shared" si="153"/>
        <v>1.0414049235935767E-11</v>
      </c>
      <c r="AF250" s="15">
        <f t="shared" si="154"/>
        <v>-38299.614294502069</v>
      </c>
      <c r="AG250" s="13">
        <f t="shared" si="155"/>
        <v>1.0414049235935767E-11</v>
      </c>
      <c r="AH250" s="15">
        <f t="shared" si="156"/>
        <v>4.317514135465364E-2</v>
      </c>
      <c r="AI250" s="15">
        <f t="shared" si="157"/>
        <v>1.1129873298267885</v>
      </c>
      <c r="AJ250" s="15">
        <f t="shared" si="158"/>
        <v>0.8718830059139322</v>
      </c>
      <c r="AK250" s="15">
        <f t="shared" si="159"/>
        <v>-0.29160885974560702</v>
      </c>
      <c r="AL250" s="15">
        <f t="shared" si="160"/>
        <v>-1.2011451435681135</v>
      </c>
      <c r="AM250" s="15">
        <f t="shared" si="161"/>
        <v>-0.68497769792305918</v>
      </c>
      <c r="AN250" s="15">
        <f t="shared" si="169"/>
        <v>5.3629063235949967</v>
      </c>
      <c r="AO250" s="15">
        <f t="shared" si="169"/>
        <v>5.3629175245267549</v>
      </c>
      <c r="AP250" s="15">
        <f t="shared" si="169"/>
        <v>5.3629766633615921</v>
      </c>
      <c r="AQ250" s="15">
        <f t="shared" si="169"/>
        <v>5.3632888292615926</v>
      </c>
      <c r="AR250" s="15">
        <f t="shared" si="169"/>
        <v>5.3649344903232112</v>
      </c>
      <c r="AS250" s="15">
        <f t="shared" si="169"/>
        <v>5.3735521809039701</v>
      </c>
      <c r="AT250" s="15">
        <f t="shared" si="169"/>
        <v>5.4172178388861587</v>
      </c>
      <c r="AU250" s="15">
        <f t="shared" si="162"/>
        <v>5.6117678468608823</v>
      </c>
    </row>
    <row r="251" spans="1:47" s="15" customFormat="1" ht="12.95" customHeight="1" x14ac:dyDescent="0.2">
      <c r="A251" s="156" t="s">
        <v>922</v>
      </c>
      <c r="B251" s="193" t="s">
        <v>132</v>
      </c>
      <c r="C251" s="213">
        <v>53329.529399999999</v>
      </c>
      <c r="D251" s="213" t="s">
        <v>298</v>
      </c>
      <c r="E251" s="15">
        <f t="shared" si="144"/>
        <v>36684.799651944719</v>
      </c>
      <c r="F251" s="220">
        <f t="shared" si="168"/>
        <v>36684.5</v>
      </c>
      <c r="G251" s="29">
        <f t="shared" si="170"/>
        <v>9.5547257471480407E-2</v>
      </c>
      <c r="K251" s="15">
        <f t="shared" si="165"/>
        <v>9.5547257471480407E-2</v>
      </c>
      <c r="O251" s="15">
        <f t="shared" si="145"/>
        <v>4.8402628225351955E-2</v>
      </c>
      <c r="P251" s="211">
        <f t="shared" si="146"/>
        <v>38311.029399999999</v>
      </c>
      <c r="Q251" s="212"/>
      <c r="R251" s="15">
        <f t="shared" si="171"/>
        <v>2.2226160667549099E-3</v>
      </c>
      <c r="S251" s="13">
        <f t="shared" si="166"/>
        <v>1</v>
      </c>
      <c r="T251" s="15">
        <f t="shared" si="147"/>
        <v>2.2226160667549099E-3</v>
      </c>
      <c r="U251" s="15">
        <f t="shared" si="172"/>
        <v>4.7144629246128451E-2</v>
      </c>
      <c r="Z251" s="15">
        <f t="shared" si="148"/>
        <v>36684.5</v>
      </c>
      <c r="AA251" s="15">
        <f t="shared" si="149"/>
        <v>9.1603514880439371E-2</v>
      </c>
      <c r="AB251" s="15">
        <f t="shared" si="150"/>
        <v>5.2346370816392991E-2</v>
      </c>
      <c r="AC251" s="15">
        <f t="shared" si="151"/>
        <v>4.7144629246128451E-2</v>
      </c>
      <c r="AD251" s="15">
        <f t="shared" si="152"/>
        <v>3.9437425910410356E-3</v>
      </c>
      <c r="AE251" s="15">
        <f t="shared" si="153"/>
        <v>1.5553105624391061E-5</v>
      </c>
      <c r="AF251" s="15">
        <f t="shared" si="154"/>
        <v>-38310.933852742528</v>
      </c>
      <c r="AG251" s="13">
        <f t="shared" si="155"/>
        <v>1.5553105624391061E-5</v>
      </c>
      <c r="AH251" s="15">
        <f t="shared" si="156"/>
        <v>4.3200886655087416E-2</v>
      </c>
      <c r="AI251" s="15">
        <f t="shared" si="157"/>
        <v>1.1137690015902528</v>
      </c>
      <c r="AJ251" s="15">
        <f t="shared" si="158"/>
        <v>0.87319325552280136</v>
      </c>
      <c r="AK251" s="15">
        <f t="shared" si="159"/>
        <v>-0.2913047855094002</v>
      </c>
      <c r="AL251" s="15">
        <f t="shared" si="160"/>
        <v>-1.1984631981331728</v>
      </c>
      <c r="AM251" s="15">
        <f t="shared" si="161"/>
        <v>-0.68300935506817961</v>
      </c>
      <c r="AN251" s="15">
        <f t="shared" ref="AN251:AT260" si="173">$AU251+$AB$7*SIN(AO251)</f>
        <v>5.3651943350355564</v>
      </c>
      <c r="AO251" s="15">
        <f t="shared" si="173"/>
        <v>5.3652056996855402</v>
      </c>
      <c r="AP251" s="15">
        <f t="shared" si="173"/>
        <v>5.3652655231948785</v>
      </c>
      <c r="AQ251" s="15">
        <f t="shared" si="173"/>
        <v>5.3655803569874845</v>
      </c>
      <c r="AR251" s="15">
        <f t="shared" si="173"/>
        <v>5.3672351068156123</v>
      </c>
      <c r="AS251" s="15">
        <f t="shared" si="173"/>
        <v>5.3758745164175421</v>
      </c>
      <c r="AT251" s="15">
        <f t="shared" si="173"/>
        <v>5.4195261215496267</v>
      </c>
      <c r="AU251" s="15">
        <f t="shared" si="162"/>
        <v>5.6136218422448199</v>
      </c>
    </row>
    <row r="252" spans="1:47" s="15" customFormat="1" ht="12.95" customHeight="1" x14ac:dyDescent="0.2">
      <c r="A252" s="156" t="s">
        <v>922</v>
      </c>
      <c r="B252" s="193" t="s">
        <v>132</v>
      </c>
      <c r="C252" s="213">
        <v>53332.717700000001</v>
      </c>
      <c r="D252" s="213" t="s">
        <v>298</v>
      </c>
      <c r="E252" s="15">
        <f t="shared" si="144"/>
        <v>36694.798686146903</v>
      </c>
      <c r="F252" s="220">
        <f t="shared" si="168"/>
        <v>36694.5</v>
      </c>
      <c r="G252" s="29">
        <f t="shared" si="170"/>
        <v>9.5239302405389026E-2</v>
      </c>
      <c r="K252" s="15">
        <f t="shared" si="165"/>
        <v>9.5239302405389026E-2</v>
      </c>
      <c r="O252" s="15">
        <f t="shared" si="145"/>
        <v>4.8395707892409913E-2</v>
      </c>
      <c r="P252" s="211">
        <f t="shared" si="146"/>
        <v>38314.217700000001</v>
      </c>
      <c r="Q252" s="212"/>
      <c r="R252" s="15">
        <f t="shared" si="171"/>
        <v>2.1943223468964069E-3</v>
      </c>
      <c r="S252" s="13">
        <f t="shared" si="166"/>
        <v>1</v>
      </c>
      <c r="T252" s="15">
        <f t="shared" si="147"/>
        <v>2.1943223468964069E-3</v>
      </c>
      <c r="U252" s="15">
        <f t="shared" si="172"/>
        <v>4.6843594512979113E-2</v>
      </c>
      <c r="Z252" s="15">
        <f t="shared" si="148"/>
        <v>36694.5</v>
      </c>
      <c r="AA252" s="15">
        <f t="shared" si="149"/>
        <v>9.1603809166866834E-2</v>
      </c>
      <c r="AB252" s="15">
        <f t="shared" si="150"/>
        <v>5.2031201130932112E-2</v>
      </c>
      <c r="AC252" s="15">
        <f t="shared" si="151"/>
        <v>4.6843594512979113E-2</v>
      </c>
      <c r="AD252" s="15">
        <f t="shared" si="152"/>
        <v>3.6354932385221916E-3</v>
      </c>
      <c r="AE252" s="15">
        <f t="shared" si="153"/>
        <v>1.3216811087340573E-5</v>
      </c>
      <c r="AF252" s="15">
        <f t="shared" si="154"/>
        <v>-38314.122460697596</v>
      </c>
      <c r="AG252" s="13">
        <f t="shared" si="155"/>
        <v>1.3216811087340573E-5</v>
      </c>
      <c r="AH252" s="15">
        <f t="shared" si="156"/>
        <v>4.3208101274456914E-2</v>
      </c>
      <c r="AI252" s="15">
        <f t="shared" si="157"/>
        <v>1.1139892414021761</v>
      </c>
      <c r="AJ252" s="15">
        <f t="shared" si="158"/>
        <v>0.87356153755325539</v>
      </c>
      <c r="AK252" s="15">
        <f t="shared" si="159"/>
        <v>-0.29121867493015791</v>
      </c>
      <c r="AL252" s="15">
        <f t="shared" si="160"/>
        <v>-1.1977070404283372</v>
      </c>
      <c r="AM252" s="15">
        <f t="shared" si="161"/>
        <v>-0.68245504487234721</v>
      </c>
      <c r="AN252" s="15">
        <f t="shared" si="173"/>
        <v>5.3658391354088293</v>
      </c>
      <c r="AO252" s="15">
        <f t="shared" si="173"/>
        <v>5.3658505464468096</v>
      </c>
      <c r="AP252" s="15">
        <f t="shared" si="173"/>
        <v>5.3659105635373354</v>
      </c>
      <c r="AQ252" s="15">
        <f t="shared" si="173"/>
        <v>5.3662261499038655</v>
      </c>
      <c r="AR252" s="15">
        <f t="shared" si="173"/>
        <v>5.3678834566062088</v>
      </c>
      <c r="AS252" s="15">
        <f t="shared" si="173"/>
        <v>5.3765289487196002</v>
      </c>
      <c r="AT252" s="15">
        <f t="shared" si="173"/>
        <v>5.4201764625221767</v>
      </c>
      <c r="AU252" s="15">
        <f t="shared" si="162"/>
        <v>5.6141440944656473</v>
      </c>
    </row>
    <row r="253" spans="1:47" s="15" customFormat="1" ht="12.95" customHeight="1" x14ac:dyDescent="0.2">
      <c r="A253" s="156" t="s">
        <v>922</v>
      </c>
      <c r="B253" s="193" t="s">
        <v>131</v>
      </c>
      <c r="C253" s="213">
        <v>53345.628900000003</v>
      </c>
      <c r="D253" s="213" t="s">
        <v>298</v>
      </c>
      <c r="E253" s="15">
        <f t="shared" si="144"/>
        <v>36735.290336992563</v>
      </c>
      <c r="F253" s="220">
        <f t="shared" si="168"/>
        <v>36735</v>
      </c>
      <c r="G253" s="29">
        <f t="shared" si="170"/>
        <v>9.2577084411459509E-2</v>
      </c>
      <c r="K253" s="15">
        <f t="shared" si="165"/>
        <v>9.2577084411459509E-2</v>
      </c>
      <c r="O253" s="15">
        <f t="shared" si="145"/>
        <v>4.8367597086703032E-2</v>
      </c>
      <c r="P253" s="211">
        <f t="shared" si="146"/>
        <v>38327.128900000003</v>
      </c>
      <c r="Q253" s="212"/>
      <c r="R253" s="15">
        <f t="shared" si="171"/>
        <v>1.9544787695178036E-3</v>
      </c>
      <c r="S253" s="13">
        <f t="shared" si="166"/>
        <v>1</v>
      </c>
      <c r="T253" s="15">
        <f t="shared" si="147"/>
        <v>1.9544787695178036E-3</v>
      </c>
      <c r="U253" s="15">
        <f t="shared" si="172"/>
        <v>4.4209487324756477E-2</v>
      </c>
      <c r="Z253" s="15">
        <f t="shared" si="148"/>
        <v>36735</v>
      </c>
      <c r="AA253" s="15">
        <f t="shared" si="149"/>
        <v>9.1604748258515389E-2</v>
      </c>
      <c r="AB253" s="15">
        <f t="shared" si="150"/>
        <v>4.9339933239647159E-2</v>
      </c>
      <c r="AC253" s="15">
        <f t="shared" si="151"/>
        <v>4.4209487324756477E-2</v>
      </c>
      <c r="AD253" s="15">
        <f t="shared" si="152"/>
        <v>9.723361529441199E-4</v>
      </c>
      <c r="AE253" s="15">
        <f t="shared" si="153"/>
        <v>9.4543759432217097E-7</v>
      </c>
      <c r="AF253" s="15">
        <f t="shared" si="154"/>
        <v>-38327.036322915592</v>
      </c>
      <c r="AG253" s="13">
        <f t="shared" si="155"/>
        <v>9.4543759432217097E-7</v>
      </c>
      <c r="AH253" s="15">
        <f t="shared" si="156"/>
        <v>4.3237151171812351E-2</v>
      </c>
      <c r="AI253" s="15">
        <f t="shared" si="157"/>
        <v>1.11488143481563</v>
      </c>
      <c r="AJ253" s="15">
        <f t="shared" si="158"/>
        <v>0.87504945082135643</v>
      </c>
      <c r="AK253" s="15">
        <f t="shared" si="159"/>
        <v>-0.29086787330027142</v>
      </c>
      <c r="AL253" s="15">
        <f t="shared" si="160"/>
        <v>-1.1946415419471119</v>
      </c>
      <c r="AM253" s="15">
        <f t="shared" si="161"/>
        <v>-0.68021077133336327</v>
      </c>
      <c r="AN253" s="15">
        <f t="shared" si="173"/>
        <v>5.3684518813484967</v>
      </c>
      <c r="AO253" s="15">
        <f t="shared" si="173"/>
        <v>5.3684634814717427</v>
      </c>
      <c r="AP253" s="15">
        <f t="shared" si="173"/>
        <v>5.3685242857594115</v>
      </c>
      <c r="AQ253" s="15">
        <f t="shared" si="173"/>
        <v>5.3688429246684573</v>
      </c>
      <c r="AR253" s="15">
        <f t="shared" si="173"/>
        <v>5.3705105712373635</v>
      </c>
      <c r="AS253" s="15">
        <f t="shared" si="173"/>
        <v>5.3791805369411749</v>
      </c>
      <c r="AT253" s="15">
        <f t="shared" si="173"/>
        <v>5.4228108841087526</v>
      </c>
      <c r="AU253" s="15">
        <f t="shared" si="162"/>
        <v>5.6162592159599978</v>
      </c>
    </row>
    <row r="254" spans="1:47" s="15" customFormat="1" ht="12.95" customHeight="1" x14ac:dyDescent="0.2">
      <c r="A254" s="92" t="s">
        <v>158</v>
      </c>
      <c r="B254" s="42" t="s">
        <v>132</v>
      </c>
      <c r="C254" s="29">
        <v>53353.279999999999</v>
      </c>
      <c r="D254" s="29">
        <v>1E-3</v>
      </c>
      <c r="E254" s="15">
        <f t="shared" si="144"/>
        <v>36759.285447422655</v>
      </c>
      <c r="F254" s="220">
        <f t="shared" si="168"/>
        <v>36759</v>
      </c>
      <c r="G254" s="150">
        <f t="shared" si="170"/>
        <v>9.1017992264823988E-2</v>
      </c>
      <c r="K254" s="15">
        <f t="shared" si="165"/>
        <v>9.1017992264823988E-2</v>
      </c>
      <c r="O254" s="15">
        <f t="shared" si="145"/>
        <v>4.8350875664674338E-2</v>
      </c>
      <c r="P254" s="211">
        <f t="shared" si="146"/>
        <v>38334.78</v>
      </c>
      <c r="Q254" s="212"/>
      <c r="R254" s="15">
        <f t="shared" si="171"/>
        <v>1.8204828389707659E-3</v>
      </c>
      <c r="S254" s="13">
        <f t="shared" si="166"/>
        <v>1</v>
      </c>
      <c r="T254" s="15">
        <f t="shared" si="147"/>
        <v>1.8204828389707659E-3</v>
      </c>
      <c r="U254" s="15">
        <f t="shared" si="172"/>
        <v>4.266711660014965E-2</v>
      </c>
      <c r="Z254" s="15">
        <f t="shared" si="148"/>
        <v>36759</v>
      </c>
      <c r="AA254" s="15">
        <f t="shared" si="149"/>
        <v>9.1605113183209491E-2</v>
      </c>
      <c r="AB254" s="15">
        <f t="shared" si="150"/>
        <v>4.7763754746288835E-2</v>
      </c>
      <c r="AC254" s="15">
        <f t="shared" si="151"/>
        <v>4.266711660014965E-2</v>
      </c>
      <c r="AD254" s="15">
        <f t="shared" si="152"/>
        <v>-5.8712091838550307E-4</v>
      </c>
      <c r="AE254" s="15">
        <f t="shared" si="153"/>
        <v>3.4471097280583655E-7</v>
      </c>
      <c r="AF254" s="15">
        <f t="shared" si="154"/>
        <v>-38334.688982007734</v>
      </c>
      <c r="AG254" s="13">
        <f t="shared" si="155"/>
        <v>3.4471097280583655E-7</v>
      </c>
      <c r="AH254" s="15">
        <f t="shared" si="156"/>
        <v>4.3254237518535153E-2</v>
      </c>
      <c r="AI254" s="15">
        <f t="shared" si="157"/>
        <v>1.1154103067544205</v>
      </c>
      <c r="AJ254" s="15">
        <f t="shared" si="158"/>
        <v>0.87592841588823012</v>
      </c>
      <c r="AK254" s="15">
        <f t="shared" si="159"/>
        <v>-0.29065843335153918</v>
      </c>
      <c r="AL254" s="15">
        <f t="shared" si="160"/>
        <v>-1.1928226326839209</v>
      </c>
      <c r="AM254" s="15">
        <f t="shared" si="161"/>
        <v>-0.67888134618901186</v>
      </c>
      <c r="AN254" s="15">
        <f t="shared" si="173"/>
        <v>5.3700011627688804</v>
      </c>
      <c r="AO254" s="15">
        <f t="shared" si="173"/>
        <v>5.3700128758609136</v>
      </c>
      <c r="AP254" s="15">
        <f t="shared" si="173"/>
        <v>5.3700741490385235</v>
      </c>
      <c r="AQ254" s="15">
        <f t="shared" si="173"/>
        <v>5.3703946002752643</v>
      </c>
      <c r="AR254" s="15">
        <f t="shared" si="173"/>
        <v>5.3720683621631267</v>
      </c>
      <c r="AS254" s="15">
        <f t="shared" si="173"/>
        <v>5.3807527086045353</v>
      </c>
      <c r="AT254" s="15">
        <f t="shared" si="173"/>
        <v>5.4243724313575621</v>
      </c>
      <c r="AU254" s="15">
        <f t="shared" si="162"/>
        <v>5.6175126212899835</v>
      </c>
    </row>
    <row r="255" spans="1:47" s="15" customFormat="1" ht="12.95" customHeight="1" x14ac:dyDescent="0.2">
      <c r="A255" s="156" t="s">
        <v>922</v>
      </c>
      <c r="B255" s="193" t="s">
        <v>132</v>
      </c>
      <c r="C255" s="213">
        <v>53355.673600000002</v>
      </c>
      <c r="D255" s="213" t="s">
        <v>298</v>
      </c>
      <c r="E255" s="15">
        <f t="shared" si="144"/>
        <v>36766.792171465684</v>
      </c>
      <c r="F255" s="220">
        <f t="shared" si="168"/>
        <v>36766.5</v>
      </c>
      <c r="G255" s="29">
        <f t="shared" si="170"/>
        <v>9.3162025972560514E-2</v>
      </c>
      <c r="K255" s="15">
        <f t="shared" si="165"/>
        <v>9.3162025972560514E-2</v>
      </c>
      <c r="O255" s="15">
        <f t="shared" si="145"/>
        <v>4.8345640580009168E-2</v>
      </c>
      <c r="P255" s="211">
        <f t="shared" si="146"/>
        <v>38337.173600000002</v>
      </c>
      <c r="Q255" s="212"/>
      <c r="R255" s="15">
        <f t="shared" si="171"/>
        <v>2.0085083996536895E-3</v>
      </c>
      <c r="S255" s="13">
        <f t="shared" si="166"/>
        <v>1</v>
      </c>
      <c r="T255" s="15">
        <f t="shared" si="147"/>
        <v>2.0085083996536895E-3</v>
      </c>
      <c r="U255" s="15">
        <f t="shared" si="172"/>
        <v>4.4816385392551346E-2</v>
      </c>
      <c r="Z255" s="15">
        <f t="shared" si="148"/>
        <v>36766.5</v>
      </c>
      <c r="AA255" s="15">
        <f t="shared" si="149"/>
        <v>9.1605197946530409E-2</v>
      </c>
      <c r="AB255" s="15">
        <f t="shared" si="150"/>
        <v>4.9902468606039266E-2</v>
      </c>
      <c r="AC255" s="15">
        <f t="shared" si="151"/>
        <v>4.4816385392551346E-2</v>
      </c>
      <c r="AD255" s="15">
        <f t="shared" si="152"/>
        <v>1.5568280260301048E-3</v>
      </c>
      <c r="AE255" s="15">
        <f t="shared" si="153"/>
        <v>2.4237135026327927E-6</v>
      </c>
      <c r="AF255" s="15">
        <f t="shared" si="154"/>
        <v>-38337.080437974029</v>
      </c>
      <c r="AG255" s="13">
        <f t="shared" si="155"/>
        <v>2.4237135026327927E-6</v>
      </c>
      <c r="AH255" s="15">
        <f t="shared" si="156"/>
        <v>4.3259557366521248E-2</v>
      </c>
      <c r="AI255" s="15">
        <f t="shared" si="157"/>
        <v>1.1155756038679974</v>
      </c>
      <c r="AJ255" s="15">
        <f t="shared" si="158"/>
        <v>0.87620266888528842</v>
      </c>
      <c r="AK255" s="15">
        <f t="shared" si="159"/>
        <v>-0.29059274521926443</v>
      </c>
      <c r="AL255" s="15">
        <f t="shared" si="160"/>
        <v>-1.1922538695907352</v>
      </c>
      <c r="AM255" s="15">
        <f t="shared" si="161"/>
        <v>-0.67846597908885087</v>
      </c>
      <c r="AN255" s="15">
        <f t="shared" si="173"/>
        <v>5.3704854639607946</v>
      </c>
      <c r="AO255" s="15">
        <f t="shared" si="173"/>
        <v>5.3704972124956321</v>
      </c>
      <c r="AP255" s="15">
        <f t="shared" si="173"/>
        <v>5.3705586325659178</v>
      </c>
      <c r="AQ255" s="15">
        <f t="shared" si="173"/>
        <v>5.3708796506639072</v>
      </c>
      <c r="AR255" s="15">
        <f t="shared" si="173"/>
        <v>5.3725553217121798</v>
      </c>
      <c r="AS255" s="15">
        <f t="shared" si="173"/>
        <v>5.381244143408022</v>
      </c>
      <c r="AT255" s="15">
        <f t="shared" si="173"/>
        <v>5.4248604771220261</v>
      </c>
      <c r="AU255" s="15">
        <f t="shared" si="162"/>
        <v>5.6179043104556037</v>
      </c>
    </row>
    <row r="256" spans="1:47" s="15" customFormat="1" ht="12.95" customHeight="1" x14ac:dyDescent="0.2">
      <c r="A256" s="156" t="s">
        <v>922</v>
      </c>
      <c r="B256" s="193" t="s">
        <v>132</v>
      </c>
      <c r="C256" s="213">
        <v>53357.586199999998</v>
      </c>
      <c r="D256" s="213" t="s">
        <v>298</v>
      </c>
      <c r="E256" s="15">
        <f t="shared" si="144"/>
        <v>36772.790400244361</v>
      </c>
      <c r="F256" s="220">
        <f t="shared" si="168"/>
        <v>36772.5</v>
      </c>
      <c r="G256" s="29">
        <f t="shared" si="170"/>
        <v>9.2597252929408569E-2</v>
      </c>
      <c r="K256" s="15">
        <f t="shared" si="165"/>
        <v>9.2597252929408569E-2</v>
      </c>
      <c r="O256" s="15">
        <f t="shared" si="145"/>
        <v>4.8341449207037757E-2</v>
      </c>
      <c r="P256" s="211">
        <f t="shared" si="146"/>
        <v>38339.086199999998</v>
      </c>
      <c r="Q256" s="212"/>
      <c r="R256" s="15">
        <f t="shared" si="171"/>
        <v>1.9585761631130101E-3</v>
      </c>
      <c r="S256" s="13">
        <f t="shared" si="166"/>
        <v>1</v>
      </c>
      <c r="T256" s="15">
        <f t="shared" si="147"/>
        <v>1.9585761631130101E-3</v>
      </c>
      <c r="U256" s="15">
        <f t="shared" si="172"/>
        <v>4.4255803722370812E-2</v>
      </c>
      <c r="Z256" s="15">
        <f t="shared" si="148"/>
        <v>36772.5</v>
      </c>
      <c r="AA256" s="15">
        <f t="shared" si="149"/>
        <v>9.1605255712978312E-2</v>
      </c>
      <c r="AB256" s="15">
        <f t="shared" si="150"/>
        <v>4.9333446423468007E-2</v>
      </c>
      <c r="AC256" s="15">
        <f t="shared" si="151"/>
        <v>4.4255803722370812E-2</v>
      </c>
      <c r="AD256" s="15">
        <f t="shared" si="152"/>
        <v>9.9199721643025707E-4</v>
      </c>
      <c r="AE256" s="15">
        <f t="shared" si="153"/>
        <v>9.8405847740537818E-7</v>
      </c>
      <c r="AF256" s="15">
        <f t="shared" si="154"/>
        <v>-38338.993602747069</v>
      </c>
      <c r="AG256" s="13">
        <f t="shared" si="155"/>
        <v>9.8405847740537818E-7</v>
      </c>
      <c r="AH256" s="15">
        <f t="shared" si="156"/>
        <v>4.3263806505940562E-2</v>
      </c>
      <c r="AI256" s="15">
        <f t="shared" si="157"/>
        <v>1.1157078499132771</v>
      </c>
      <c r="AJ256" s="15">
        <f t="shared" si="158"/>
        <v>0.87642192566597721</v>
      </c>
      <c r="AK256" s="15">
        <f t="shared" si="159"/>
        <v>-0.29054011298264326</v>
      </c>
      <c r="AL256" s="15">
        <f t="shared" si="160"/>
        <v>-1.1917987377181163</v>
      </c>
      <c r="AM256" s="15">
        <f t="shared" si="161"/>
        <v>-0.67813371218657037</v>
      </c>
      <c r="AN256" s="15">
        <f t="shared" si="173"/>
        <v>5.3708729566054938</v>
      </c>
      <c r="AO256" s="15">
        <f t="shared" si="173"/>
        <v>5.3708847335425771</v>
      </c>
      <c r="AP256" s="15">
        <f t="shared" si="173"/>
        <v>5.3709462712516114</v>
      </c>
      <c r="AQ256" s="15">
        <f t="shared" si="173"/>
        <v>5.3712677430108826</v>
      </c>
      <c r="AR256" s="15">
        <f t="shared" si="173"/>
        <v>5.3729449407361676</v>
      </c>
      <c r="AS256" s="15">
        <f t="shared" si="173"/>
        <v>5.3816373361997103</v>
      </c>
      <c r="AT256" s="15">
        <f t="shared" si="173"/>
        <v>5.4252509350584486</v>
      </c>
      <c r="AU256" s="15">
        <f t="shared" si="162"/>
        <v>5.6182176617881003</v>
      </c>
    </row>
    <row r="257" spans="1:47" s="15" customFormat="1" ht="12.95" customHeight="1" x14ac:dyDescent="0.2">
      <c r="A257" s="92" t="s">
        <v>159</v>
      </c>
      <c r="B257" s="43" t="s">
        <v>131</v>
      </c>
      <c r="C257" s="44">
        <v>53361.250800000002</v>
      </c>
      <c r="D257" s="44">
        <v>5.9999999999999995E-4</v>
      </c>
      <c r="E257" s="15">
        <f t="shared" si="144"/>
        <v>36784.283189736358</v>
      </c>
      <c r="F257" s="220">
        <f t="shared" si="168"/>
        <v>36784</v>
      </c>
      <c r="G257" s="150">
        <f t="shared" si="170"/>
        <v>9.0298104616522323E-2</v>
      </c>
      <c r="K257" s="15">
        <f t="shared" si="165"/>
        <v>9.0298104616522323E-2</v>
      </c>
      <c r="O257" s="15">
        <f t="shared" si="145"/>
        <v>4.8333407530084485E-2</v>
      </c>
      <c r="P257" s="211">
        <f t="shared" si="146"/>
        <v>38342.750800000002</v>
      </c>
      <c r="Q257" s="212"/>
      <c r="R257" s="15">
        <f t="shared" si="171"/>
        <v>1.7610358015564844E-3</v>
      </c>
      <c r="S257" s="13">
        <f t="shared" si="166"/>
        <v>1</v>
      </c>
      <c r="T257" s="15">
        <f t="shared" si="147"/>
        <v>1.7610358015564844E-3</v>
      </c>
      <c r="U257" s="15">
        <f t="shared" si="172"/>
        <v>4.1964697086437838E-2</v>
      </c>
      <c r="Z257" s="15">
        <f t="shared" si="148"/>
        <v>36784</v>
      </c>
      <c r="AA257" s="15">
        <f t="shared" si="149"/>
        <v>9.1605341465146872E-2</v>
      </c>
      <c r="AB257" s="15">
        <f t="shared" si="150"/>
        <v>4.7026170681459936E-2</v>
      </c>
      <c r="AC257" s="15">
        <f t="shared" si="151"/>
        <v>4.1964697086437838E-2</v>
      </c>
      <c r="AD257" s="15">
        <f t="shared" si="152"/>
        <v>-1.3072368486245489E-3</v>
      </c>
      <c r="AE257" s="15">
        <f t="shared" si="153"/>
        <v>1.7088681784018418E-6</v>
      </c>
      <c r="AF257" s="15">
        <f t="shared" si="154"/>
        <v>-38342.660501895385</v>
      </c>
      <c r="AG257" s="13">
        <f t="shared" si="155"/>
        <v>1.7088681784018418E-6</v>
      </c>
      <c r="AH257" s="15">
        <f t="shared" si="156"/>
        <v>4.3271933935062387E-2</v>
      </c>
      <c r="AI257" s="15">
        <f t="shared" si="157"/>
        <v>1.1159613421059147</v>
      </c>
      <c r="AJ257" s="15">
        <f t="shared" si="158"/>
        <v>0.87684180539132328</v>
      </c>
      <c r="AK257" s="15">
        <f t="shared" si="159"/>
        <v>-0.29043903133104476</v>
      </c>
      <c r="AL257" s="15">
        <f t="shared" si="160"/>
        <v>-1.1909260999340152</v>
      </c>
      <c r="AM257" s="15">
        <f t="shared" si="161"/>
        <v>-0.67749693373376563</v>
      </c>
      <c r="AN257" s="15">
        <f t="shared" si="173"/>
        <v>5.3716157792814103</v>
      </c>
      <c r="AO257" s="15">
        <f t="shared" si="173"/>
        <v>5.37162761077537</v>
      </c>
      <c r="AP257" s="15">
        <f t="shared" si="173"/>
        <v>5.3716893742676302</v>
      </c>
      <c r="AQ257" s="15">
        <f t="shared" si="173"/>
        <v>5.3720117159687826</v>
      </c>
      <c r="AR257" s="15">
        <f t="shared" si="173"/>
        <v>5.3736918381937437</v>
      </c>
      <c r="AS257" s="15">
        <f t="shared" si="173"/>
        <v>5.3823910673628239</v>
      </c>
      <c r="AT257" s="15">
        <f t="shared" si="173"/>
        <v>5.4259993657235714</v>
      </c>
      <c r="AU257" s="15">
        <f t="shared" si="162"/>
        <v>5.6188182518420522</v>
      </c>
    </row>
    <row r="258" spans="1:47" s="15" customFormat="1" ht="12.95" customHeight="1" x14ac:dyDescent="0.2">
      <c r="A258" s="92" t="s">
        <v>159</v>
      </c>
      <c r="B258" s="43" t="s">
        <v>132</v>
      </c>
      <c r="C258" s="44">
        <v>53361.411500000002</v>
      </c>
      <c r="D258" s="44">
        <v>8.0000000000000004E-4</v>
      </c>
      <c r="E258" s="15">
        <f t="shared" si="144"/>
        <v>36784.787171418226</v>
      </c>
      <c r="F258" s="220">
        <f t="shared" si="168"/>
        <v>36784.5</v>
      </c>
      <c r="G258" s="150">
        <f t="shared" si="170"/>
        <v>9.1567706862406339E-2</v>
      </c>
      <c r="K258" s="15">
        <f t="shared" si="165"/>
        <v>9.1567706862406339E-2</v>
      </c>
      <c r="O258" s="15">
        <f t="shared" si="145"/>
        <v>4.8333057647123534E-2</v>
      </c>
      <c r="P258" s="211">
        <f t="shared" si="146"/>
        <v>38342.911500000002</v>
      </c>
      <c r="Q258" s="212"/>
      <c r="R258" s="15">
        <f t="shared" si="171"/>
        <v>1.8692348927685542E-3</v>
      </c>
      <c r="S258" s="13">
        <f t="shared" si="166"/>
        <v>1</v>
      </c>
      <c r="T258" s="15">
        <f t="shared" si="147"/>
        <v>1.8692348927685542E-3</v>
      </c>
      <c r="U258" s="15">
        <f t="shared" si="172"/>
        <v>4.3234649215282805E-2</v>
      </c>
      <c r="Z258" s="15">
        <f t="shared" si="148"/>
        <v>36784.5</v>
      </c>
      <c r="AA258" s="15">
        <f t="shared" si="149"/>
        <v>9.160534444890514E-2</v>
      </c>
      <c r="AB258" s="15">
        <f t="shared" si="150"/>
        <v>4.829542006062474E-2</v>
      </c>
      <c r="AC258" s="15">
        <f t="shared" si="151"/>
        <v>4.3234649215282805E-2</v>
      </c>
      <c r="AD258" s="15">
        <f t="shared" si="152"/>
        <v>-3.7637586498801001E-5</v>
      </c>
      <c r="AE258" s="15">
        <f t="shared" si="153"/>
        <v>1.4165879174547274E-9</v>
      </c>
      <c r="AF258" s="15">
        <f t="shared" si="154"/>
        <v>-38342.81993229314</v>
      </c>
      <c r="AG258" s="13">
        <f t="shared" si="155"/>
        <v>1.4165879174547274E-9</v>
      </c>
      <c r="AH258" s="15">
        <f t="shared" si="156"/>
        <v>4.32722868017816E-2</v>
      </c>
      <c r="AI258" s="15">
        <f t="shared" si="157"/>
        <v>1.1159723641166786</v>
      </c>
      <c r="AJ258" s="15">
        <f t="shared" si="158"/>
        <v>0.87686005021216173</v>
      </c>
      <c r="AK258" s="15">
        <f t="shared" si="159"/>
        <v>-0.29043463041570833</v>
      </c>
      <c r="AL258" s="15">
        <f t="shared" si="160"/>
        <v>-1.1908881501645956</v>
      </c>
      <c r="AM258" s="15">
        <f t="shared" si="161"/>
        <v>-0.67746924969310429</v>
      </c>
      <c r="AN258" s="15">
        <f t="shared" si="173"/>
        <v>5.3716480797489812</v>
      </c>
      <c r="AO258" s="15">
        <f t="shared" si="173"/>
        <v>5.371659913618533</v>
      </c>
      <c r="AP258" s="15">
        <f t="shared" si="173"/>
        <v>5.3717216869366524</v>
      </c>
      <c r="AQ258" s="15">
        <f t="shared" si="173"/>
        <v>5.3720440664739408</v>
      </c>
      <c r="AR258" s="15">
        <f t="shared" si="173"/>
        <v>5.3737243158021482</v>
      </c>
      <c r="AS258" s="15">
        <f t="shared" si="173"/>
        <v>5.3824238416108194</v>
      </c>
      <c r="AT258" s="15">
        <f t="shared" si="173"/>
        <v>5.4260319077653829</v>
      </c>
      <c r="AU258" s="15">
        <f t="shared" si="162"/>
        <v>5.6188443644530928</v>
      </c>
    </row>
    <row r="259" spans="1:47" s="15" customFormat="1" ht="12.95" customHeight="1" x14ac:dyDescent="0.2">
      <c r="A259" s="156" t="s">
        <v>922</v>
      </c>
      <c r="B259" s="193" t="s">
        <v>131</v>
      </c>
      <c r="C259" s="213">
        <v>53373.688000000002</v>
      </c>
      <c r="D259" s="213" t="s">
        <v>298</v>
      </c>
      <c r="E259" s="15">
        <f t="shared" si="144"/>
        <v>36823.288298471227</v>
      </c>
      <c r="F259" s="220">
        <f t="shared" si="168"/>
        <v>36823</v>
      </c>
      <c r="G259" s="29">
        <f t="shared" si="170"/>
        <v>9.1927079876768403E-2</v>
      </c>
      <c r="K259" s="15">
        <f t="shared" si="165"/>
        <v>9.1927079876768403E-2</v>
      </c>
      <c r="N259" s="15">
        <f t="shared" ref="N259:N290" ca="1" si="174">+C$11+C$12*F259</f>
        <v>0.11080626502204155</v>
      </c>
      <c r="O259" s="15">
        <f t="shared" si="145"/>
        <v>4.8306055389788195E-2</v>
      </c>
      <c r="P259" s="211">
        <f t="shared" si="146"/>
        <v>38355.188000000002</v>
      </c>
      <c r="Q259" s="212"/>
      <c r="R259" s="15">
        <f t="shared" si="171"/>
        <v>1.9027937772937268E-3</v>
      </c>
      <c r="S259" s="13">
        <f t="shared" si="166"/>
        <v>1</v>
      </c>
      <c r="T259" s="15">
        <f t="shared" si="147"/>
        <v>1.9027937772937268E-3</v>
      </c>
      <c r="U259" s="15">
        <f t="shared" si="172"/>
        <v>4.3621024486980207E-2</v>
      </c>
      <c r="Z259" s="15">
        <f t="shared" si="148"/>
        <v>36823</v>
      </c>
      <c r="AA259" s="15">
        <f t="shared" si="149"/>
        <v>9.1605387692042684E-2</v>
      </c>
      <c r="AB259" s="15">
        <f t="shared" si="150"/>
        <v>4.8627747574513921E-2</v>
      </c>
      <c r="AC259" s="15">
        <f t="shared" si="151"/>
        <v>4.3621024486980207E-2</v>
      </c>
      <c r="AD259" s="15">
        <f t="shared" si="152"/>
        <v>3.2169218472571925E-4</v>
      </c>
      <c r="AE259" s="15">
        <f t="shared" si="153"/>
        <v>1.0348586171360628E-7</v>
      </c>
      <c r="AF259" s="15">
        <f t="shared" si="154"/>
        <v>-38355.096072920125</v>
      </c>
      <c r="AG259" s="13">
        <f t="shared" si="155"/>
        <v>1.0348586171360628E-7</v>
      </c>
      <c r="AH259" s="15">
        <f t="shared" si="156"/>
        <v>4.3299332302254481E-2</v>
      </c>
      <c r="AI259" s="15">
        <f t="shared" si="157"/>
        <v>1.116821209579538</v>
      </c>
      <c r="AJ259" s="15">
        <f t="shared" si="158"/>
        <v>0.87826218416136159</v>
      </c>
      <c r="AK259" s="15">
        <f t="shared" si="159"/>
        <v>-0.29009424119739813</v>
      </c>
      <c r="AL259" s="15">
        <f t="shared" si="160"/>
        <v>-1.1879637655235524</v>
      </c>
      <c r="AM259" s="15">
        <f t="shared" si="161"/>
        <v>-0.67533807248677502</v>
      </c>
      <c r="AN259" s="15">
        <f t="shared" si="173"/>
        <v>5.3741361742299931</v>
      </c>
      <c r="AO259" s="15">
        <f t="shared" si="173"/>
        <v>5.3741481919091241</v>
      </c>
      <c r="AP259" s="15">
        <f t="shared" si="173"/>
        <v>5.3742107241101289</v>
      </c>
      <c r="AQ259" s="15">
        <f t="shared" si="173"/>
        <v>5.3745360201220667</v>
      </c>
      <c r="AR259" s="15">
        <f t="shared" si="173"/>
        <v>5.3762260439631175</v>
      </c>
      <c r="AS259" s="15">
        <f t="shared" si="173"/>
        <v>5.384948291005764</v>
      </c>
      <c r="AT259" s="15">
        <f t="shared" si="173"/>
        <v>5.4285380394638771</v>
      </c>
      <c r="AU259" s="15">
        <f t="shared" si="162"/>
        <v>5.6208550355032791</v>
      </c>
    </row>
    <row r="260" spans="1:47" s="15" customFormat="1" ht="12.95" customHeight="1" x14ac:dyDescent="0.2">
      <c r="A260" s="92" t="s">
        <v>159</v>
      </c>
      <c r="B260" s="43" t="s">
        <v>132</v>
      </c>
      <c r="C260" s="44">
        <v>53612.514300000003</v>
      </c>
      <c r="D260" s="44">
        <v>1E-4</v>
      </c>
      <c r="E260" s="15">
        <f t="shared" si="144"/>
        <v>37572.286931623828</v>
      </c>
      <c r="F260" s="220">
        <f t="shared" si="168"/>
        <v>37572</v>
      </c>
      <c r="G260" s="150">
        <f t="shared" si="170"/>
        <v>9.1491245832003187E-2</v>
      </c>
      <c r="K260" s="15">
        <f t="shared" si="165"/>
        <v>9.1491245832003187E-2</v>
      </c>
      <c r="N260" s="15">
        <f t="shared" ca="1" si="174"/>
        <v>0.1081354101961968</v>
      </c>
      <c r="O260" s="15">
        <f t="shared" si="145"/>
        <v>4.7756670178326986E-2</v>
      </c>
      <c r="P260" s="211">
        <f t="shared" si="146"/>
        <v>38594.014300000003</v>
      </c>
      <c r="Q260" s="212"/>
      <c r="R260" s="15">
        <f t="shared" si="171"/>
        <v>1.9127131076071271E-3</v>
      </c>
      <c r="S260" s="13">
        <f t="shared" si="166"/>
        <v>1</v>
      </c>
      <c r="T260" s="15">
        <f t="shared" si="147"/>
        <v>1.9127131076071271E-3</v>
      </c>
      <c r="U260" s="15">
        <f t="shared" si="172"/>
        <v>4.3734575653676201E-2</v>
      </c>
      <c r="Z260" s="15">
        <f t="shared" si="148"/>
        <v>37572</v>
      </c>
      <c r="AA260" s="15">
        <f t="shared" si="149"/>
        <v>9.1531915661549251E-2</v>
      </c>
      <c r="AB260" s="15">
        <f t="shared" si="150"/>
        <v>4.7716000348780915E-2</v>
      </c>
      <c r="AC260" s="15">
        <f t="shared" si="151"/>
        <v>4.3734575653676201E-2</v>
      </c>
      <c r="AD260" s="15">
        <f t="shared" si="152"/>
        <v>-4.0669829546063907E-5</v>
      </c>
      <c r="AE260" s="15">
        <f t="shared" si="153"/>
        <v>1.6540350353058928E-9</v>
      </c>
      <c r="AF260" s="15">
        <f t="shared" si="154"/>
        <v>-38593.922808754171</v>
      </c>
      <c r="AG260" s="13">
        <f t="shared" si="155"/>
        <v>1.6540350353058928E-9</v>
      </c>
      <c r="AH260" s="15">
        <f t="shared" si="156"/>
        <v>4.3775245483222272E-2</v>
      </c>
      <c r="AI260" s="15">
        <f t="shared" si="157"/>
        <v>1.1333796352011514</v>
      </c>
      <c r="AJ260" s="15">
        <f t="shared" si="158"/>
        <v>0.90441196870150131</v>
      </c>
      <c r="AK260" s="15">
        <f t="shared" si="159"/>
        <v>-0.28286345945902652</v>
      </c>
      <c r="AL260" s="15">
        <f t="shared" si="160"/>
        <v>-1.1301800302864886</v>
      </c>
      <c r="AM260" s="15">
        <f t="shared" si="161"/>
        <v>-0.63406302253094982</v>
      </c>
      <c r="AN260" s="15">
        <f t="shared" si="173"/>
        <v>5.4229181837098688</v>
      </c>
      <c r="AO260" s="15">
        <f t="shared" si="173"/>
        <v>5.422934120671302</v>
      </c>
      <c r="AP260" s="15">
        <f t="shared" si="173"/>
        <v>5.4230122474813953</v>
      </c>
      <c r="AQ260" s="15">
        <f t="shared" si="173"/>
        <v>5.4233951413046366</v>
      </c>
      <c r="AR260" s="15">
        <f t="shared" si="173"/>
        <v>5.4252692211328473</v>
      </c>
      <c r="AS260" s="15">
        <f t="shared" si="173"/>
        <v>5.4343840652387536</v>
      </c>
      <c r="AT260" s="15">
        <f t="shared" si="173"/>
        <v>5.477445916936504</v>
      </c>
      <c r="AU260" s="15">
        <f t="shared" si="162"/>
        <v>5.6599717268432475</v>
      </c>
    </row>
    <row r="261" spans="1:47" s="15" customFormat="1" ht="12.95" customHeight="1" x14ac:dyDescent="0.2">
      <c r="A261" s="156" t="s">
        <v>1049</v>
      </c>
      <c r="B261" s="193" t="s">
        <v>131</v>
      </c>
      <c r="C261" s="213">
        <v>53617.296900000001</v>
      </c>
      <c r="D261" s="213" t="s">
        <v>298</v>
      </c>
      <c r="E261" s="15">
        <f t="shared" si="144"/>
        <v>37587.28595335182</v>
      </c>
      <c r="F261" s="220">
        <f t="shared" si="168"/>
        <v>37587</v>
      </c>
      <c r="G261" s="29">
        <f t="shared" si="170"/>
        <v>9.1179313239990734E-2</v>
      </c>
      <c r="K261" s="15">
        <f t="shared" si="165"/>
        <v>9.1179313239990734E-2</v>
      </c>
      <c r="N261" s="15">
        <f t="shared" ca="1" si="174"/>
        <v>0.10808192178179404</v>
      </c>
      <c r="O261" s="15">
        <f t="shared" si="145"/>
        <v>4.7745200174116799E-2</v>
      </c>
      <c r="P261" s="211">
        <f t="shared" si="146"/>
        <v>38598.796900000001</v>
      </c>
      <c r="Q261" s="212"/>
      <c r="R261" s="15">
        <f t="shared" si="171"/>
        <v>1.8865221778191208E-3</v>
      </c>
      <c r="S261" s="13">
        <f t="shared" si="166"/>
        <v>1</v>
      </c>
      <c r="T261" s="15">
        <f t="shared" si="147"/>
        <v>1.8865221778191208E-3</v>
      </c>
      <c r="U261" s="15">
        <f t="shared" si="172"/>
        <v>4.3434113065873935E-2</v>
      </c>
      <c r="Z261" s="15">
        <f t="shared" si="148"/>
        <v>37587</v>
      </c>
      <c r="AA261" s="15">
        <f t="shared" si="149"/>
        <v>9.1528979700606902E-2</v>
      </c>
      <c r="AB261" s="15">
        <f t="shared" si="150"/>
        <v>4.739553371350063E-2</v>
      </c>
      <c r="AC261" s="15">
        <f t="shared" si="151"/>
        <v>4.3434113065873935E-2</v>
      </c>
      <c r="AD261" s="15">
        <f t="shared" si="152"/>
        <v>-3.4966646061616868E-4</v>
      </c>
      <c r="AE261" s="15">
        <f t="shared" si="153"/>
        <v>1.2226663367983863E-7</v>
      </c>
      <c r="AF261" s="15">
        <f t="shared" si="154"/>
        <v>-38598.705720686761</v>
      </c>
      <c r="AG261" s="13">
        <f t="shared" si="155"/>
        <v>1.2226663367983863E-7</v>
      </c>
      <c r="AH261" s="15">
        <f t="shared" si="156"/>
        <v>4.3783779526490103E-2</v>
      </c>
      <c r="AI261" s="15">
        <f t="shared" si="157"/>
        <v>1.1337118086318547</v>
      </c>
      <c r="AJ261" s="15">
        <f t="shared" si="158"/>
        <v>0.90491252106883102</v>
      </c>
      <c r="AK261" s="15">
        <f t="shared" si="159"/>
        <v>-0.28270658997610731</v>
      </c>
      <c r="AL261" s="15">
        <f t="shared" si="160"/>
        <v>-1.129005380416537</v>
      </c>
      <c r="AM261" s="15">
        <f t="shared" si="161"/>
        <v>-0.63323987832253126</v>
      </c>
      <c r="AN261" s="15">
        <f t="shared" ref="AN261:AT270" si="175">$AU261+$AB$7*SIN(AO261)</f>
        <v>5.4239024675449645</v>
      </c>
      <c r="AO261" s="15">
        <f t="shared" si="175"/>
        <v>5.4239184894920145</v>
      </c>
      <c r="AP261" s="15">
        <f t="shared" si="175"/>
        <v>5.4239969432027202</v>
      </c>
      <c r="AQ261" s="15">
        <f t="shared" si="175"/>
        <v>5.4243809998096966</v>
      </c>
      <c r="AR261" s="15">
        <f t="shared" si="175"/>
        <v>5.4262586228221359</v>
      </c>
      <c r="AS261" s="15">
        <f t="shared" si="175"/>
        <v>5.4353803250453954</v>
      </c>
      <c r="AT261" s="15">
        <f t="shared" si="175"/>
        <v>5.4784282833789391</v>
      </c>
      <c r="AU261" s="15">
        <f t="shared" si="162"/>
        <v>5.6607551051744878</v>
      </c>
    </row>
    <row r="262" spans="1:47" s="15" customFormat="1" ht="12.95" customHeight="1" x14ac:dyDescent="0.2">
      <c r="A262" s="92" t="s">
        <v>157</v>
      </c>
      <c r="B262" s="229"/>
      <c r="C262" s="29">
        <v>53652.371099999997</v>
      </c>
      <c r="D262" s="29">
        <v>1E-4</v>
      </c>
      <c r="E262" s="15">
        <f t="shared" si="144"/>
        <v>37697.28442445369</v>
      </c>
      <c r="F262" s="220">
        <f t="shared" si="168"/>
        <v>37697</v>
      </c>
      <c r="G262" s="150">
        <f t="shared" si="170"/>
        <v>9.069180756341666E-2</v>
      </c>
      <c r="J262" s="15">
        <f>G262</f>
        <v>9.069180756341666E-2</v>
      </c>
      <c r="N262" s="15">
        <f t="shared" ca="1" si="174"/>
        <v>0.10768967340950708</v>
      </c>
      <c r="O262" s="15">
        <f t="shared" si="145"/>
        <v>4.7660525735340978E-2</v>
      </c>
      <c r="P262" s="211">
        <f t="shared" si="146"/>
        <v>38633.871099999997</v>
      </c>
      <c r="Q262" s="212"/>
      <c r="R262" s="15">
        <f t="shared" si="171"/>
        <v>1.8516912157672764E-3</v>
      </c>
      <c r="S262" s="13">
        <f>S$15</f>
        <v>0.157</v>
      </c>
      <c r="T262" s="15">
        <f t="shared" si="147"/>
        <v>2.9071552087546237E-4</v>
      </c>
      <c r="U262" s="15">
        <f t="shared" si="172"/>
        <v>4.3031281828075682E-2</v>
      </c>
      <c r="Z262" s="15">
        <f t="shared" si="148"/>
        <v>37697</v>
      </c>
      <c r="AA262" s="15">
        <f t="shared" si="149"/>
        <v>9.1505665070098052E-2</v>
      </c>
      <c r="AB262" s="15">
        <f t="shared" si="150"/>
        <v>4.6846668228659592E-2</v>
      </c>
      <c r="AC262" s="15">
        <f t="shared" si="151"/>
        <v>4.3031281828075682E-2</v>
      </c>
      <c r="AD262" s="15">
        <f t="shared" si="152"/>
        <v>-8.1385750668139245E-4</v>
      </c>
      <c r="AE262" s="15">
        <f t="shared" si="153"/>
        <v>1.0399115446551948E-7</v>
      </c>
      <c r="AF262" s="15">
        <f t="shared" si="154"/>
        <v>-38633.780408192433</v>
      </c>
      <c r="AG262" s="13">
        <f t="shared" si="155"/>
        <v>6.6236404118165278E-7</v>
      </c>
      <c r="AH262" s="15">
        <f t="shared" si="156"/>
        <v>4.3845139334757068E-2</v>
      </c>
      <c r="AI262" s="15">
        <f t="shared" si="157"/>
        <v>1.1361480087305895</v>
      </c>
      <c r="AJ262" s="15">
        <f t="shared" si="158"/>
        <v>0.90855383968676617</v>
      </c>
      <c r="AK262" s="15">
        <f t="shared" si="159"/>
        <v>-0.28154144189127095</v>
      </c>
      <c r="AL262" s="15">
        <f t="shared" si="160"/>
        <v>-1.1203702241625484</v>
      </c>
      <c r="AM262" s="15">
        <f t="shared" si="161"/>
        <v>-0.6272074382815328</v>
      </c>
      <c r="AN262" s="15">
        <f t="shared" si="175"/>
        <v>5.431129366261473</v>
      </c>
      <c r="AO262" s="15">
        <f t="shared" si="175"/>
        <v>5.4311460189074969</v>
      </c>
      <c r="AP262" s="15">
        <f t="shared" si="175"/>
        <v>5.4312268851031593</v>
      </c>
      <c r="AQ262" s="15">
        <f t="shared" si="175"/>
        <v>5.4316194697411628</v>
      </c>
      <c r="AR262" s="15">
        <f t="shared" si="175"/>
        <v>5.4335228727695117</v>
      </c>
      <c r="AS262" s="15">
        <f t="shared" si="175"/>
        <v>5.4426936078066701</v>
      </c>
      <c r="AT262" s="15">
        <f t="shared" si="175"/>
        <v>5.4856357149490904</v>
      </c>
      <c r="AU262" s="15">
        <f t="shared" si="162"/>
        <v>5.6664998796035881</v>
      </c>
    </row>
    <row r="263" spans="1:47" s="15" customFormat="1" ht="12.95" customHeight="1" x14ac:dyDescent="0.2">
      <c r="A263" s="29" t="s">
        <v>165</v>
      </c>
      <c r="B263" s="42" t="s">
        <v>132</v>
      </c>
      <c r="C263" s="29">
        <v>53653.328130000002</v>
      </c>
      <c r="D263" s="29">
        <v>6.9999999999999999E-4</v>
      </c>
      <c r="E263" s="15">
        <f t="shared" si="144"/>
        <v>37700.285828243352</v>
      </c>
      <c r="F263" s="220">
        <f t="shared" si="168"/>
        <v>37700</v>
      </c>
      <c r="G263" s="150">
        <f t="shared" si="170"/>
        <v>9.1139421048865188E-2</v>
      </c>
      <c r="K263" s="15">
        <f>G263</f>
        <v>9.1139421048865188E-2</v>
      </c>
      <c r="N263" s="15">
        <f t="shared" ca="1" si="174"/>
        <v>0.10767897572662652</v>
      </c>
      <c r="O263" s="15">
        <f t="shared" si="145"/>
        <v>4.7658202599426838E-2</v>
      </c>
      <c r="P263" s="211">
        <f t="shared" si="146"/>
        <v>38634.828130000002</v>
      </c>
      <c r="Q263" s="212"/>
      <c r="R263" s="15">
        <f t="shared" si="171"/>
        <v>1.890616357847778E-3</v>
      </c>
      <c r="S263" s="13">
        <f>S$16</f>
        <v>1</v>
      </c>
      <c r="T263" s="15">
        <f t="shared" si="147"/>
        <v>1.890616357847778E-3</v>
      </c>
      <c r="U263" s="15">
        <f t="shared" si="172"/>
        <v>4.348121844943835E-2</v>
      </c>
      <c r="Z263" s="15">
        <f t="shared" si="148"/>
        <v>37700</v>
      </c>
      <c r="AA263" s="15">
        <f t="shared" si="149"/>
        <v>9.1504985129260474E-2</v>
      </c>
      <c r="AB263" s="15">
        <f t="shared" si="150"/>
        <v>4.7292638519031545E-2</v>
      </c>
      <c r="AC263" s="15">
        <f t="shared" si="151"/>
        <v>4.348121844943835E-2</v>
      </c>
      <c r="AD263" s="15">
        <f t="shared" si="152"/>
        <v>-3.6556408039528643E-4</v>
      </c>
      <c r="AE263" s="15">
        <f t="shared" si="153"/>
        <v>1.3363709687525145E-7</v>
      </c>
      <c r="AF263" s="15">
        <f t="shared" si="154"/>
        <v>-38634.736990578953</v>
      </c>
      <c r="AG263" s="13">
        <f t="shared" si="155"/>
        <v>1.3363709687525145E-7</v>
      </c>
      <c r="AH263" s="15">
        <f t="shared" si="156"/>
        <v>4.3846782529833643E-2</v>
      </c>
      <c r="AI263" s="15">
        <f t="shared" si="157"/>
        <v>1.1362144554422968</v>
      </c>
      <c r="AJ263" s="15">
        <f t="shared" si="158"/>
        <v>0.90865241755392145</v>
      </c>
      <c r="AK263" s="15">
        <f t="shared" si="159"/>
        <v>-0.28150929986783585</v>
      </c>
      <c r="AL263" s="15">
        <f t="shared" si="160"/>
        <v>-1.120134200278835</v>
      </c>
      <c r="AM263" s="15">
        <f t="shared" si="161"/>
        <v>-0.62704301388934003</v>
      </c>
      <c r="AN263" s="15">
        <f t="shared" si="175"/>
        <v>5.4313266808989145</v>
      </c>
      <c r="AO263" s="15">
        <f t="shared" si="175"/>
        <v>5.4313433509285192</v>
      </c>
      <c r="AP263" s="15">
        <f t="shared" si="175"/>
        <v>5.4314242832851036</v>
      </c>
      <c r="AQ263" s="15">
        <f t="shared" si="175"/>
        <v>5.4318171004906572</v>
      </c>
      <c r="AR263" s="15">
        <f t="shared" si="175"/>
        <v>5.4337212014814504</v>
      </c>
      <c r="AS263" s="15">
        <f t="shared" si="175"/>
        <v>5.4428932425206416</v>
      </c>
      <c r="AT263" s="15">
        <f t="shared" si="175"/>
        <v>5.4858323650988519</v>
      </c>
      <c r="AU263" s="15">
        <f t="shared" si="162"/>
        <v>5.6666565552698369</v>
      </c>
    </row>
    <row r="264" spans="1:47" s="15" customFormat="1" ht="12.95" customHeight="1" x14ac:dyDescent="0.2">
      <c r="A264" s="92" t="s">
        <v>157</v>
      </c>
      <c r="B264" s="229"/>
      <c r="C264" s="29">
        <v>53660.343500000003</v>
      </c>
      <c r="D264" s="29">
        <v>5.0000000000000001E-4</v>
      </c>
      <c r="E264" s="15">
        <f t="shared" si="144"/>
        <v>37722.287184631066</v>
      </c>
      <c r="F264" s="220">
        <f t="shared" si="168"/>
        <v>37722</v>
      </c>
      <c r="G264" s="150">
        <f t="shared" si="170"/>
        <v>9.1571919918351341E-2</v>
      </c>
      <c r="J264" s="15">
        <f>G264</f>
        <v>9.1571919918351341E-2</v>
      </c>
      <c r="N264" s="15">
        <f t="shared" ca="1" si="174"/>
        <v>0.10760052605216913</v>
      </c>
      <c r="O264" s="15">
        <f t="shared" si="145"/>
        <v>4.7641143826407106E-2</v>
      </c>
      <c r="P264" s="211">
        <f t="shared" si="146"/>
        <v>38641.843500000003</v>
      </c>
      <c r="Q264" s="212"/>
      <c r="R264" s="15">
        <f t="shared" si="171"/>
        <v>1.9299130880405392E-3</v>
      </c>
      <c r="S264" s="13">
        <f>S$15</f>
        <v>0.157</v>
      </c>
      <c r="T264" s="15">
        <f t="shared" si="147"/>
        <v>3.0299635482236467E-4</v>
      </c>
      <c r="U264" s="15">
        <f t="shared" si="172"/>
        <v>4.3930776091944235E-2</v>
      </c>
      <c r="Z264" s="15">
        <f t="shared" si="148"/>
        <v>37722</v>
      </c>
      <c r="AA264" s="15">
        <f t="shared" si="149"/>
        <v>9.1499927201845146E-2</v>
      </c>
      <c r="AB264" s="15">
        <f t="shared" si="150"/>
        <v>4.7713136542913301E-2</v>
      </c>
      <c r="AC264" s="15">
        <f t="shared" si="151"/>
        <v>4.3930776091944235E-2</v>
      </c>
      <c r="AD264" s="15">
        <f t="shared" si="152"/>
        <v>7.1992716506194543E-5</v>
      </c>
      <c r="AE264" s="15">
        <f t="shared" si="153"/>
        <v>8.1372334310078356E-10</v>
      </c>
      <c r="AF264" s="15">
        <f t="shared" si="154"/>
        <v>-38641.751928080084</v>
      </c>
      <c r="AG264" s="13">
        <f t="shared" si="155"/>
        <v>5.1829512299412963E-9</v>
      </c>
      <c r="AH264" s="15">
        <f t="shared" si="156"/>
        <v>4.385878337543804E-2</v>
      </c>
      <c r="AI264" s="15">
        <f t="shared" si="157"/>
        <v>1.1367017365761243</v>
      </c>
      <c r="AJ264" s="15">
        <f t="shared" si="158"/>
        <v>0.90937412589706079</v>
      </c>
      <c r="AK264" s="15">
        <f t="shared" si="159"/>
        <v>-0.28127299728305333</v>
      </c>
      <c r="AL264" s="15">
        <f t="shared" si="160"/>
        <v>-1.1184025146358241</v>
      </c>
      <c r="AM264" s="15">
        <f t="shared" si="161"/>
        <v>-0.62583739069709921</v>
      </c>
      <c r="AN264" s="15">
        <f t="shared" si="175"/>
        <v>5.4327740076386739</v>
      </c>
      <c r="AO264" s="15">
        <f t="shared" si="175"/>
        <v>5.4327908054416216</v>
      </c>
      <c r="AP264" s="15">
        <f t="shared" si="175"/>
        <v>5.432872223555874</v>
      </c>
      <c r="AQ264" s="15">
        <f t="shared" si="175"/>
        <v>5.4332667461658462</v>
      </c>
      <c r="AR264" s="15">
        <f t="shared" si="175"/>
        <v>5.435175957028533</v>
      </c>
      <c r="AS264" s="15">
        <f t="shared" si="175"/>
        <v>5.4443575243810489</v>
      </c>
      <c r="AT264" s="15">
        <f t="shared" si="175"/>
        <v>5.4872746017619276</v>
      </c>
      <c r="AU264" s="15">
        <f t="shared" si="162"/>
        <v>5.6678055101556577</v>
      </c>
    </row>
    <row r="265" spans="1:47" s="15" customFormat="1" ht="12.95" customHeight="1" x14ac:dyDescent="0.2">
      <c r="A265" s="92" t="s">
        <v>157</v>
      </c>
      <c r="B265" s="42" t="s">
        <v>131</v>
      </c>
      <c r="C265" s="29">
        <v>53660.502800000002</v>
      </c>
      <c r="D265" s="29">
        <v>8.9999999999999998E-4</v>
      </c>
      <c r="E265" s="15">
        <f t="shared" si="144"/>
        <v>37722.786775682223</v>
      </c>
      <c r="F265" s="220">
        <f t="shared" si="168"/>
        <v>37722.5</v>
      </c>
      <c r="G265" s="150">
        <f t="shared" si="170"/>
        <v>9.1441522163222544E-2</v>
      </c>
      <c r="J265" s="15">
        <f>G265</f>
        <v>9.1441522163222544E-2</v>
      </c>
      <c r="N265" s="15">
        <f t="shared" ca="1" si="174"/>
        <v>0.10759874310502238</v>
      </c>
      <c r="O265" s="15">
        <f t="shared" si="145"/>
        <v>4.7640755667959285E-2</v>
      </c>
      <c r="P265" s="211">
        <f t="shared" si="146"/>
        <v>38642.002800000002</v>
      </c>
      <c r="Q265" s="212"/>
      <c r="R265" s="15">
        <f t="shared" si="171"/>
        <v>1.9185071455725764E-3</v>
      </c>
      <c r="S265" s="13">
        <f>S$15</f>
        <v>0.157</v>
      </c>
      <c r="T265" s="15">
        <f t="shared" si="147"/>
        <v>3.0120562185489448E-4</v>
      </c>
      <c r="U265" s="15">
        <f t="shared" si="172"/>
        <v>4.3800766495263259E-2</v>
      </c>
      <c r="Z265" s="15">
        <f t="shared" si="148"/>
        <v>37722.5</v>
      </c>
      <c r="AA265" s="15">
        <f t="shared" si="149"/>
        <v>9.149981078182548E-2</v>
      </c>
      <c r="AB265" s="15">
        <f t="shared" si="150"/>
        <v>4.7582467049356342E-2</v>
      </c>
      <c r="AC265" s="15">
        <f t="shared" si="151"/>
        <v>4.3800766495263259E-2</v>
      </c>
      <c r="AD265" s="15">
        <f t="shared" si="152"/>
        <v>-5.8288618602936326E-5</v>
      </c>
      <c r="AE265" s="15">
        <f t="shared" si="153"/>
        <v>5.3341740020625625E-10</v>
      </c>
      <c r="AF265" s="15">
        <f t="shared" si="154"/>
        <v>-38641.911358477839</v>
      </c>
      <c r="AG265" s="13">
        <f t="shared" si="155"/>
        <v>3.3975630586385748E-9</v>
      </c>
      <c r="AH265" s="15">
        <f t="shared" si="156"/>
        <v>4.3859055113866202E-2</v>
      </c>
      <c r="AI265" s="15">
        <f t="shared" si="157"/>
        <v>1.1367128112442426</v>
      </c>
      <c r="AJ265" s="15">
        <f t="shared" si="158"/>
        <v>0.90939050385547171</v>
      </c>
      <c r="AK265" s="15">
        <f t="shared" si="159"/>
        <v>-0.28126761460434202</v>
      </c>
      <c r="AL265" s="15">
        <f t="shared" si="160"/>
        <v>-1.118363140880817</v>
      </c>
      <c r="AM265" s="15">
        <f t="shared" si="161"/>
        <v>-0.62580999334980925</v>
      </c>
      <c r="AN265" s="15">
        <f t="shared" si="175"/>
        <v>5.4328069086432329</v>
      </c>
      <c r="AO265" s="15">
        <f t="shared" si="175"/>
        <v>5.4328237093561187</v>
      </c>
      <c r="AP265" s="15">
        <f t="shared" si="175"/>
        <v>5.4329051385220692</v>
      </c>
      <c r="AQ265" s="15">
        <f t="shared" si="175"/>
        <v>5.4332996998891137</v>
      </c>
      <c r="AR265" s="15">
        <f t="shared" si="175"/>
        <v>5.4352090267102282</v>
      </c>
      <c r="AS265" s="15">
        <f t="shared" si="175"/>
        <v>5.4443908095247266</v>
      </c>
      <c r="AT265" s="15">
        <f t="shared" si="175"/>
        <v>5.4873073826390844</v>
      </c>
      <c r="AU265" s="15">
        <f t="shared" si="162"/>
        <v>5.6678316227666983</v>
      </c>
    </row>
    <row r="266" spans="1:47" s="15" customFormat="1" ht="12.95" customHeight="1" x14ac:dyDescent="0.2">
      <c r="A266" s="92" t="s">
        <v>157</v>
      </c>
      <c r="B266" s="229"/>
      <c r="C266" s="29">
        <v>53660.661999999997</v>
      </c>
      <c r="D266" s="29">
        <v>5.9999999999999995E-4</v>
      </c>
      <c r="E266" s="15">
        <f t="shared" si="144"/>
        <v>37723.286053116884</v>
      </c>
      <c r="F266" s="220">
        <f t="shared" si="168"/>
        <v>37723</v>
      </c>
      <c r="G266" s="150">
        <f t="shared" si="170"/>
        <v>9.1211124410619959E-2</v>
      </c>
      <c r="J266" s="15">
        <f>G266</f>
        <v>9.1211124410619959E-2</v>
      </c>
      <c r="N266" s="15">
        <f t="shared" ca="1" si="174"/>
        <v>0.10759696015787562</v>
      </c>
      <c r="O266" s="15">
        <f t="shared" si="145"/>
        <v>4.7640367489108749E-2</v>
      </c>
      <c r="P266" s="211">
        <f t="shared" si="146"/>
        <v>38642.161999999997</v>
      </c>
      <c r="Q266" s="212"/>
      <c r="R266" s="15">
        <f t="shared" si="171"/>
        <v>1.8984108587134169E-3</v>
      </c>
      <c r="S266" s="13">
        <f>S$15</f>
        <v>0.157</v>
      </c>
      <c r="T266" s="15">
        <f t="shared" si="147"/>
        <v>2.9805050481800647E-4</v>
      </c>
      <c r="U266" s="15">
        <f t="shared" si="172"/>
        <v>4.357075692151121E-2</v>
      </c>
      <c r="Z266" s="15">
        <f t="shared" si="148"/>
        <v>37723</v>
      </c>
      <c r="AA266" s="15">
        <f t="shared" si="149"/>
        <v>9.1499694296574563E-2</v>
      </c>
      <c r="AB266" s="15">
        <f t="shared" si="150"/>
        <v>4.7351797603154153E-2</v>
      </c>
      <c r="AC266" s="15">
        <f t="shared" si="151"/>
        <v>4.357075692151121E-2</v>
      </c>
      <c r="AD266" s="15">
        <f t="shared" si="152"/>
        <v>-2.8856988595460376E-4</v>
      </c>
      <c r="AE266" s="15">
        <f t="shared" si="153"/>
        <v>1.3073794915536923E-8</v>
      </c>
      <c r="AF266" s="15">
        <f t="shared" si="154"/>
        <v>-38642.070788875586</v>
      </c>
      <c r="AG266" s="13">
        <f t="shared" si="155"/>
        <v>8.3272579079853014E-8</v>
      </c>
      <c r="AH266" s="15">
        <f t="shared" si="156"/>
        <v>4.3859326807465807E-2</v>
      </c>
      <c r="AI266" s="15">
        <f t="shared" si="157"/>
        <v>1.1367238859162487</v>
      </c>
      <c r="AJ266" s="15">
        <f t="shared" si="158"/>
        <v>0.90940688072321674</v>
      </c>
      <c r="AK266" s="15">
        <f t="shared" si="159"/>
        <v>-0.28126223138466561</v>
      </c>
      <c r="AL266" s="15">
        <f t="shared" si="160"/>
        <v>-1.1183237663584387</v>
      </c>
      <c r="AM266" s="15">
        <f t="shared" si="161"/>
        <v>-0.6257825961436565</v>
      </c>
      <c r="AN266" s="15">
        <f t="shared" si="175"/>
        <v>5.4328398099684634</v>
      </c>
      <c r="AO266" s="15">
        <f t="shared" si="175"/>
        <v>5.4328566135915528</v>
      </c>
      <c r="AP266" s="15">
        <f t="shared" si="175"/>
        <v>5.4329380538097212</v>
      </c>
      <c r="AQ266" s="15">
        <f t="shared" si="175"/>
        <v>5.4333326539337339</v>
      </c>
      <c r="AR266" s="15">
        <f t="shared" si="175"/>
        <v>5.4352420967054655</v>
      </c>
      <c r="AS266" s="15">
        <f t="shared" si="175"/>
        <v>5.4444240949354468</v>
      </c>
      <c r="AT266" s="15">
        <f t="shared" si="175"/>
        <v>5.4873401636393355</v>
      </c>
      <c r="AU266" s="15">
        <f t="shared" si="162"/>
        <v>5.6678577353777397</v>
      </c>
    </row>
    <row r="267" spans="1:47" s="15" customFormat="1" ht="12.95" customHeight="1" x14ac:dyDescent="0.2">
      <c r="A267" s="148" t="s">
        <v>151</v>
      </c>
      <c r="B267" s="42"/>
      <c r="C267" s="230">
        <v>53671.822009703443</v>
      </c>
      <c r="D267" s="29">
        <v>1E-4</v>
      </c>
      <c r="E267" s="15">
        <f t="shared" si="144"/>
        <v>37758.285682612681</v>
      </c>
      <c r="F267" s="220">
        <f t="shared" si="168"/>
        <v>37758</v>
      </c>
      <c r="G267" s="150">
        <f t="shared" si="170"/>
        <v>9.1092985145223793E-2</v>
      </c>
      <c r="K267" s="15">
        <f>G267</f>
        <v>9.1092985145223793E-2</v>
      </c>
      <c r="N267" s="15">
        <f t="shared" ca="1" si="174"/>
        <v>0.1074721538576025</v>
      </c>
      <c r="O267" s="15">
        <f t="shared" si="145"/>
        <v>4.7613144268833167E-2</v>
      </c>
      <c r="P267" s="211">
        <f t="shared" si="146"/>
        <v>38653.322009703443</v>
      </c>
      <c r="Q267" s="212"/>
      <c r="R267" s="15">
        <f t="shared" si="171"/>
        <v>1.8904965626362492E-3</v>
      </c>
      <c r="S267" s="13">
        <f>S$16</f>
        <v>1</v>
      </c>
      <c r="T267" s="15">
        <f t="shared" si="147"/>
        <v>1.8904965626362492E-3</v>
      </c>
      <c r="U267" s="15">
        <f t="shared" si="172"/>
        <v>4.3479840876390626E-2</v>
      </c>
      <c r="Z267" s="15">
        <f t="shared" si="148"/>
        <v>37758</v>
      </c>
      <c r="AA267" s="15">
        <f t="shared" si="149"/>
        <v>9.1491378128996492E-2</v>
      </c>
      <c r="AB267" s="15">
        <f t="shared" si="150"/>
        <v>4.7214751285060461E-2</v>
      </c>
      <c r="AC267" s="15">
        <f t="shared" si="151"/>
        <v>4.3479840876390626E-2</v>
      </c>
      <c r="AD267" s="15">
        <f t="shared" si="152"/>
        <v>-3.983929837726996E-4</v>
      </c>
      <c r="AE267" s="15">
        <f t="shared" si="153"/>
        <v>1.5871696951931449E-7</v>
      </c>
      <c r="AF267" s="15">
        <f t="shared" si="154"/>
        <v>-38653.230916718298</v>
      </c>
      <c r="AG267" s="13">
        <f t="shared" si="155"/>
        <v>1.5871696951931449E-7</v>
      </c>
      <c r="AH267" s="15">
        <f t="shared" si="156"/>
        <v>4.3878233860163332E-2</v>
      </c>
      <c r="AI267" s="15">
        <f t="shared" si="157"/>
        <v>1.1374991209801686</v>
      </c>
      <c r="AJ267" s="15">
        <f t="shared" si="158"/>
        <v>0.9105505449157183</v>
      </c>
      <c r="AK267" s="15">
        <f t="shared" si="159"/>
        <v>-0.28088406062502291</v>
      </c>
      <c r="AL267" s="15">
        <f t="shared" si="160"/>
        <v>-1.115565642419925</v>
      </c>
      <c r="AM267" s="15">
        <f t="shared" si="161"/>
        <v>-0.62386514172147756</v>
      </c>
      <c r="AN267" s="15">
        <f t="shared" si="175"/>
        <v>5.4351436996040965</v>
      </c>
      <c r="AO267" s="15">
        <f t="shared" si="175"/>
        <v>5.4351607076011144</v>
      </c>
      <c r="AP267" s="15">
        <f t="shared" si="175"/>
        <v>5.4352429227561965</v>
      </c>
      <c r="AQ267" s="15">
        <f t="shared" si="175"/>
        <v>5.4356402355677655</v>
      </c>
      <c r="AR267" s="15">
        <f t="shared" si="175"/>
        <v>5.4375577753565132</v>
      </c>
      <c r="AS267" s="15">
        <f t="shared" si="175"/>
        <v>5.4467547369241567</v>
      </c>
      <c r="AT267" s="15">
        <f t="shared" si="175"/>
        <v>5.489635139273715</v>
      </c>
      <c r="AU267" s="15">
        <f t="shared" si="162"/>
        <v>5.6696856181506359</v>
      </c>
    </row>
    <row r="268" spans="1:47" s="15" customFormat="1" ht="12.95" customHeight="1" x14ac:dyDescent="0.2">
      <c r="A268" s="92" t="s">
        <v>157</v>
      </c>
      <c r="B268" s="229"/>
      <c r="C268" s="29">
        <v>53675.3292</v>
      </c>
      <c r="D268" s="29">
        <v>1E-4</v>
      </c>
      <c r="E268" s="15">
        <f t="shared" si="144"/>
        <v>37769.284809335019</v>
      </c>
      <c r="F268" s="220">
        <f t="shared" si="168"/>
        <v>37769</v>
      </c>
      <c r="G268" s="150">
        <f t="shared" si="170"/>
        <v>9.0814531133219134E-2</v>
      </c>
      <c r="J268" s="15">
        <f>G268</f>
        <v>9.0814531133219134E-2</v>
      </c>
      <c r="N268" s="15">
        <f t="shared" ca="1" si="174"/>
        <v>0.10743292902037382</v>
      </c>
      <c r="O268" s="15">
        <f t="shared" si="145"/>
        <v>4.7604567752059596E-2</v>
      </c>
      <c r="P268" s="211">
        <f t="shared" si="146"/>
        <v>38656.8292</v>
      </c>
      <c r="Q268" s="212"/>
      <c r="R268" s="15">
        <f t="shared" si="171"/>
        <v>1.8671009354011483E-3</v>
      </c>
      <c r="S268" s="13">
        <f>S$15</f>
        <v>0.157</v>
      </c>
      <c r="T268" s="15">
        <f t="shared" si="147"/>
        <v>2.931348468579803E-4</v>
      </c>
      <c r="U268" s="15">
        <f t="shared" si="172"/>
        <v>4.3209963381159538E-2</v>
      </c>
      <c r="Z268" s="15">
        <f t="shared" si="148"/>
        <v>37769</v>
      </c>
      <c r="AA268" s="15">
        <f t="shared" si="149"/>
        <v>9.1488698368703839E-2</v>
      </c>
      <c r="AB268" s="15">
        <f t="shared" si="150"/>
        <v>4.6930400516574891E-2</v>
      </c>
      <c r="AC268" s="15">
        <f t="shared" si="151"/>
        <v>4.3209963381159538E-2</v>
      </c>
      <c r="AD268" s="15">
        <f t="shared" si="152"/>
        <v>-6.7416723548470447E-4</v>
      </c>
      <c r="AE268" s="15">
        <f t="shared" si="153"/>
        <v>7.1356729439970967E-8</v>
      </c>
      <c r="AF268" s="15">
        <f t="shared" si="154"/>
        <v>-38656.738385468867</v>
      </c>
      <c r="AG268" s="13">
        <f t="shared" si="155"/>
        <v>4.5450146140108895E-7</v>
      </c>
      <c r="AH268" s="15">
        <f t="shared" si="156"/>
        <v>4.3884130616644243E-2</v>
      </c>
      <c r="AI268" s="15">
        <f t="shared" si="157"/>
        <v>1.1377427686910639</v>
      </c>
      <c r="AJ268" s="15">
        <f t="shared" si="158"/>
        <v>0.91090887264930731</v>
      </c>
      <c r="AK268" s="15">
        <f t="shared" si="159"/>
        <v>-0.28076465848970494</v>
      </c>
      <c r="AL268" s="15">
        <f t="shared" si="160"/>
        <v>-1.1146980264624082</v>
      </c>
      <c r="AM268" s="15">
        <f t="shared" si="161"/>
        <v>-0.6232626553482522</v>
      </c>
      <c r="AN268" s="15">
        <f t="shared" si="175"/>
        <v>5.4358681037262944</v>
      </c>
      <c r="AO268" s="15">
        <f t="shared" si="175"/>
        <v>5.4358851762228646</v>
      </c>
      <c r="AP268" s="15">
        <f t="shared" si="175"/>
        <v>5.4359676354462643</v>
      </c>
      <c r="AQ268" s="15">
        <f t="shared" si="175"/>
        <v>5.4363658006732036</v>
      </c>
      <c r="AR268" s="15">
        <f t="shared" si="175"/>
        <v>5.4382858772240157</v>
      </c>
      <c r="AS268" s="15">
        <f t="shared" si="175"/>
        <v>5.4474874943169009</v>
      </c>
      <c r="AT268" s="15">
        <f t="shared" si="175"/>
        <v>5.4903565416479179</v>
      </c>
      <c r="AU268" s="15">
        <f t="shared" si="162"/>
        <v>5.6702600955935463</v>
      </c>
    </row>
    <row r="269" spans="1:47" s="15" customFormat="1" ht="12.95" customHeight="1" x14ac:dyDescent="0.2">
      <c r="A269" s="29" t="s">
        <v>165</v>
      </c>
      <c r="B269" s="42" t="s">
        <v>132</v>
      </c>
      <c r="C269" s="29">
        <v>53675.648710000001</v>
      </c>
      <c r="D269" s="29">
        <v>2.5000000000000001E-3</v>
      </c>
      <c r="E269" s="15">
        <f t="shared" si="144"/>
        <v>37770.286845347298</v>
      </c>
      <c r="F269" s="220">
        <f t="shared" si="168"/>
        <v>37770</v>
      </c>
      <c r="G269" s="150">
        <f t="shared" si="170"/>
        <v>9.1463735625438858E-2</v>
      </c>
      <c r="K269" s="15">
        <f t="shared" ref="K269:K277" si="176">G269</f>
        <v>9.1463735625438858E-2</v>
      </c>
      <c r="N269" s="15">
        <f t="shared" ca="1" si="174"/>
        <v>0.10742936312608029</v>
      </c>
      <c r="O269" s="15">
        <f t="shared" si="145"/>
        <v>4.7603787579051475E-2</v>
      </c>
      <c r="P269" s="211">
        <f t="shared" si="146"/>
        <v>38657.148710000001</v>
      </c>
      <c r="Q269" s="212"/>
      <c r="R269" s="15">
        <f t="shared" si="171"/>
        <v>1.9236950426318004E-3</v>
      </c>
      <c r="S269" s="13">
        <f t="shared" ref="S269:S277" si="177">S$16</f>
        <v>1</v>
      </c>
      <c r="T269" s="15">
        <f t="shared" si="147"/>
        <v>1.9236950426318004E-3</v>
      </c>
      <c r="U269" s="15">
        <f t="shared" si="172"/>
        <v>4.3859948046387383E-2</v>
      </c>
      <c r="Z269" s="15">
        <f t="shared" si="148"/>
        <v>37770</v>
      </c>
      <c r="AA269" s="15">
        <f t="shared" si="149"/>
        <v>9.1488453185098281E-2</v>
      </c>
      <c r="AB269" s="15">
        <f t="shared" si="150"/>
        <v>4.7579070019392052E-2</v>
      </c>
      <c r="AC269" s="15">
        <f t="shared" si="151"/>
        <v>4.3859948046387383E-2</v>
      </c>
      <c r="AD269" s="15">
        <f t="shared" si="152"/>
        <v>-2.471755965942346E-5</v>
      </c>
      <c r="AE269" s="15">
        <f t="shared" si="153"/>
        <v>6.1095775551715803E-10</v>
      </c>
      <c r="AF269" s="15">
        <f t="shared" si="154"/>
        <v>-38657.057246264376</v>
      </c>
      <c r="AG269" s="13">
        <f t="shared" si="155"/>
        <v>6.1095775551715803E-10</v>
      </c>
      <c r="AH269" s="15">
        <f t="shared" si="156"/>
        <v>4.3884665606046806E-2</v>
      </c>
      <c r="AI269" s="15">
        <f t="shared" si="157"/>
        <v>1.1377649185192811</v>
      </c>
      <c r="AJ269" s="15">
        <f t="shared" si="158"/>
        <v>0.9109414215047017</v>
      </c>
      <c r="AK269" s="15">
        <f t="shared" si="159"/>
        <v>-0.28075379072934425</v>
      </c>
      <c r="AL269" s="15">
        <f t="shared" si="160"/>
        <v>-1.1146191338517151</v>
      </c>
      <c r="AM269" s="15">
        <f t="shared" si="161"/>
        <v>-0.6232078872220691</v>
      </c>
      <c r="AN269" s="15">
        <f t="shared" si="175"/>
        <v>5.4359339663427226</v>
      </c>
      <c r="AO269" s="15">
        <f t="shared" si="175"/>
        <v>5.435951044709217</v>
      </c>
      <c r="AP269" s="15">
        <f t="shared" si="175"/>
        <v>5.4360335261327739</v>
      </c>
      <c r="AQ269" s="15">
        <f t="shared" si="175"/>
        <v>5.4364317688481032</v>
      </c>
      <c r="AR269" s="15">
        <f t="shared" si="175"/>
        <v>5.4383520758220705</v>
      </c>
      <c r="AS269" s="15">
        <f t="shared" si="175"/>
        <v>5.447554115021835</v>
      </c>
      <c r="AT269" s="15">
        <f t="shared" si="175"/>
        <v>5.4904221266267577</v>
      </c>
      <c r="AU269" s="15">
        <f t="shared" si="162"/>
        <v>5.6703123208156283</v>
      </c>
    </row>
    <row r="270" spans="1:47" s="15" customFormat="1" ht="12.95" customHeight="1" x14ac:dyDescent="0.2">
      <c r="A270" s="29" t="s">
        <v>165</v>
      </c>
      <c r="B270" s="42" t="s">
        <v>132</v>
      </c>
      <c r="C270" s="29">
        <v>53675.648710000001</v>
      </c>
      <c r="D270" s="29">
        <v>2.5000000000000001E-3</v>
      </c>
      <c r="E270" s="15">
        <f t="shared" si="144"/>
        <v>37770.286845347298</v>
      </c>
      <c r="F270" s="220">
        <f t="shared" si="168"/>
        <v>37770</v>
      </c>
      <c r="G270" s="150">
        <f t="shared" si="170"/>
        <v>9.1463735625438858E-2</v>
      </c>
      <c r="K270" s="15">
        <f t="shared" si="176"/>
        <v>9.1463735625438858E-2</v>
      </c>
      <c r="N270" s="15">
        <f t="shared" ca="1" si="174"/>
        <v>0.10742936312608029</v>
      </c>
      <c r="O270" s="15">
        <f t="shared" si="145"/>
        <v>4.7603787579051475E-2</v>
      </c>
      <c r="P270" s="211">
        <f t="shared" si="146"/>
        <v>38657.148710000001</v>
      </c>
      <c r="Q270" s="212"/>
      <c r="R270" s="15">
        <f t="shared" si="171"/>
        <v>1.9236950426318004E-3</v>
      </c>
      <c r="S270" s="13">
        <f t="shared" si="177"/>
        <v>1</v>
      </c>
      <c r="T270" s="15">
        <f t="shared" si="147"/>
        <v>1.9236950426318004E-3</v>
      </c>
      <c r="U270" s="15">
        <f t="shared" si="172"/>
        <v>4.3859948046387383E-2</v>
      </c>
      <c r="Z270" s="15">
        <f t="shared" si="148"/>
        <v>37770</v>
      </c>
      <c r="AA270" s="15">
        <f t="shared" si="149"/>
        <v>9.1488453185098281E-2</v>
      </c>
      <c r="AB270" s="15">
        <f t="shared" si="150"/>
        <v>4.7579070019392052E-2</v>
      </c>
      <c r="AC270" s="15">
        <f t="shared" si="151"/>
        <v>4.3859948046387383E-2</v>
      </c>
      <c r="AD270" s="15">
        <f t="shared" si="152"/>
        <v>-2.471755965942346E-5</v>
      </c>
      <c r="AE270" s="15">
        <f t="shared" si="153"/>
        <v>6.1095775551715803E-10</v>
      </c>
      <c r="AF270" s="15">
        <f t="shared" si="154"/>
        <v>-38657.057246264376</v>
      </c>
      <c r="AG270" s="13">
        <f t="shared" si="155"/>
        <v>6.1095775551715803E-10</v>
      </c>
      <c r="AH270" s="15">
        <f t="shared" si="156"/>
        <v>4.3884665606046806E-2</v>
      </c>
      <c r="AI270" s="15">
        <f t="shared" si="157"/>
        <v>1.1377649185192811</v>
      </c>
      <c r="AJ270" s="15">
        <f t="shared" si="158"/>
        <v>0.9109414215047017</v>
      </c>
      <c r="AK270" s="15">
        <f t="shared" si="159"/>
        <v>-0.28075379072934425</v>
      </c>
      <c r="AL270" s="15">
        <f t="shared" si="160"/>
        <v>-1.1146191338517151</v>
      </c>
      <c r="AM270" s="15">
        <f t="shared" si="161"/>
        <v>-0.6232078872220691</v>
      </c>
      <c r="AN270" s="15">
        <f t="shared" si="175"/>
        <v>5.4359339663427226</v>
      </c>
      <c r="AO270" s="15">
        <f t="shared" si="175"/>
        <v>5.435951044709217</v>
      </c>
      <c r="AP270" s="15">
        <f t="shared" si="175"/>
        <v>5.4360335261327739</v>
      </c>
      <c r="AQ270" s="15">
        <f t="shared" si="175"/>
        <v>5.4364317688481032</v>
      </c>
      <c r="AR270" s="15">
        <f t="shared" si="175"/>
        <v>5.4383520758220705</v>
      </c>
      <c r="AS270" s="15">
        <f t="shared" si="175"/>
        <v>5.447554115021835</v>
      </c>
      <c r="AT270" s="15">
        <f t="shared" si="175"/>
        <v>5.4904221266267577</v>
      </c>
      <c r="AU270" s="15">
        <f t="shared" si="162"/>
        <v>5.6703123208156283</v>
      </c>
    </row>
    <row r="271" spans="1:47" s="15" customFormat="1" ht="12.95" customHeight="1" x14ac:dyDescent="0.2">
      <c r="A271" s="29" t="s">
        <v>165</v>
      </c>
      <c r="B271" s="42" t="s">
        <v>132</v>
      </c>
      <c r="C271" s="29">
        <v>53675.648710000001</v>
      </c>
      <c r="D271" s="29">
        <v>2.5000000000000001E-3</v>
      </c>
      <c r="E271" s="15">
        <f t="shared" si="144"/>
        <v>37770.286845347298</v>
      </c>
      <c r="F271" s="220">
        <f t="shared" ref="F271:F302" si="178">ROUND(2*E271,0)/2-0.5</f>
        <v>37770</v>
      </c>
      <c r="G271" s="150">
        <f t="shared" si="170"/>
        <v>9.1463735625438858E-2</v>
      </c>
      <c r="K271" s="15">
        <f t="shared" si="176"/>
        <v>9.1463735625438858E-2</v>
      </c>
      <c r="N271" s="15">
        <f t="shared" ca="1" si="174"/>
        <v>0.10742936312608029</v>
      </c>
      <c r="O271" s="15">
        <f t="shared" si="145"/>
        <v>4.7603787579051475E-2</v>
      </c>
      <c r="P271" s="211">
        <f t="shared" si="146"/>
        <v>38657.148710000001</v>
      </c>
      <c r="Q271" s="212"/>
      <c r="R271" s="15">
        <f t="shared" si="171"/>
        <v>1.9236950426318004E-3</v>
      </c>
      <c r="S271" s="13">
        <f t="shared" si="177"/>
        <v>1</v>
      </c>
      <c r="T271" s="15">
        <f t="shared" si="147"/>
        <v>1.9236950426318004E-3</v>
      </c>
      <c r="U271" s="15">
        <f t="shared" si="172"/>
        <v>4.3859948046387383E-2</v>
      </c>
      <c r="Z271" s="15">
        <f t="shared" si="148"/>
        <v>37770</v>
      </c>
      <c r="AA271" s="15">
        <f t="shared" si="149"/>
        <v>9.1488453185098281E-2</v>
      </c>
      <c r="AB271" s="15">
        <f t="shared" si="150"/>
        <v>4.7579070019392052E-2</v>
      </c>
      <c r="AC271" s="15">
        <f t="shared" si="151"/>
        <v>4.3859948046387383E-2</v>
      </c>
      <c r="AD271" s="15">
        <f t="shared" si="152"/>
        <v>-2.471755965942346E-5</v>
      </c>
      <c r="AE271" s="15">
        <f t="shared" si="153"/>
        <v>6.1095775551715803E-10</v>
      </c>
      <c r="AF271" s="15">
        <f t="shared" si="154"/>
        <v>-38657.057246264376</v>
      </c>
      <c r="AG271" s="13">
        <f t="shared" si="155"/>
        <v>6.1095775551715803E-10</v>
      </c>
      <c r="AH271" s="15">
        <f t="shared" si="156"/>
        <v>4.3884665606046806E-2</v>
      </c>
      <c r="AI271" s="15">
        <f t="shared" si="157"/>
        <v>1.1377649185192811</v>
      </c>
      <c r="AJ271" s="15">
        <f t="shared" si="158"/>
        <v>0.9109414215047017</v>
      </c>
      <c r="AK271" s="15">
        <f t="shared" si="159"/>
        <v>-0.28075379072934425</v>
      </c>
      <c r="AL271" s="15">
        <f t="shared" si="160"/>
        <v>-1.1146191338517151</v>
      </c>
      <c r="AM271" s="15">
        <f t="shared" si="161"/>
        <v>-0.6232078872220691</v>
      </c>
      <c r="AN271" s="15">
        <f t="shared" ref="AN271:AT280" si="179">$AU271+$AB$7*SIN(AO271)</f>
        <v>5.4359339663427226</v>
      </c>
      <c r="AO271" s="15">
        <f t="shared" si="179"/>
        <v>5.435951044709217</v>
      </c>
      <c r="AP271" s="15">
        <f t="shared" si="179"/>
        <v>5.4360335261327739</v>
      </c>
      <c r="AQ271" s="15">
        <f t="shared" si="179"/>
        <v>5.4364317688481032</v>
      </c>
      <c r="AR271" s="15">
        <f t="shared" si="179"/>
        <v>5.4383520758220705</v>
      </c>
      <c r="AS271" s="15">
        <f t="shared" si="179"/>
        <v>5.447554115021835</v>
      </c>
      <c r="AT271" s="15">
        <f t="shared" si="179"/>
        <v>5.4904221266267577</v>
      </c>
      <c r="AU271" s="15">
        <f t="shared" si="162"/>
        <v>5.6703123208156283</v>
      </c>
    </row>
    <row r="272" spans="1:47" s="15" customFormat="1" ht="12.95" customHeight="1" x14ac:dyDescent="0.2">
      <c r="A272" s="156" t="s">
        <v>1094</v>
      </c>
      <c r="B272" s="193" t="s">
        <v>131</v>
      </c>
      <c r="C272" s="213">
        <v>53689.678599999999</v>
      </c>
      <c r="D272" s="213" t="s">
        <v>298</v>
      </c>
      <c r="E272" s="15">
        <f t="shared" si="144"/>
        <v>37814.286892382654</v>
      </c>
      <c r="F272" s="220">
        <f t="shared" si="178"/>
        <v>37814</v>
      </c>
      <c r="G272" s="29">
        <f t="shared" si="170"/>
        <v>9.1478733360418119E-2</v>
      </c>
      <c r="K272" s="15">
        <f t="shared" si="176"/>
        <v>9.1478733360418119E-2</v>
      </c>
      <c r="N272" s="15">
        <f t="shared" ca="1" si="174"/>
        <v>0.10727246377716551</v>
      </c>
      <c r="O272" s="15">
        <f t="shared" si="145"/>
        <v>4.7569379171956055E-2</v>
      </c>
      <c r="P272" s="211">
        <f t="shared" si="146"/>
        <v>38671.178599999999</v>
      </c>
      <c r="Q272" s="212"/>
      <c r="R272" s="15">
        <f t="shared" si="171"/>
        <v>1.9280313852478108E-3</v>
      </c>
      <c r="S272" s="13">
        <f t="shared" si="177"/>
        <v>1</v>
      </c>
      <c r="T272" s="15">
        <f t="shared" si="147"/>
        <v>1.9280313852478108E-3</v>
      </c>
      <c r="U272" s="15">
        <f t="shared" si="172"/>
        <v>4.3909354188462063E-2</v>
      </c>
      <c r="Z272" s="15">
        <f t="shared" si="148"/>
        <v>37814</v>
      </c>
      <c r="AA272" s="15">
        <f t="shared" si="149"/>
        <v>9.1477405967579556E-2</v>
      </c>
      <c r="AB272" s="15">
        <f t="shared" si="150"/>
        <v>4.7570706564794618E-2</v>
      </c>
      <c r="AC272" s="15">
        <f t="shared" si="151"/>
        <v>4.3909354188462063E-2</v>
      </c>
      <c r="AD272" s="15">
        <f t="shared" si="152"/>
        <v>1.3273928385626466E-6</v>
      </c>
      <c r="AE272" s="15">
        <f t="shared" si="153"/>
        <v>1.7619717478674004E-12</v>
      </c>
      <c r="AF272" s="15">
        <f t="shared" si="154"/>
        <v>-38671.087121266639</v>
      </c>
      <c r="AG272" s="13">
        <f t="shared" si="155"/>
        <v>1.7619717478674004E-12</v>
      </c>
      <c r="AH272" s="15">
        <f t="shared" si="156"/>
        <v>4.39080267956235E-2</v>
      </c>
      <c r="AI272" s="15">
        <f t="shared" si="157"/>
        <v>1.1387395128623035</v>
      </c>
      <c r="AJ272" s="15">
        <f t="shared" si="158"/>
        <v>0.91236920074512007</v>
      </c>
      <c r="AK272" s="15">
        <f t="shared" si="159"/>
        <v>-0.28027345816943022</v>
      </c>
      <c r="AL272" s="15">
        <f t="shared" si="160"/>
        <v>-1.1111448164648712</v>
      </c>
      <c r="AM272" s="15">
        <f t="shared" si="161"/>
        <v>-0.62079864266639606</v>
      </c>
      <c r="AN272" s="15">
        <f t="shared" si="179"/>
        <v>5.438833191347288</v>
      </c>
      <c r="AO272" s="15">
        <f t="shared" si="179"/>
        <v>5.4388505290301206</v>
      </c>
      <c r="AP272" s="15">
        <f t="shared" si="179"/>
        <v>5.4389339892366726</v>
      </c>
      <c r="AQ272" s="15">
        <f t="shared" si="179"/>
        <v>5.4393356406937254</v>
      </c>
      <c r="AR272" s="15">
        <f t="shared" si="179"/>
        <v>5.441266054380355</v>
      </c>
      <c r="AS272" s="15">
        <f t="shared" si="179"/>
        <v>5.4504864805658926</v>
      </c>
      <c r="AT272" s="15">
        <f t="shared" si="179"/>
        <v>5.4933083509177987</v>
      </c>
      <c r="AU272" s="15">
        <f t="shared" si="162"/>
        <v>5.672610230587269</v>
      </c>
    </row>
    <row r="273" spans="1:47" s="15" customFormat="1" ht="12.95" customHeight="1" x14ac:dyDescent="0.2">
      <c r="A273" s="29" t="s">
        <v>165</v>
      </c>
      <c r="B273" s="42" t="s">
        <v>132</v>
      </c>
      <c r="C273" s="29">
        <v>53764.291409999998</v>
      </c>
      <c r="D273" s="29" t="s">
        <v>166</v>
      </c>
      <c r="E273" s="15">
        <f t="shared" si="144"/>
        <v>38048.284960039666</v>
      </c>
      <c r="F273" s="220">
        <f t="shared" si="178"/>
        <v>38048</v>
      </c>
      <c r="G273" s="150">
        <f t="shared" si="170"/>
        <v>9.0862584933347534E-2</v>
      </c>
      <c r="K273" s="15">
        <f t="shared" si="176"/>
        <v>9.0862584933347534E-2</v>
      </c>
      <c r="N273" s="15">
        <f t="shared" ca="1" si="174"/>
        <v>0.10643804451248237</v>
      </c>
      <c r="O273" s="15">
        <f t="shared" si="145"/>
        <v>4.7383734532564212E-2</v>
      </c>
      <c r="P273" s="211">
        <f t="shared" si="146"/>
        <v>38745.791409999998</v>
      </c>
      <c r="Q273" s="212"/>
      <c r="R273" s="15">
        <f t="shared" si="171"/>
        <v>1.8904104321736961E-3</v>
      </c>
      <c r="S273" s="13">
        <f t="shared" si="177"/>
        <v>1</v>
      </c>
      <c r="T273" s="15">
        <f t="shared" si="147"/>
        <v>1.8904104321736961E-3</v>
      </c>
      <c r="U273" s="15">
        <f t="shared" si="172"/>
        <v>4.3478850400783323E-2</v>
      </c>
      <c r="Z273" s="15">
        <f t="shared" si="148"/>
        <v>38048</v>
      </c>
      <c r="AA273" s="15">
        <f t="shared" si="149"/>
        <v>9.1410100370205027E-2</v>
      </c>
      <c r="AB273" s="15">
        <f t="shared" si="150"/>
        <v>4.6836219095706712E-2</v>
      </c>
      <c r="AC273" s="15">
        <f t="shared" si="151"/>
        <v>4.3478850400783323E-2</v>
      </c>
      <c r="AD273" s="15">
        <f t="shared" si="152"/>
        <v>-5.4751543685749304E-4</v>
      </c>
      <c r="AE273" s="15">
        <f t="shared" si="153"/>
        <v>2.9977315359725145E-7</v>
      </c>
      <c r="AF273" s="15">
        <f t="shared" si="154"/>
        <v>-38745.700547415065</v>
      </c>
      <c r="AG273" s="13">
        <f t="shared" si="155"/>
        <v>2.9977315359725145E-7</v>
      </c>
      <c r="AH273" s="15">
        <f t="shared" si="156"/>
        <v>4.4026365837640823E-2</v>
      </c>
      <c r="AI273" s="15">
        <f t="shared" si="157"/>
        <v>1.1439219663538076</v>
      </c>
      <c r="AJ273" s="15">
        <f t="shared" si="158"/>
        <v>0.91981624565168951</v>
      </c>
      <c r="AK273" s="15">
        <f t="shared" si="159"/>
        <v>-0.27764785499688999</v>
      </c>
      <c r="AL273" s="15">
        <f t="shared" si="160"/>
        <v>-1.0925676288777089</v>
      </c>
      <c r="AM273" s="15">
        <f t="shared" si="161"/>
        <v>-0.60800372081889786</v>
      </c>
      <c r="AN273" s="15">
        <f t="shared" si="179"/>
        <v>5.4542935161784056</v>
      </c>
      <c r="AO273" s="15">
        <f t="shared" si="179"/>
        <v>5.454312266343746</v>
      </c>
      <c r="AP273" s="15">
        <f t="shared" si="179"/>
        <v>5.4544009925949171</v>
      </c>
      <c r="AQ273" s="15">
        <f t="shared" si="179"/>
        <v>5.4548207310429175</v>
      </c>
      <c r="AR273" s="15">
        <f t="shared" si="179"/>
        <v>5.4568037973883214</v>
      </c>
      <c r="AS273" s="15">
        <f t="shared" si="179"/>
        <v>5.4661158310093336</v>
      </c>
      <c r="AT273" s="15">
        <f t="shared" si="179"/>
        <v>5.508673647667143</v>
      </c>
      <c r="AU273" s="15">
        <f t="shared" si="162"/>
        <v>5.6848309325546289</v>
      </c>
    </row>
    <row r="274" spans="1:47" s="15" customFormat="1" ht="12.95" customHeight="1" x14ac:dyDescent="0.2">
      <c r="A274" s="29" t="s">
        <v>161</v>
      </c>
      <c r="B274" s="43" t="s">
        <v>132</v>
      </c>
      <c r="C274" s="44">
        <v>53854.528400000003</v>
      </c>
      <c r="D274" s="44">
        <v>2.0000000000000001E-4</v>
      </c>
      <c r="E274" s="15">
        <f t="shared" si="144"/>
        <v>38331.283030896222</v>
      </c>
      <c r="F274" s="220">
        <f t="shared" si="178"/>
        <v>38331</v>
      </c>
      <c r="G274" s="150">
        <f t="shared" ref="G274:G277" si="180">C274-(C$7+C$8*F274)</f>
        <v>9.0247456719225738E-2</v>
      </c>
      <c r="K274" s="15">
        <f t="shared" si="176"/>
        <v>9.0247456719225738E-2</v>
      </c>
      <c r="N274" s="15">
        <f t="shared" ca="1" si="174"/>
        <v>0.10542889642741687</v>
      </c>
      <c r="O274" s="15">
        <f t="shared" si="145"/>
        <v>4.7153245306081344E-2</v>
      </c>
      <c r="P274" s="211">
        <f t="shared" si="146"/>
        <v>38836.028400000003</v>
      </c>
      <c r="Q274" s="212"/>
      <c r="R274" s="15">
        <f t="shared" si="171"/>
        <v>1.8571110573207845E-3</v>
      </c>
      <c r="S274" s="13">
        <f t="shared" si="177"/>
        <v>1</v>
      </c>
      <c r="T274" s="15">
        <f t="shared" si="147"/>
        <v>1.8571110573207845E-3</v>
      </c>
      <c r="U274" s="15">
        <f t="shared" si="172"/>
        <v>4.3094211413144394E-2</v>
      </c>
      <c r="Z274" s="15">
        <f t="shared" si="148"/>
        <v>38331</v>
      </c>
      <c r="AA274" s="15">
        <f t="shared" si="149"/>
        <v>9.1309277596403282E-2</v>
      </c>
      <c r="AB274" s="15">
        <f t="shared" si="150"/>
        <v>4.6091424428903807E-2</v>
      </c>
      <c r="AC274" s="15">
        <f t="shared" si="151"/>
        <v>4.3094211413144394E-2</v>
      </c>
      <c r="AD274" s="15">
        <f t="shared" si="152"/>
        <v>-1.0618208771775439E-3</v>
      </c>
      <c r="AE274" s="15">
        <f t="shared" si="153"/>
        <v>1.1274635752100889E-6</v>
      </c>
      <c r="AF274" s="15">
        <f t="shared" si="154"/>
        <v>-38835.938152543284</v>
      </c>
      <c r="AG274" s="13">
        <f t="shared" si="155"/>
        <v>1.1274635752100889E-6</v>
      </c>
      <c r="AH274" s="15">
        <f t="shared" si="156"/>
        <v>4.4156032290321931E-2</v>
      </c>
      <c r="AI274" s="15">
        <f t="shared" si="157"/>
        <v>1.1501850963132756</v>
      </c>
      <c r="AJ274" s="15">
        <f t="shared" si="158"/>
        <v>0.92848232432865829</v>
      </c>
      <c r="AK274" s="15">
        <f t="shared" si="159"/>
        <v>-0.27431059153611398</v>
      </c>
      <c r="AL274" s="15">
        <f t="shared" si="160"/>
        <v>-1.0698743945852627</v>
      </c>
      <c r="AM274" s="15">
        <f t="shared" si="161"/>
        <v>-0.5925684387386374</v>
      </c>
      <c r="AN274" s="15">
        <f t="shared" si="179"/>
        <v>5.4730850557551367</v>
      </c>
      <c r="AO274" s="15">
        <f t="shared" si="179"/>
        <v>5.4731055853695292</v>
      </c>
      <c r="AP274" s="15">
        <f t="shared" si="179"/>
        <v>5.4732007966915264</v>
      </c>
      <c r="AQ274" s="15">
        <f t="shared" si="179"/>
        <v>5.4736422390611157</v>
      </c>
      <c r="AR274" s="15">
        <f t="shared" si="179"/>
        <v>5.4756862985287729</v>
      </c>
      <c r="AS274" s="15">
        <f t="shared" si="179"/>
        <v>5.4850948934667647</v>
      </c>
      <c r="AT274" s="15">
        <f t="shared" si="179"/>
        <v>5.5272915679060564</v>
      </c>
      <c r="AU274" s="15">
        <f t="shared" si="162"/>
        <v>5.6996106704040432</v>
      </c>
    </row>
    <row r="275" spans="1:47" s="15" customFormat="1" ht="12.95" customHeight="1" x14ac:dyDescent="0.2">
      <c r="A275" s="29" t="s">
        <v>161</v>
      </c>
      <c r="B275" s="43" t="s">
        <v>132</v>
      </c>
      <c r="C275" s="44">
        <v>53921.4902</v>
      </c>
      <c r="D275" s="44">
        <v>2.0000000000000001E-4</v>
      </c>
      <c r="E275" s="15">
        <f t="shared" si="144"/>
        <v>38541.286270377954</v>
      </c>
      <c r="F275" s="220">
        <f t="shared" si="178"/>
        <v>38541</v>
      </c>
      <c r="G275" s="150">
        <f t="shared" si="180"/>
        <v>9.128040044743102E-2</v>
      </c>
      <c r="K275" s="15">
        <f t="shared" si="176"/>
        <v>9.128040044743102E-2</v>
      </c>
      <c r="N275" s="15">
        <f t="shared" ca="1" si="174"/>
        <v>0.10468005862577814</v>
      </c>
      <c r="O275" s="15">
        <f t="shared" si="145"/>
        <v>4.6977986312282255E-2</v>
      </c>
      <c r="P275" s="211">
        <f t="shared" si="146"/>
        <v>38902.9902</v>
      </c>
      <c r="Q275" s="212"/>
      <c r="R275" s="15">
        <f t="shared" si="171"/>
        <v>1.9627038982022293E-3</v>
      </c>
      <c r="S275" s="13">
        <f t="shared" si="177"/>
        <v>1</v>
      </c>
      <c r="T275" s="15">
        <f t="shared" si="147"/>
        <v>1.9627038982022293E-3</v>
      </c>
      <c r="U275" s="15">
        <f t="shared" si="172"/>
        <v>4.4302414135148765E-2</v>
      </c>
      <c r="Z275" s="15">
        <f t="shared" si="148"/>
        <v>38541</v>
      </c>
      <c r="AA275" s="15">
        <f t="shared" si="149"/>
        <v>9.1220551142161987E-2</v>
      </c>
      <c r="AB275" s="15">
        <f t="shared" si="150"/>
        <v>4.7037835617551288E-2</v>
      </c>
      <c r="AC275" s="15">
        <f t="shared" si="151"/>
        <v>4.4302414135148765E-2</v>
      </c>
      <c r="AD275" s="15">
        <f t="shared" si="152"/>
        <v>5.9849305269032982E-5</v>
      </c>
      <c r="AE275" s="15">
        <f t="shared" si="153"/>
        <v>3.5819393411858992E-9</v>
      </c>
      <c r="AF275" s="15">
        <f t="shared" si="154"/>
        <v>-38902.898919599553</v>
      </c>
      <c r="AG275" s="13">
        <f t="shared" si="155"/>
        <v>3.5819393411858992E-9</v>
      </c>
      <c r="AH275" s="15">
        <f t="shared" si="156"/>
        <v>4.4242564829879732E-2</v>
      </c>
      <c r="AI275" s="15">
        <f t="shared" si="157"/>
        <v>1.1548264442203453</v>
      </c>
      <c r="AJ275" s="15">
        <f t="shared" si="158"/>
        <v>0.9346612515825804</v>
      </c>
      <c r="AK275" s="15">
        <f t="shared" si="159"/>
        <v>-0.27171793454537529</v>
      </c>
      <c r="AL275" s="15">
        <f t="shared" si="160"/>
        <v>-1.0528744178220864</v>
      </c>
      <c r="AM275" s="15">
        <f t="shared" si="161"/>
        <v>-0.58114106937092047</v>
      </c>
      <c r="AN275" s="15">
        <f t="shared" si="179"/>
        <v>5.4870956122282264</v>
      </c>
      <c r="AO275" s="15">
        <f t="shared" si="179"/>
        <v>5.4871175085097406</v>
      </c>
      <c r="AP275" s="15">
        <f t="shared" si="179"/>
        <v>5.4872175944697457</v>
      </c>
      <c r="AQ275" s="15">
        <f t="shared" si="179"/>
        <v>5.4876749483239067</v>
      </c>
      <c r="AR275" s="15">
        <f t="shared" si="179"/>
        <v>5.4897621683113886</v>
      </c>
      <c r="AS275" s="15">
        <f t="shared" si="179"/>
        <v>5.4992320561202304</v>
      </c>
      <c r="AT275" s="15">
        <f t="shared" si="179"/>
        <v>5.5411313615519955</v>
      </c>
      <c r="AU275" s="15">
        <f t="shared" si="162"/>
        <v>5.7105779670414165</v>
      </c>
    </row>
    <row r="276" spans="1:47" s="15" customFormat="1" ht="12.95" customHeight="1" x14ac:dyDescent="0.2">
      <c r="A276" s="29" t="s">
        <v>161</v>
      </c>
      <c r="B276" s="43" t="s">
        <v>131</v>
      </c>
      <c r="C276" s="44">
        <v>53926.432699999998</v>
      </c>
      <c r="D276" s="44">
        <v>2.0000000000000001E-4</v>
      </c>
      <c r="E276" s="15">
        <f t="shared" si="144"/>
        <v>38556.78676485597</v>
      </c>
      <c r="F276" s="220">
        <f t="shared" si="178"/>
        <v>38556.5</v>
      </c>
      <c r="G276" s="150">
        <f t="shared" si="180"/>
        <v>9.1438070092408452E-2</v>
      </c>
      <c r="K276" s="15">
        <f t="shared" si="176"/>
        <v>9.1438070092408452E-2</v>
      </c>
      <c r="N276" s="15">
        <f t="shared" ca="1" si="174"/>
        <v>0.10462478726422864</v>
      </c>
      <c r="O276" s="15">
        <f t="shared" si="145"/>
        <v>4.6964907904251466E-2</v>
      </c>
      <c r="P276" s="211">
        <f t="shared" si="146"/>
        <v>38907.932699999998</v>
      </c>
      <c r="Q276" s="212"/>
      <c r="R276" s="15">
        <f t="shared" si="171"/>
        <v>1.9778621550141165E-3</v>
      </c>
      <c r="S276" s="13">
        <f t="shared" si="177"/>
        <v>1</v>
      </c>
      <c r="T276" s="15">
        <f t="shared" si="147"/>
        <v>1.9778621550141165E-3</v>
      </c>
      <c r="U276" s="15">
        <f t="shared" si="172"/>
        <v>4.4473162188156987E-2</v>
      </c>
      <c r="Z276" s="15">
        <f t="shared" si="148"/>
        <v>38556.5</v>
      </c>
      <c r="AA276" s="15">
        <f t="shared" si="149"/>
        <v>9.1213528718033579E-2</v>
      </c>
      <c r="AB276" s="15">
        <f t="shared" si="150"/>
        <v>4.7189449278626339E-2</v>
      </c>
      <c r="AC276" s="15">
        <f t="shared" si="151"/>
        <v>4.4473162188156987E-2</v>
      </c>
      <c r="AD276" s="15">
        <f t="shared" si="152"/>
        <v>2.2454137437487309E-4</v>
      </c>
      <c r="AE276" s="15">
        <f t="shared" si="153"/>
        <v>5.0418828806156912E-8</v>
      </c>
      <c r="AF276" s="15">
        <f t="shared" si="154"/>
        <v>-38907.841261929905</v>
      </c>
      <c r="AG276" s="13">
        <f t="shared" si="155"/>
        <v>5.0418828806156912E-8</v>
      </c>
      <c r="AH276" s="15">
        <f t="shared" si="156"/>
        <v>4.4248620813782114E-2</v>
      </c>
      <c r="AI276" s="15">
        <f t="shared" si="157"/>
        <v>1.1551687373996327</v>
      </c>
      <c r="AJ276" s="15">
        <f t="shared" si="158"/>
        <v>0.93510855662365588</v>
      </c>
      <c r="AK276" s="15">
        <f t="shared" si="159"/>
        <v>-0.27152260811454432</v>
      </c>
      <c r="AL276" s="15">
        <f t="shared" si="160"/>
        <v>-1.0516142278800316</v>
      </c>
      <c r="AM276" s="15">
        <f t="shared" si="161"/>
        <v>-0.58029848403341799</v>
      </c>
      <c r="AN276" s="15">
        <f t="shared" si="179"/>
        <v>5.4881319608853198</v>
      </c>
      <c r="AO276" s="15">
        <f t="shared" si="179"/>
        <v>5.4881539594897344</v>
      </c>
      <c r="AP276" s="15">
        <f t="shared" si="179"/>
        <v>5.4882544068503174</v>
      </c>
      <c r="AQ276" s="15">
        <f t="shared" si="179"/>
        <v>5.4887129268039239</v>
      </c>
      <c r="AR276" s="15">
        <f t="shared" si="179"/>
        <v>5.4908032568941394</v>
      </c>
      <c r="AS276" s="15">
        <f t="shared" si="179"/>
        <v>5.5002773123619146</v>
      </c>
      <c r="AT276" s="15">
        <f t="shared" si="179"/>
        <v>5.5421536820497197</v>
      </c>
      <c r="AU276" s="15">
        <f t="shared" si="162"/>
        <v>5.7113874579836992</v>
      </c>
    </row>
    <row r="277" spans="1:47" s="15" customFormat="1" ht="12.95" customHeight="1" x14ac:dyDescent="0.2">
      <c r="A277" s="29" t="s">
        <v>161</v>
      </c>
      <c r="B277" s="43" t="s">
        <v>132</v>
      </c>
      <c r="C277" s="44">
        <v>53930.418299999998</v>
      </c>
      <c r="D277" s="44">
        <v>1E-4</v>
      </c>
      <c r="E277" s="15">
        <f t="shared" ref="E277:E340" si="181">(C277-C$7)/C$8</f>
        <v>38569.286263245769</v>
      </c>
      <c r="F277" s="220">
        <f t="shared" si="178"/>
        <v>38569</v>
      </c>
      <c r="G277" s="150">
        <f t="shared" si="180"/>
        <v>9.1278126266843174E-2</v>
      </c>
      <c r="K277" s="15">
        <f t="shared" si="176"/>
        <v>9.1278126266843174E-2</v>
      </c>
      <c r="N277" s="15">
        <f t="shared" ca="1" si="174"/>
        <v>0.10458021358555966</v>
      </c>
      <c r="O277" s="15">
        <f t="shared" ref="O277:O340" si="182">+D$11+D$12*F277+D$13*F277^2</f>
        <v>4.6954346519102755E-2</v>
      </c>
      <c r="P277" s="211">
        <f t="shared" ref="P277:P340" si="183">C277-15018.5</f>
        <v>38911.918299999998</v>
      </c>
      <c r="Q277" s="212"/>
      <c r="R277" s="15">
        <f t="shared" si="171"/>
        <v>1.9645974511262039E-3</v>
      </c>
      <c r="S277" s="13">
        <f t="shared" si="177"/>
        <v>1</v>
      </c>
      <c r="T277" s="15">
        <f t="shared" ref="T277" si="184">+S277*R277</f>
        <v>1.9645974511262039E-3</v>
      </c>
      <c r="U277" s="15">
        <f t="shared" si="172"/>
        <v>4.4323779747740419E-2</v>
      </c>
      <c r="Z277" s="15">
        <f t="shared" ref="Z277:Z340" si="185">F277</f>
        <v>38569</v>
      </c>
      <c r="AA277" s="15">
        <f t="shared" ref="AA277:AA340" si="186">AB$3+AB$4*Z277+AB$5*Z277^2+AH277</f>
        <v>9.1207817868727822E-2</v>
      </c>
      <c r="AB277" s="15">
        <f t="shared" ref="AB277:AB340" si="187">IF(S277&lt;&gt;0,G277-AH277, -9999)</f>
        <v>4.7024654917218106E-2</v>
      </c>
      <c r="AC277" s="15">
        <f t="shared" ref="AC277:AC340" si="188">+G277-O277</f>
        <v>4.4323779747740419E-2</v>
      </c>
      <c r="AD277" s="15">
        <f t="shared" ref="AD277:AD340" si="189">IF(S277&lt;&gt;0,G277-AA277, -9999)</f>
        <v>7.0308398115351278E-5</v>
      </c>
      <c r="AE277" s="15">
        <f t="shared" ref="AE277:AE340" si="190">+(G277-AA277)^2*S277</f>
        <v>4.9432708455467312E-9</v>
      </c>
      <c r="AF277" s="15">
        <f t="shared" ref="AF277:AF340" si="191">IF(S277&lt;&gt;0,G277-P277, -9999)</f>
        <v>-38911.827021873731</v>
      </c>
      <c r="AG277" s="13">
        <f t="shared" ref="AG277:AG340" si="192">+(G277-AA277)^2</f>
        <v>4.9432708455467312E-9</v>
      </c>
      <c r="AH277" s="15">
        <f t="shared" ref="AH277:AH340" si="193">$AB$6*($AB$11/AI277*AJ277+$AB$12)</f>
        <v>4.4253471349625068E-2</v>
      </c>
      <c r="AI277" s="15">
        <f t="shared" ref="AI277:AI340" si="194">1+$AB$7*COS(AL277)</f>
        <v>1.1554447484970189</v>
      </c>
      <c r="AJ277" s="15">
        <f t="shared" ref="AJ277:AJ340" si="195">SIN(AL277+RADIANS($AB$9))</f>
        <v>0.93546839715426133</v>
      </c>
      <c r="AK277" s="15">
        <f t="shared" ref="AK277:AK340" si="196">$AB$7*SIN(AL277)</f>
        <v>-0.2713646881011218</v>
      </c>
      <c r="AL277" s="15">
        <f t="shared" ref="AL277:AL340" si="197">2*ATAN(AM277)</f>
        <v>-1.0505974014575723</v>
      </c>
      <c r="AM277" s="15">
        <f t="shared" ref="AM277:AM340" si="198">SQRT((1+$AB$7)/(1-$AB$7))*TAN(AN277/2)</f>
        <v>-0.57961906493033288</v>
      </c>
      <c r="AN277" s="15">
        <f t="shared" si="179"/>
        <v>5.4889679497152501</v>
      </c>
      <c r="AO277" s="15">
        <f t="shared" si="179"/>
        <v>5.4889900309776909</v>
      </c>
      <c r="AP277" s="15">
        <f t="shared" si="179"/>
        <v>5.4890907699267109</v>
      </c>
      <c r="AQ277" s="15">
        <f t="shared" si="179"/>
        <v>5.4895502293655571</v>
      </c>
      <c r="AR277" s="15">
        <f t="shared" si="179"/>
        <v>5.4916430598195154</v>
      </c>
      <c r="AS277" s="15">
        <f t="shared" si="179"/>
        <v>5.5011204403238523</v>
      </c>
      <c r="AT277" s="15">
        <f t="shared" si="179"/>
        <v>5.542978214847186</v>
      </c>
      <c r="AU277" s="15">
        <f t="shared" ref="AU277:AU340" si="199">RADIANS($AB$9)+$AB$18*(F277-AB$15)</f>
        <v>5.7120402732597331</v>
      </c>
    </row>
    <row r="278" spans="1:47" s="15" customFormat="1" ht="12.95" customHeight="1" x14ac:dyDescent="0.2">
      <c r="A278" s="29" t="s">
        <v>161</v>
      </c>
      <c r="B278" s="43" t="s">
        <v>132</v>
      </c>
      <c r="C278" s="44">
        <v>53942.471100000002</v>
      </c>
      <c r="D278" s="44">
        <v>1E-4</v>
      </c>
      <c r="E278" s="15">
        <f t="shared" si="181"/>
        <v>38607.085830235104</v>
      </c>
      <c r="F278" s="220">
        <f t="shared" si="178"/>
        <v>38606.5</v>
      </c>
      <c r="G278" s="150"/>
      <c r="N278" s="15">
        <f t="shared" ca="1" si="174"/>
        <v>0.10444649254955274</v>
      </c>
      <c r="O278" s="15">
        <f t="shared" si="182"/>
        <v>4.6922585853488241E-2</v>
      </c>
      <c r="P278" s="211">
        <f t="shared" si="183"/>
        <v>38923.971100000002</v>
      </c>
      <c r="Q278" s="212">
        <v>0.18679829478060128</v>
      </c>
      <c r="S278" s="13"/>
      <c r="Z278" s="15">
        <f t="shared" si="185"/>
        <v>38606.5</v>
      </c>
      <c r="AA278" s="15">
        <f t="shared" si="186"/>
        <v>9.1190430030047703E-2</v>
      </c>
      <c r="AB278" s="15">
        <f t="shared" si="187"/>
        <v>-9999</v>
      </c>
      <c r="AC278" s="15">
        <f t="shared" si="188"/>
        <v>-4.6922585853488241E-2</v>
      </c>
      <c r="AD278" s="15">
        <f t="shared" si="189"/>
        <v>-9999</v>
      </c>
      <c r="AE278" s="15">
        <f t="shared" si="190"/>
        <v>0</v>
      </c>
      <c r="AF278" s="15">
        <f t="shared" si="191"/>
        <v>-9999</v>
      </c>
      <c r="AG278" s="13">
        <f t="shared" si="192"/>
        <v>8.3156945290650264E-3</v>
      </c>
      <c r="AH278" s="15">
        <f t="shared" si="193"/>
        <v>4.4267844176559462E-2</v>
      </c>
      <c r="AI278" s="15">
        <f t="shared" si="194"/>
        <v>1.1562726062681572</v>
      </c>
      <c r="AJ278" s="15">
        <f t="shared" si="195"/>
        <v>0.9365431362260136</v>
      </c>
      <c r="AK278" s="15">
        <f t="shared" si="196"/>
        <v>-0.27088878956811424</v>
      </c>
      <c r="AL278" s="15">
        <f t="shared" si="197"/>
        <v>-1.047544006091609</v>
      </c>
      <c r="AM278" s="15">
        <f t="shared" si="198"/>
        <v>-0.57758126222423023</v>
      </c>
      <c r="AN278" s="15">
        <f t="shared" si="179"/>
        <v>5.4914771148266377</v>
      </c>
      <c r="AO278" s="15">
        <f t="shared" si="179"/>
        <v>5.4914994448021623</v>
      </c>
      <c r="AP278" s="15">
        <f t="shared" si="179"/>
        <v>5.4916010592101845</v>
      </c>
      <c r="AQ278" s="15">
        <f t="shared" si="179"/>
        <v>5.492063332063899</v>
      </c>
      <c r="AR278" s="15">
        <f t="shared" si="179"/>
        <v>5.4941636215910901</v>
      </c>
      <c r="AS278" s="15">
        <f t="shared" si="179"/>
        <v>5.5036507840339368</v>
      </c>
      <c r="AT278" s="15">
        <f t="shared" si="179"/>
        <v>5.5454522452395141</v>
      </c>
      <c r="AU278" s="15">
        <f t="shared" si="199"/>
        <v>5.7139987190878365</v>
      </c>
    </row>
    <row r="279" spans="1:47" s="15" customFormat="1" ht="12.95" customHeight="1" x14ac:dyDescent="0.2">
      <c r="A279" s="92" t="s">
        <v>162</v>
      </c>
      <c r="B279" s="42"/>
      <c r="C279" s="29">
        <v>53942.535000000003</v>
      </c>
      <c r="D279" s="29">
        <v>1E-4</v>
      </c>
      <c r="E279" s="15">
        <f t="shared" si="181"/>
        <v>38607.286231165235</v>
      </c>
      <c r="F279" s="220">
        <f t="shared" si="178"/>
        <v>38607</v>
      </c>
      <c r="G279" s="150">
        <f t="shared" ref="G279:G299" si="200">C279-(C$7+C$8*F279)</f>
        <v>9.1267897048965096E-2</v>
      </c>
      <c r="J279" s="15">
        <f>G279</f>
        <v>9.1267897048965096E-2</v>
      </c>
      <c r="N279" s="15">
        <f t="shared" ca="1" si="174"/>
        <v>0.10444470960240598</v>
      </c>
      <c r="O279" s="15">
        <f t="shared" si="182"/>
        <v>4.6922161602643689E-2</v>
      </c>
      <c r="P279" s="211">
        <f t="shared" si="183"/>
        <v>38924.035000000003</v>
      </c>
      <c r="Q279" s="212"/>
      <c r="R279" s="15">
        <f t="shared" ref="R279:R299" si="201">+(O279-G279)^2</f>
        <v>1.9665442522751268E-3</v>
      </c>
      <c r="S279" s="13">
        <f>S$15</f>
        <v>0.157</v>
      </c>
      <c r="T279" s="15">
        <f t="shared" ref="T279:T299" si="202">+S279*R279</f>
        <v>3.0874744760719491E-4</v>
      </c>
      <c r="U279" s="15">
        <f t="shared" ref="U279:U299" si="203">+(G279-O279)</f>
        <v>4.4345735446321408E-2</v>
      </c>
      <c r="Z279" s="15">
        <f t="shared" si="185"/>
        <v>38607</v>
      </c>
      <c r="AA279" s="15">
        <f t="shared" si="186"/>
        <v>9.1190195603151086E-2</v>
      </c>
      <c r="AB279" s="15">
        <f t="shared" si="187"/>
        <v>4.6999863048457706E-2</v>
      </c>
      <c r="AC279" s="15">
        <f t="shared" si="188"/>
        <v>4.4345735446321408E-2</v>
      </c>
      <c r="AD279" s="15">
        <f t="shared" si="189"/>
        <v>7.7701445814010173E-5</v>
      </c>
      <c r="AE279" s="15">
        <f t="shared" si="190"/>
        <v>9.4788980500924683E-10</v>
      </c>
      <c r="AF279" s="15">
        <f t="shared" si="191"/>
        <v>-38923.943732102955</v>
      </c>
      <c r="AG279" s="13">
        <f t="shared" si="192"/>
        <v>6.0375146815875593E-9</v>
      </c>
      <c r="AH279" s="15">
        <f t="shared" si="193"/>
        <v>4.4268034000507391E-2</v>
      </c>
      <c r="AI279" s="15">
        <f t="shared" si="194"/>
        <v>1.1562836425522469</v>
      </c>
      <c r="AJ279" s="15">
        <f t="shared" si="195"/>
        <v>0.93655741747516397</v>
      </c>
      <c r="AK279" s="15">
        <f t="shared" si="196"/>
        <v>-0.27088242256396428</v>
      </c>
      <c r="AL279" s="15">
        <f t="shared" si="197"/>
        <v>-1.0475032645983702</v>
      </c>
      <c r="AM279" s="15">
        <f t="shared" si="198"/>
        <v>-0.5775540961138329</v>
      </c>
      <c r="AN279" s="15">
        <f t="shared" si="179"/>
        <v>5.4915105825057244</v>
      </c>
      <c r="AO279" s="15">
        <f t="shared" si="179"/>
        <v>5.4915329158048429</v>
      </c>
      <c r="AP279" s="15">
        <f t="shared" si="179"/>
        <v>5.4916345418923926</v>
      </c>
      <c r="AQ279" s="15">
        <f t="shared" si="179"/>
        <v>5.4920968522062434</v>
      </c>
      <c r="AR279" s="15">
        <f t="shared" si="179"/>
        <v>5.4941972407594637</v>
      </c>
      <c r="AS279" s="15">
        <f t="shared" si="179"/>
        <v>5.5036845316673615</v>
      </c>
      <c r="AT279" s="15">
        <f t="shared" si="179"/>
        <v>5.545485236683013</v>
      </c>
      <c r="AU279" s="15">
        <f t="shared" si="199"/>
        <v>5.7140248316988771</v>
      </c>
    </row>
    <row r="280" spans="1:47" s="15" customFormat="1" ht="12.95" customHeight="1" x14ac:dyDescent="0.2">
      <c r="A280" s="29" t="s">
        <v>161</v>
      </c>
      <c r="B280" s="43" t="s">
        <v>132</v>
      </c>
      <c r="C280" s="44">
        <v>53944.447699999997</v>
      </c>
      <c r="D280" s="44">
        <v>1E-4</v>
      </c>
      <c r="E280" s="15">
        <f t="shared" si="181"/>
        <v>38613.284773560386</v>
      </c>
      <c r="F280" s="220">
        <f t="shared" si="178"/>
        <v>38613</v>
      </c>
      <c r="G280" s="150">
        <f t="shared" si="200"/>
        <v>9.0803124003286939E-2</v>
      </c>
      <c r="K280" s="15">
        <f t="shared" ref="K280:K299" si="204">G280</f>
        <v>9.0803124003286939E-2</v>
      </c>
      <c r="N280" s="15">
        <f t="shared" ca="1" si="174"/>
        <v>0.10442331423664489</v>
      </c>
      <c r="O280" s="15">
        <f t="shared" si="182"/>
        <v>4.6917069001097399E-2</v>
      </c>
      <c r="P280" s="211">
        <f t="shared" si="183"/>
        <v>38925.947699999997</v>
      </c>
      <c r="Q280" s="212"/>
      <c r="R280" s="15">
        <f t="shared" si="201"/>
        <v>1.9259858236552055E-3</v>
      </c>
      <c r="S280" s="13">
        <f t="shared" ref="S280:S299" si="205">S$16</f>
        <v>1</v>
      </c>
      <c r="T280" s="15">
        <f t="shared" si="202"/>
        <v>1.9259858236552055E-3</v>
      </c>
      <c r="U280" s="15">
        <f t="shared" si="203"/>
        <v>4.388605500218954E-2</v>
      </c>
      <c r="Z280" s="15">
        <f t="shared" si="185"/>
        <v>38613</v>
      </c>
      <c r="AA280" s="15">
        <f t="shared" si="186"/>
        <v>9.1187377162275068E-2</v>
      </c>
      <c r="AB280" s="15">
        <f t="shared" si="187"/>
        <v>4.6532815842109269E-2</v>
      </c>
      <c r="AC280" s="15">
        <f t="shared" si="188"/>
        <v>4.388605500218954E-2</v>
      </c>
      <c r="AD280" s="15">
        <f t="shared" si="189"/>
        <v>-3.8425315898812928E-4</v>
      </c>
      <c r="AE280" s="15">
        <f t="shared" si="190"/>
        <v>1.4765049019235656E-7</v>
      </c>
      <c r="AF280" s="15">
        <f t="shared" si="191"/>
        <v>-38925.856896875994</v>
      </c>
      <c r="AG280" s="13">
        <f t="shared" si="192"/>
        <v>1.4765049019235656E-7</v>
      </c>
      <c r="AH280" s="15">
        <f t="shared" si="193"/>
        <v>4.427030816117767E-2</v>
      </c>
      <c r="AI280" s="15">
        <f t="shared" si="194"/>
        <v>1.1564160741531651</v>
      </c>
      <c r="AJ280" s="15">
        <f t="shared" si="195"/>
        <v>0.93672869244187418</v>
      </c>
      <c r="AK280" s="15">
        <f t="shared" si="196"/>
        <v>-0.27080597395558342</v>
      </c>
      <c r="AL280" s="15">
        <f t="shared" si="197"/>
        <v>-1.0470143060047186</v>
      </c>
      <c r="AM280" s="15">
        <f t="shared" si="198"/>
        <v>-0.57722811218993242</v>
      </c>
      <c r="AN280" s="15">
        <f t="shared" si="179"/>
        <v>5.4919122195792687</v>
      </c>
      <c r="AO280" s="15">
        <f t="shared" si="179"/>
        <v>5.4919345927766363</v>
      </c>
      <c r="AP280" s="15">
        <f t="shared" si="179"/>
        <v>5.4920363590318289</v>
      </c>
      <c r="AQ280" s="15">
        <f t="shared" si="179"/>
        <v>5.4924991187586851</v>
      </c>
      <c r="AR280" s="15">
        <f t="shared" si="179"/>
        <v>5.4946006947406971</v>
      </c>
      <c r="AS280" s="15">
        <f t="shared" si="179"/>
        <v>5.5040895231984912</v>
      </c>
      <c r="AT280" s="15">
        <f t="shared" si="179"/>
        <v>5.5458811429675832</v>
      </c>
      <c r="AU280" s="15">
        <f t="shared" si="199"/>
        <v>5.7143381830313738</v>
      </c>
    </row>
    <row r="281" spans="1:47" s="15" customFormat="1" ht="12.95" customHeight="1" x14ac:dyDescent="0.2">
      <c r="A281" s="92" t="s">
        <v>1426</v>
      </c>
      <c r="B281" s="43" t="s">
        <v>132</v>
      </c>
      <c r="C281" s="44">
        <v>53989.404499999997</v>
      </c>
      <c r="D281" s="29">
        <v>1E-4</v>
      </c>
      <c r="E281" s="15">
        <f t="shared" si="181"/>
        <v>38754.27670682282</v>
      </c>
      <c r="F281" s="220">
        <f t="shared" si="178"/>
        <v>38754</v>
      </c>
      <c r="G281" s="150">
        <f t="shared" si="200"/>
        <v>8.8230957648192998E-2</v>
      </c>
      <c r="K281" s="15">
        <f t="shared" si="204"/>
        <v>8.8230957648192998E-2</v>
      </c>
      <c r="N281" s="15">
        <f t="shared" ca="1" si="174"/>
        <v>0.10392052314125888</v>
      </c>
      <c r="O281" s="15">
        <f t="shared" si="182"/>
        <v>4.6796547090754669E-2</v>
      </c>
      <c r="P281" s="211">
        <f t="shared" si="183"/>
        <v>38970.904499999997</v>
      </c>
      <c r="Q281" s="212"/>
      <c r="R281" s="15">
        <f t="shared" si="201"/>
        <v>1.716810378242357E-3</v>
      </c>
      <c r="S281" s="13">
        <f t="shared" si="205"/>
        <v>1</v>
      </c>
      <c r="T281" s="15">
        <f t="shared" si="202"/>
        <v>1.716810378242357E-3</v>
      </c>
      <c r="U281" s="15">
        <f t="shared" si="203"/>
        <v>4.143441055743833E-2</v>
      </c>
      <c r="Z281" s="15">
        <f t="shared" si="185"/>
        <v>38754</v>
      </c>
      <c r="AA281" s="15">
        <f t="shared" si="186"/>
        <v>9.1118310748796796E-2</v>
      </c>
      <c r="AB281" s="15">
        <f t="shared" si="187"/>
        <v>4.390919399015087E-2</v>
      </c>
      <c r="AC281" s="15">
        <f t="shared" si="188"/>
        <v>4.143441055743833E-2</v>
      </c>
      <c r="AD281" s="15">
        <f t="shared" si="189"/>
        <v>-2.8873531006037984E-3</v>
      </c>
      <c r="AE281" s="15">
        <f t="shared" si="190"/>
        <v>8.3368079275663686E-6</v>
      </c>
      <c r="AF281" s="15">
        <f t="shared" si="191"/>
        <v>-38970.816269042349</v>
      </c>
      <c r="AG281" s="13">
        <f t="shared" si="192"/>
        <v>8.3368079275663686E-6</v>
      </c>
      <c r="AH281" s="15">
        <f t="shared" si="193"/>
        <v>4.4321763658042128E-2</v>
      </c>
      <c r="AI281" s="15">
        <f t="shared" si="194"/>
        <v>1.1595260612000835</v>
      </c>
      <c r="AJ281" s="15">
        <f t="shared" si="195"/>
        <v>0.94070004081942182</v>
      </c>
      <c r="AK281" s="15">
        <f t="shared" si="196"/>
        <v>-0.26898568657366839</v>
      </c>
      <c r="AL281" s="15">
        <f t="shared" si="197"/>
        <v>-1.035491517256296</v>
      </c>
      <c r="AM281" s="15">
        <f t="shared" si="198"/>
        <v>-0.56957244090108683</v>
      </c>
      <c r="AN281" s="15">
        <f t="shared" ref="AN281:AT290" si="206">$AU281+$AB$7*SIN(AO281)</f>
        <v>5.5013639311381812</v>
      </c>
      <c r="AO281" s="15">
        <f t="shared" si="206"/>
        <v>5.5013872497500973</v>
      </c>
      <c r="AP281" s="15">
        <f t="shared" si="206"/>
        <v>5.5014923160858693</v>
      </c>
      <c r="AQ281" s="15">
        <f t="shared" si="206"/>
        <v>5.5019655761410116</v>
      </c>
      <c r="AR281" s="15">
        <f t="shared" si="206"/>
        <v>5.5040945791908475</v>
      </c>
      <c r="AS281" s="15">
        <f t="shared" si="206"/>
        <v>5.5136173874944241</v>
      </c>
      <c r="AT281" s="15">
        <f t="shared" si="206"/>
        <v>5.5551896847674511</v>
      </c>
      <c r="AU281" s="15">
        <f t="shared" si="199"/>
        <v>5.7217019393450395</v>
      </c>
    </row>
    <row r="282" spans="1:47" s="15" customFormat="1" ht="12.95" customHeight="1" x14ac:dyDescent="0.2">
      <c r="A282" s="92" t="s">
        <v>160</v>
      </c>
      <c r="B282" s="43" t="s">
        <v>132</v>
      </c>
      <c r="C282" s="44">
        <v>53998.334699999999</v>
      </c>
      <c r="D282" s="44">
        <v>2.0000000000000001E-4</v>
      </c>
      <c r="E282" s="15">
        <f t="shared" si="181"/>
        <v>38782.283285636717</v>
      </c>
      <c r="F282" s="220">
        <f t="shared" si="178"/>
        <v>38782</v>
      </c>
      <c r="G282" s="150">
        <f t="shared" si="200"/>
        <v>9.0328683480038308E-2</v>
      </c>
      <c r="K282" s="15">
        <f t="shared" si="204"/>
        <v>9.0328683480038308E-2</v>
      </c>
      <c r="N282" s="15">
        <f t="shared" ca="1" si="174"/>
        <v>0.10382067810104037</v>
      </c>
      <c r="O282" s="15">
        <f t="shared" si="182"/>
        <v>4.6772420570488277E-2</v>
      </c>
      <c r="P282" s="211">
        <f t="shared" si="183"/>
        <v>38979.834699999999</v>
      </c>
      <c r="Q282" s="212"/>
      <c r="R282" s="15">
        <f t="shared" si="201"/>
        <v>1.8971480386458437E-3</v>
      </c>
      <c r="S282" s="13">
        <f t="shared" si="205"/>
        <v>1</v>
      </c>
      <c r="T282" s="15">
        <f t="shared" si="202"/>
        <v>1.8971480386458437E-3</v>
      </c>
      <c r="U282" s="15">
        <f t="shared" si="203"/>
        <v>4.3556262909550031E-2</v>
      </c>
      <c r="Z282" s="15">
        <f t="shared" si="185"/>
        <v>38782</v>
      </c>
      <c r="AA282" s="15">
        <f t="shared" si="186"/>
        <v>9.1103946837485364E-2</v>
      </c>
      <c r="AB282" s="15">
        <f t="shared" si="187"/>
        <v>4.599715721304122E-2</v>
      </c>
      <c r="AC282" s="15">
        <f t="shared" si="188"/>
        <v>4.3556262909550031E-2</v>
      </c>
      <c r="AD282" s="15">
        <f t="shared" si="189"/>
        <v>-7.7526335744705632E-4</v>
      </c>
      <c r="AE282" s="15">
        <f t="shared" si="190"/>
        <v>6.0103327340008219E-7</v>
      </c>
      <c r="AF282" s="15">
        <f t="shared" si="191"/>
        <v>-38979.744371316519</v>
      </c>
      <c r="AG282" s="13">
        <f t="shared" si="192"/>
        <v>6.0103327340008219E-7</v>
      </c>
      <c r="AH282" s="15">
        <f t="shared" si="193"/>
        <v>4.4331526266997087E-2</v>
      </c>
      <c r="AI282" s="15">
        <f t="shared" si="194"/>
        <v>1.1601431192298182</v>
      </c>
      <c r="AJ282" s="15">
        <f t="shared" si="195"/>
        <v>0.9414763138561083</v>
      </c>
      <c r="AK282" s="15">
        <f t="shared" si="196"/>
        <v>-0.26861877288615699</v>
      </c>
      <c r="AL282" s="15">
        <f t="shared" si="197"/>
        <v>-1.0331959345173478</v>
      </c>
      <c r="AM282" s="15">
        <f t="shared" si="198"/>
        <v>-0.56805328384160703</v>
      </c>
      <c r="AN282" s="15">
        <f t="shared" si="206"/>
        <v>5.5032438878122729</v>
      </c>
      <c r="AO282" s="15">
        <f t="shared" si="206"/>
        <v>5.5032673958859748</v>
      </c>
      <c r="AP282" s="15">
        <f t="shared" si="206"/>
        <v>5.503373118702072</v>
      </c>
      <c r="AQ282" s="15">
        <f t="shared" si="206"/>
        <v>5.5038484491740602</v>
      </c>
      <c r="AR282" s="15">
        <f t="shared" si="206"/>
        <v>5.5059827875767766</v>
      </c>
      <c r="AS282" s="15">
        <f t="shared" si="206"/>
        <v>5.5155118494358497</v>
      </c>
      <c r="AT282" s="15">
        <f t="shared" si="206"/>
        <v>5.5570392674157718</v>
      </c>
      <c r="AU282" s="15">
        <f t="shared" si="199"/>
        <v>5.723164245563356</v>
      </c>
    </row>
    <row r="283" spans="1:47" s="15" customFormat="1" ht="12.95" customHeight="1" x14ac:dyDescent="0.2">
      <c r="A283" s="29" t="s">
        <v>165</v>
      </c>
      <c r="B283" s="42" t="s">
        <v>132</v>
      </c>
      <c r="C283" s="29">
        <v>54017.466289999997</v>
      </c>
      <c r="D283" s="29" t="s">
        <v>166</v>
      </c>
      <c r="E283" s="15">
        <f t="shared" si="181"/>
        <v>38842.283104584771</v>
      </c>
      <c r="F283" s="220">
        <f t="shared" si="178"/>
        <v>38842</v>
      </c>
      <c r="G283" s="150">
        <f t="shared" si="200"/>
        <v>9.0270953107392415E-2</v>
      </c>
      <c r="K283" s="15">
        <f t="shared" si="204"/>
        <v>9.0270953107392415E-2</v>
      </c>
      <c r="N283" s="15">
        <f t="shared" ca="1" si="174"/>
        <v>0.10360672444342933</v>
      </c>
      <c r="O283" s="15">
        <f t="shared" si="182"/>
        <v>4.6720505431569088E-2</v>
      </c>
      <c r="P283" s="211">
        <f t="shared" si="183"/>
        <v>38998.966289999997</v>
      </c>
      <c r="Q283" s="212"/>
      <c r="R283" s="15">
        <f t="shared" si="201"/>
        <v>1.8966414927646255E-3</v>
      </c>
      <c r="S283" s="13">
        <f t="shared" si="205"/>
        <v>1</v>
      </c>
      <c r="T283" s="15">
        <f t="shared" si="202"/>
        <v>1.8966414927646255E-3</v>
      </c>
      <c r="U283" s="15">
        <f t="shared" si="203"/>
        <v>4.3550447675823327E-2</v>
      </c>
      <c r="Z283" s="15">
        <f t="shared" si="185"/>
        <v>38842</v>
      </c>
      <c r="AA283" s="15">
        <f t="shared" si="186"/>
        <v>9.1072440690644504E-2</v>
      </c>
      <c r="AB283" s="15">
        <f t="shared" si="187"/>
        <v>4.5919017848316999E-2</v>
      </c>
      <c r="AC283" s="15">
        <f t="shared" si="188"/>
        <v>4.3550447675823327E-2</v>
      </c>
      <c r="AD283" s="15">
        <f t="shared" si="189"/>
        <v>-8.0148758325208902E-4</v>
      </c>
      <c r="AE283" s="15">
        <f t="shared" si="190"/>
        <v>6.4238234610727429E-7</v>
      </c>
      <c r="AF283" s="15">
        <f t="shared" si="191"/>
        <v>-38998.876019046889</v>
      </c>
      <c r="AG283" s="13">
        <f t="shared" si="192"/>
        <v>6.4238234610727429E-7</v>
      </c>
      <c r="AH283" s="15">
        <f t="shared" si="193"/>
        <v>4.4351935259075416E-2</v>
      </c>
      <c r="AI283" s="15">
        <f t="shared" si="194"/>
        <v>1.1614647442610624</v>
      </c>
      <c r="AJ283" s="15">
        <f t="shared" si="195"/>
        <v>0.94312577981742796</v>
      </c>
      <c r="AK283" s="15">
        <f t="shared" si="196"/>
        <v>-0.26782643660443661</v>
      </c>
      <c r="AL283" s="15">
        <f t="shared" si="197"/>
        <v>-1.0282686005271271</v>
      </c>
      <c r="AM283" s="15">
        <f t="shared" si="198"/>
        <v>-0.56479917713147221</v>
      </c>
      <c r="AN283" s="15">
        <f t="shared" si="206"/>
        <v>5.5072757345846428</v>
      </c>
      <c r="AO283" s="15">
        <f t="shared" si="206"/>
        <v>5.5072996504733505</v>
      </c>
      <c r="AP283" s="15">
        <f t="shared" si="206"/>
        <v>5.5074067809297578</v>
      </c>
      <c r="AQ283" s="15">
        <f t="shared" si="206"/>
        <v>5.5078865302885713</v>
      </c>
      <c r="AR283" s="15">
        <f t="shared" si="206"/>
        <v>5.5100321744470744</v>
      </c>
      <c r="AS283" s="15">
        <f t="shared" si="206"/>
        <v>5.5195740813522995</v>
      </c>
      <c r="AT283" s="15">
        <f t="shared" si="206"/>
        <v>5.5610038539295239</v>
      </c>
      <c r="AU283" s="15">
        <f t="shared" si="199"/>
        <v>5.7262977588883199</v>
      </c>
    </row>
    <row r="284" spans="1:47" s="15" customFormat="1" ht="12.95" customHeight="1" x14ac:dyDescent="0.2">
      <c r="A284" s="92" t="s">
        <v>1426</v>
      </c>
      <c r="B284" s="43" t="s">
        <v>132</v>
      </c>
      <c r="C284" s="44">
        <v>54025.438900000001</v>
      </c>
      <c r="D284" s="29">
        <v>5.0000000000000001E-4</v>
      </c>
      <c r="E284" s="15">
        <f t="shared" si="181"/>
        <v>38867.28652335675</v>
      </c>
      <c r="F284" s="220">
        <f t="shared" si="178"/>
        <v>38867</v>
      </c>
      <c r="G284" s="150">
        <f t="shared" si="200"/>
        <v>9.1361065460660029E-2</v>
      </c>
      <c r="K284" s="15">
        <f t="shared" si="204"/>
        <v>9.1361065460660029E-2</v>
      </c>
      <c r="N284" s="15">
        <f t="shared" ca="1" si="174"/>
        <v>0.10351757708609138</v>
      </c>
      <c r="O284" s="15">
        <f t="shared" si="182"/>
        <v>4.6698787412161991E-2</v>
      </c>
      <c r="P284" s="211">
        <f t="shared" si="183"/>
        <v>39006.938900000001</v>
      </c>
      <c r="Q284" s="212"/>
      <c r="R284" s="15">
        <f t="shared" si="201"/>
        <v>1.9947190804813497E-3</v>
      </c>
      <c r="S284" s="13">
        <f t="shared" si="205"/>
        <v>1</v>
      </c>
      <c r="T284" s="15">
        <f t="shared" si="202"/>
        <v>1.9947190804813497E-3</v>
      </c>
      <c r="U284" s="15">
        <f t="shared" si="203"/>
        <v>4.4662278048498039E-2</v>
      </c>
      <c r="Z284" s="15">
        <f t="shared" si="185"/>
        <v>38867</v>
      </c>
      <c r="AA284" s="15">
        <f t="shared" si="186"/>
        <v>9.1059020285634257E-2</v>
      </c>
      <c r="AB284" s="15">
        <f t="shared" si="187"/>
        <v>4.7000832587187763E-2</v>
      </c>
      <c r="AC284" s="15">
        <f t="shared" si="188"/>
        <v>4.4662278048498039E-2</v>
      </c>
      <c r="AD284" s="15">
        <f t="shared" si="189"/>
        <v>3.0204517502577244E-4</v>
      </c>
      <c r="AE284" s="15">
        <f t="shared" si="190"/>
        <v>9.1231287756349508E-8</v>
      </c>
      <c r="AF284" s="15">
        <f t="shared" si="191"/>
        <v>-39006.84753893454</v>
      </c>
      <c r="AG284" s="13">
        <f t="shared" si="192"/>
        <v>9.1231287756349508E-8</v>
      </c>
      <c r="AH284" s="15">
        <f t="shared" si="193"/>
        <v>4.4360232873472266E-2</v>
      </c>
      <c r="AI284" s="15">
        <f t="shared" si="194"/>
        <v>1.1620151522764408</v>
      </c>
      <c r="AJ284" s="15">
        <f t="shared" si="195"/>
        <v>0.94380739632617394</v>
      </c>
      <c r="AK284" s="15">
        <f t="shared" si="196"/>
        <v>-0.26749383958581602</v>
      </c>
      <c r="AL284" s="15">
        <f t="shared" si="197"/>
        <v>-1.026212232233594</v>
      </c>
      <c r="AM284" s="15">
        <f t="shared" si="198"/>
        <v>-0.56344379080367291</v>
      </c>
      <c r="AN284" s="15">
        <f t="shared" si="206"/>
        <v>5.5089570257275122</v>
      </c>
      <c r="AO284" s="15">
        <f t="shared" si="206"/>
        <v>5.5089811122546255</v>
      </c>
      <c r="AP284" s="15">
        <f t="shared" si="206"/>
        <v>5.5090888295117821</v>
      </c>
      <c r="AQ284" s="15">
        <f t="shared" si="206"/>
        <v>5.5095704126904304</v>
      </c>
      <c r="AR284" s="15">
        <f t="shared" si="206"/>
        <v>5.5117207157947981</v>
      </c>
      <c r="AS284" s="15">
        <f t="shared" si="206"/>
        <v>5.5212677504892165</v>
      </c>
      <c r="AT284" s="15">
        <f t="shared" si="206"/>
        <v>5.5626562444573562</v>
      </c>
      <c r="AU284" s="15">
        <f t="shared" si="199"/>
        <v>5.7276033894403886</v>
      </c>
    </row>
    <row r="285" spans="1:47" s="15" customFormat="1" ht="12.95" customHeight="1" x14ac:dyDescent="0.2">
      <c r="A285" s="29" t="s">
        <v>165</v>
      </c>
      <c r="B285" s="42" t="s">
        <v>132</v>
      </c>
      <c r="C285" s="29">
        <v>54027.351979999999</v>
      </c>
      <c r="D285" s="29" t="s">
        <v>167</v>
      </c>
      <c r="E285" s="15">
        <f t="shared" si="181"/>
        <v>38873.286257494532</v>
      </c>
      <c r="F285" s="220">
        <f t="shared" si="178"/>
        <v>38873</v>
      </c>
      <c r="G285" s="150">
        <f t="shared" si="200"/>
        <v>9.1276292427210137E-2</v>
      </c>
      <c r="K285" s="15">
        <f t="shared" si="204"/>
        <v>9.1276292427210137E-2</v>
      </c>
      <c r="N285" s="15">
        <f t="shared" ca="1" si="174"/>
        <v>0.10349618172033026</v>
      </c>
      <c r="O285" s="15">
        <f t="shared" si="182"/>
        <v>4.6693567497695584E-2</v>
      </c>
      <c r="P285" s="211">
        <f t="shared" si="183"/>
        <v>39008.851979999999</v>
      </c>
      <c r="Q285" s="212"/>
      <c r="R285" s="15">
        <f t="shared" si="201"/>
        <v>1.9876193621407583E-3</v>
      </c>
      <c r="S285" s="13">
        <f t="shared" si="205"/>
        <v>1</v>
      </c>
      <c r="T285" s="15">
        <f t="shared" si="202"/>
        <v>1.9876193621407583E-3</v>
      </c>
      <c r="U285" s="15">
        <f t="shared" si="203"/>
        <v>4.4582724929514553E-2</v>
      </c>
      <c r="Z285" s="15">
        <f t="shared" si="185"/>
        <v>38873</v>
      </c>
      <c r="AA285" s="15">
        <f t="shared" si="186"/>
        <v>9.105577371932902E-2</v>
      </c>
      <c r="AB285" s="15">
        <f t="shared" si="187"/>
        <v>4.6914086205576702E-2</v>
      </c>
      <c r="AC285" s="15">
        <f t="shared" si="188"/>
        <v>4.4582724929514553E-2</v>
      </c>
      <c r="AD285" s="15">
        <f t="shared" si="189"/>
        <v>2.2051870788111771E-4</v>
      </c>
      <c r="AE285" s="15">
        <f t="shared" si="190"/>
        <v>4.862850052555773E-8</v>
      </c>
      <c r="AF285" s="15">
        <f t="shared" si="191"/>
        <v>-39008.760703707572</v>
      </c>
      <c r="AG285" s="13">
        <f t="shared" si="192"/>
        <v>4.862850052555773E-8</v>
      </c>
      <c r="AH285" s="15">
        <f t="shared" si="193"/>
        <v>4.4362206221633435E-2</v>
      </c>
      <c r="AI285" s="15">
        <f t="shared" si="194"/>
        <v>1.1621472258947418</v>
      </c>
      <c r="AJ285" s="15">
        <f t="shared" si="195"/>
        <v>0.94397048624068847</v>
      </c>
      <c r="AK285" s="15">
        <f t="shared" si="196"/>
        <v>-0.2674138009119203</v>
      </c>
      <c r="AL285" s="15">
        <f t="shared" si="197"/>
        <v>-1.0257184138409676</v>
      </c>
      <c r="AM285" s="15">
        <f t="shared" si="198"/>
        <v>-0.56311854085705937</v>
      </c>
      <c r="AN285" s="15">
        <f t="shared" si="206"/>
        <v>5.5093606541609503</v>
      </c>
      <c r="AO285" s="15">
        <f t="shared" si="206"/>
        <v>5.5093847817025337</v>
      </c>
      <c r="AP285" s="15">
        <f t="shared" si="206"/>
        <v>5.5094926398112571</v>
      </c>
      <c r="AQ285" s="15">
        <f t="shared" si="206"/>
        <v>5.5099746624426915</v>
      </c>
      <c r="AR285" s="15">
        <f t="shared" si="206"/>
        <v>5.51212607911802</v>
      </c>
      <c r="AS285" s="15">
        <f t="shared" si="206"/>
        <v>5.5216743247938345</v>
      </c>
      <c r="AT285" s="15">
        <f t="shared" si="206"/>
        <v>5.5630528600460014</v>
      </c>
      <c r="AU285" s="15">
        <f t="shared" si="199"/>
        <v>5.7279167407728853</v>
      </c>
    </row>
    <row r="286" spans="1:47" s="15" customFormat="1" ht="12.95" customHeight="1" x14ac:dyDescent="0.2">
      <c r="A286" s="29" t="s">
        <v>165</v>
      </c>
      <c r="B286" s="42" t="s">
        <v>132</v>
      </c>
      <c r="C286" s="29">
        <v>54034.366000000002</v>
      </c>
      <c r="D286" s="29" t="s">
        <v>166</v>
      </c>
      <c r="E286" s="15">
        <f t="shared" si="181"/>
        <v>38895.283380059787</v>
      </c>
      <c r="F286" s="220">
        <f t="shared" si="178"/>
        <v>38895</v>
      </c>
      <c r="G286" s="150">
        <f t="shared" si="200"/>
        <v>9.035879129805835E-2</v>
      </c>
      <c r="K286" s="15">
        <f t="shared" si="204"/>
        <v>9.035879129805835E-2</v>
      </c>
      <c r="N286" s="15">
        <f t="shared" ca="1" si="174"/>
        <v>0.10341773204587287</v>
      </c>
      <c r="O286" s="15">
        <f t="shared" si="182"/>
        <v>4.6674402675178125E-2</v>
      </c>
      <c r="P286" s="211">
        <f t="shared" si="183"/>
        <v>39015.866000000002</v>
      </c>
      <c r="Q286" s="212"/>
      <c r="R286" s="15">
        <f t="shared" si="201"/>
        <v>1.9083258093548271E-3</v>
      </c>
      <c r="S286" s="13">
        <f t="shared" si="205"/>
        <v>1</v>
      </c>
      <c r="T286" s="15">
        <f t="shared" si="202"/>
        <v>1.9083258093548271E-3</v>
      </c>
      <c r="U286" s="15">
        <f t="shared" si="203"/>
        <v>4.3684388622880224E-2</v>
      </c>
      <c r="Z286" s="15">
        <f t="shared" si="185"/>
        <v>38895</v>
      </c>
      <c r="AA286" s="15">
        <f t="shared" si="186"/>
        <v>9.1043784560617694E-2</v>
      </c>
      <c r="AB286" s="15">
        <f t="shared" si="187"/>
        <v>4.5989409412618781E-2</v>
      </c>
      <c r="AC286" s="15">
        <f t="shared" si="188"/>
        <v>4.3684388622880224E-2</v>
      </c>
      <c r="AD286" s="15">
        <f t="shared" si="189"/>
        <v>-6.8499326255934412E-4</v>
      </c>
      <c r="AE286" s="15">
        <f t="shared" si="190"/>
        <v>4.6921576975169454E-7</v>
      </c>
      <c r="AF286" s="15">
        <f t="shared" si="191"/>
        <v>-39015.775641208704</v>
      </c>
      <c r="AG286" s="13">
        <f t="shared" si="192"/>
        <v>4.6921576975169454E-7</v>
      </c>
      <c r="AH286" s="15">
        <f t="shared" si="193"/>
        <v>4.4369381885439568E-2</v>
      </c>
      <c r="AI286" s="15">
        <f t="shared" si="194"/>
        <v>1.1626314138743896</v>
      </c>
      <c r="AJ286" s="15">
        <f t="shared" si="195"/>
        <v>0.94456682822840599</v>
      </c>
      <c r="AK286" s="15">
        <f t="shared" si="196"/>
        <v>-0.26711961179355137</v>
      </c>
      <c r="AL286" s="15">
        <f t="shared" si="197"/>
        <v>-1.0239067858464825</v>
      </c>
      <c r="AM286" s="15">
        <f t="shared" si="198"/>
        <v>-0.56192609890030054</v>
      </c>
      <c r="AN286" s="15">
        <f t="shared" si="206"/>
        <v>5.5108410176474036</v>
      </c>
      <c r="AO286" s="15">
        <f t="shared" si="206"/>
        <v>5.5108652957755515</v>
      </c>
      <c r="AP286" s="15">
        <f t="shared" si="206"/>
        <v>5.5109736703936116</v>
      </c>
      <c r="AQ286" s="15">
        <f t="shared" si="206"/>
        <v>5.5114573021186546</v>
      </c>
      <c r="AR286" s="15">
        <f t="shared" si="206"/>
        <v>5.5136127866491424</v>
      </c>
      <c r="AS286" s="15">
        <f t="shared" si="206"/>
        <v>5.5231654072836545</v>
      </c>
      <c r="AT286" s="15">
        <f t="shared" si="206"/>
        <v>5.5645072556380448</v>
      </c>
      <c r="AU286" s="15">
        <f t="shared" si="199"/>
        <v>5.7290656956587052</v>
      </c>
    </row>
    <row r="287" spans="1:47" s="15" customFormat="1" ht="12.95" customHeight="1" x14ac:dyDescent="0.2">
      <c r="A287" s="156" t="s">
        <v>1094</v>
      </c>
      <c r="B287" s="193" t="s">
        <v>132</v>
      </c>
      <c r="C287" s="213">
        <v>54048.56</v>
      </c>
      <c r="D287" s="213" t="s">
        <v>298</v>
      </c>
      <c r="E287" s="15">
        <f t="shared" si="181"/>
        <v>38939.798103098939</v>
      </c>
      <c r="F287" s="220">
        <f t="shared" si="178"/>
        <v>38939.5</v>
      </c>
      <c r="G287" s="29">
        <f t="shared" si="200"/>
        <v>9.5053391269175336E-2</v>
      </c>
      <c r="K287" s="15">
        <f t="shared" si="204"/>
        <v>9.5053391269175336E-2</v>
      </c>
      <c r="N287" s="15">
        <f t="shared" ca="1" si="174"/>
        <v>0.10325904974981134</v>
      </c>
      <c r="O287" s="15">
        <f t="shared" si="182"/>
        <v>4.6635516712546739E-2</v>
      </c>
      <c r="P287" s="211">
        <f t="shared" si="183"/>
        <v>39030.06</v>
      </c>
      <c r="Q287" s="212"/>
      <c r="R287" s="15">
        <f t="shared" si="201"/>
        <v>2.344290576581423E-3</v>
      </c>
      <c r="S287" s="13">
        <f t="shared" si="205"/>
        <v>1</v>
      </c>
      <c r="T287" s="15">
        <f t="shared" si="202"/>
        <v>2.344290576581423E-3</v>
      </c>
      <c r="U287" s="15">
        <f t="shared" si="203"/>
        <v>4.8417874556628597E-2</v>
      </c>
      <c r="Z287" s="15">
        <f t="shared" si="185"/>
        <v>38939.5</v>
      </c>
      <c r="AA287" s="15">
        <f t="shared" si="186"/>
        <v>9.1019124565641568E-2</v>
      </c>
      <c r="AB287" s="15">
        <f t="shared" si="187"/>
        <v>5.0669783416080506E-2</v>
      </c>
      <c r="AC287" s="15">
        <f t="shared" si="188"/>
        <v>4.8417874556628597E-2</v>
      </c>
      <c r="AD287" s="15">
        <f t="shared" si="189"/>
        <v>4.0342667035337676E-3</v>
      </c>
      <c r="AE287" s="15">
        <f t="shared" si="190"/>
        <v>1.6275307835241211E-5</v>
      </c>
      <c r="AF287" s="15">
        <f t="shared" si="191"/>
        <v>-39029.964946608728</v>
      </c>
      <c r="AG287" s="13">
        <f t="shared" si="192"/>
        <v>1.6275307835241211E-5</v>
      </c>
      <c r="AH287" s="15">
        <f t="shared" si="193"/>
        <v>4.4383607853094829E-2</v>
      </c>
      <c r="AI287" s="15">
        <f t="shared" si="194"/>
        <v>1.1636103907758164</v>
      </c>
      <c r="AJ287" s="15">
        <f t="shared" si="195"/>
        <v>0.94576508554086147</v>
      </c>
      <c r="AK287" s="15">
        <f t="shared" si="196"/>
        <v>-0.26652111326066691</v>
      </c>
      <c r="AL287" s="15">
        <f t="shared" si="197"/>
        <v>-1.0202377412731423</v>
      </c>
      <c r="AM287" s="15">
        <f t="shared" si="198"/>
        <v>-0.55951478916283537</v>
      </c>
      <c r="AN287" s="15">
        <f t="shared" si="206"/>
        <v>5.5138372745493864</v>
      </c>
      <c r="AO287" s="15">
        <f t="shared" si="206"/>
        <v>5.5138618582168615</v>
      </c>
      <c r="AP287" s="15">
        <f t="shared" si="206"/>
        <v>5.5139712777796612</v>
      </c>
      <c r="AQ287" s="15">
        <f t="shared" si="206"/>
        <v>5.5144581533077739</v>
      </c>
      <c r="AR287" s="15">
        <f t="shared" si="206"/>
        <v>5.5166217922489436</v>
      </c>
      <c r="AS287" s="15">
        <f t="shared" si="206"/>
        <v>5.5261829478293292</v>
      </c>
      <c r="AT287" s="15">
        <f t="shared" si="206"/>
        <v>5.5674497649451773</v>
      </c>
      <c r="AU287" s="15">
        <f t="shared" si="199"/>
        <v>5.7313897180413864</v>
      </c>
    </row>
    <row r="288" spans="1:47" s="15" customFormat="1" ht="12.95" customHeight="1" x14ac:dyDescent="0.2">
      <c r="A288" s="156" t="s">
        <v>1094</v>
      </c>
      <c r="B288" s="193" t="s">
        <v>131</v>
      </c>
      <c r="C288" s="213">
        <v>54058.603999999999</v>
      </c>
      <c r="D288" s="213" t="s">
        <v>298</v>
      </c>
      <c r="E288" s="15">
        <f t="shared" si="181"/>
        <v>38971.297742256713</v>
      </c>
      <c r="F288" s="220">
        <f t="shared" si="178"/>
        <v>38971</v>
      </c>
      <c r="G288" s="29">
        <f t="shared" si="200"/>
        <v>9.4938332833407912E-2</v>
      </c>
      <c r="K288" s="15">
        <f t="shared" si="204"/>
        <v>9.4938332833407912E-2</v>
      </c>
      <c r="N288" s="15">
        <f t="shared" ca="1" si="174"/>
        <v>0.10314672407956554</v>
      </c>
      <c r="O288" s="15">
        <f t="shared" si="182"/>
        <v>4.6607893005871932E-2</v>
      </c>
      <c r="P288" s="211">
        <f t="shared" si="183"/>
        <v>39040.103999999999</v>
      </c>
      <c r="Q288" s="212"/>
      <c r="R288" s="15">
        <f t="shared" si="201"/>
        <v>2.335831413923076E-3</v>
      </c>
      <c r="S288" s="13">
        <f t="shared" si="205"/>
        <v>1</v>
      </c>
      <c r="T288" s="15">
        <f t="shared" si="202"/>
        <v>2.335831413923076E-3</v>
      </c>
      <c r="U288" s="15">
        <f t="shared" si="203"/>
        <v>4.833043982753598E-2</v>
      </c>
      <c r="Z288" s="15">
        <f t="shared" si="185"/>
        <v>38971</v>
      </c>
      <c r="AA288" s="15">
        <f t="shared" si="186"/>
        <v>9.1001337072506128E-2</v>
      </c>
      <c r="AB288" s="15">
        <f t="shared" si="187"/>
        <v>5.054488876677371E-2</v>
      </c>
      <c r="AC288" s="15">
        <f t="shared" si="188"/>
        <v>4.833043982753598E-2</v>
      </c>
      <c r="AD288" s="15">
        <f t="shared" si="189"/>
        <v>3.9369957609017847E-3</v>
      </c>
      <c r="AE288" s="15">
        <f t="shared" si="190"/>
        <v>1.5499935621358623E-5</v>
      </c>
      <c r="AF288" s="15">
        <f t="shared" si="191"/>
        <v>-39040.009061667166</v>
      </c>
      <c r="AG288" s="13">
        <f t="shared" si="192"/>
        <v>1.5499935621358623E-5</v>
      </c>
      <c r="AH288" s="15">
        <f t="shared" si="193"/>
        <v>4.4393444066634202E-2</v>
      </c>
      <c r="AI288" s="15">
        <f t="shared" si="194"/>
        <v>1.164303037567229</v>
      </c>
      <c r="AJ288" s="15">
        <f t="shared" si="195"/>
        <v>0.94660679908621181</v>
      </c>
      <c r="AK288" s="15">
        <f t="shared" si="196"/>
        <v>-0.2660946741851522</v>
      </c>
      <c r="AL288" s="15">
        <f t="shared" si="197"/>
        <v>-1.0176368179912167</v>
      </c>
      <c r="AM288" s="15">
        <f t="shared" si="198"/>
        <v>-0.55780844978052457</v>
      </c>
      <c r="AN288" s="15">
        <f t="shared" si="206"/>
        <v>5.5159597450042375</v>
      </c>
      <c r="AO288" s="15">
        <f t="shared" si="206"/>
        <v>5.5159845456960985</v>
      </c>
      <c r="AP288" s="15">
        <f t="shared" si="206"/>
        <v>5.5160947050130611</v>
      </c>
      <c r="AQ288" s="15">
        <f t="shared" si="206"/>
        <v>5.5165838676068653</v>
      </c>
      <c r="AR288" s="15">
        <f t="shared" si="206"/>
        <v>5.518753218511792</v>
      </c>
      <c r="AS288" s="15">
        <f t="shared" si="206"/>
        <v>5.5283201606072234</v>
      </c>
      <c r="AT288" s="15">
        <f t="shared" si="206"/>
        <v>5.5695332002172693</v>
      </c>
      <c r="AU288" s="15">
        <f t="shared" si="199"/>
        <v>5.7330348125369923</v>
      </c>
    </row>
    <row r="289" spans="1:47" s="15" customFormat="1" ht="12.95" customHeight="1" x14ac:dyDescent="0.2">
      <c r="A289" s="156" t="s">
        <v>1094</v>
      </c>
      <c r="B289" s="193" t="s">
        <v>131</v>
      </c>
      <c r="C289" s="213">
        <v>54059.561999999998</v>
      </c>
      <c r="D289" s="213" t="s">
        <v>298</v>
      </c>
      <c r="E289" s="15">
        <f t="shared" si="181"/>
        <v>38974.302188126196</v>
      </c>
      <c r="F289" s="220">
        <f t="shared" si="178"/>
        <v>38974</v>
      </c>
      <c r="G289" s="29">
        <f t="shared" si="200"/>
        <v>9.6355946312542073E-2</v>
      </c>
      <c r="K289" s="15">
        <f t="shared" si="204"/>
        <v>9.6355946312542073E-2</v>
      </c>
      <c r="N289" s="15">
        <f t="shared" ca="1" si="174"/>
        <v>0.10313602639668498</v>
      </c>
      <c r="O289" s="15">
        <f t="shared" si="182"/>
        <v>4.6605257953303517E-2</v>
      </c>
      <c r="P289" s="211">
        <f t="shared" si="183"/>
        <v>39041.061999999998</v>
      </c>
      <c r="Q289" s="212"/>
      <c r="R289" s="15">
        <f t="shared" si="201"/>
        <v>2.4751309922180749E-3</v>
      </c>
      <c r="S289" s="13">
        <f t="shared" si="205"/>
        <v>1</v>
      </c>
      <c r="T289" s="15">
        <f t="shared" si="202"/>
        <v>2.4751309922180749E-3</v>
      </c>
      <c r="U289" s="15">
        <f t="shared" si="203"/>
        <v>4.9750688359238557E-2</v>
      </c>
      <c r="Z289" s="15">
        <f t="shared" si="185"/>
        <v>38974</v>
      </c>
      <c r="AA289" s="15">
        <f t="shared" si="186"/>
        <v>9.099962867435743E-2</v>
      </c>
      <c r="AB289" s="15">
        <f t="shared" si="187"/>
        <v>5.196157559148816E-2</v>
      </c>
      <c r="AC289" s="15">
        <f t="shared" si="188"/>
        <v>4.9750688359238557E-2</v>
      </c>
      <c r="AD289" s="15">
        <f t="shared" si="189"/>
        <v>5.3563176381846433E-3</v>
      </c>
      <c r="AE289" s="15">
        <f t="shared" si="190"/>
        <v>2.8690138641127917E-5</v>
      </c>
      <c r="AF289" s="15">
        <f t="shared" si="191"/>
        <v>-39040.965644053686</v>
      </c>
      <c r="AG289" s="13">
        <f t="shared" si="192"/>
        <v>2.8690138641127917E-5</v>
      </c>
      <c r="AH289" s="15">
        <f t="shared" si="193"/>
        <v>4.4394370721053913E-2</v>
      </c>
      <c r="AI289" s="15">
        <f t="shared" si="194"/>
        <v>1.1643689889951083</v>
      </c>
      <c r="AJ289" s="15">
        <f t="shared" si="195"/>
        <v>0.94668668041585002</v>
      </c>
      <c r="AK289" s="15">
        <f t="shared" si="196"/>
        <v>-0.26605394047118819</v>
      </c>
      <c r="AL289" s="15">
        <f t="shared" si="197"/>
        <v>-1.0173889495359576</v>
      </c>
      <c r="AM289" s="15">
        <f t="shared" si="198"/>
        <v>-0.55764596461694227</v>
      </c>
      <c r="AN289" s="15">
        <f t="shared" si="206"/>
        <v>5.5161619509363238</v>
      </c>
      <c r="AO289" s="15">
        <f t="shared" si="206"/>
        <v>5.5161867723286306</v>
      </c>
      <c r="AP289" s="15">
        <f t="shared" si="206"/>
        <v>5.5162970020988666</v>
      </c>
      <c r="AQ289" s="15">
        <f t="shared" si="206"/>
        <v>5.5167863821059777</v>
      </c>
      <c r="AR289" s="15">
        <f t="shared" si="206"/>
        <v>5.5189562743815266</v>
      </c>
      <c r="AS289" s="15">
        <f t="shared" si="206"/>
        <v>5.5285237565207783</v>
      </c>
      <c r="AT289" s="15">
        <f t="shared" si="206"/>
        <v>5.5697316457205241</v>
      </c>
      <c r="AU289" s="15">
        <f t="shared" si="199"/>
        <v>5.7331914882032411</v>
      </c>
    </row>
    <row r="290" spans="1:47" s="15" customFormat="1" ht="12.95" customHeight="1" x14ac:dyDescent="0.2">
      <c r="A290" s="156" t="s">
        <v>1094</v>
      </c>
      <c r="B290" s="193" t="s">
        <v>132</v>
      </c>
      <c r="C290" s="213">
        <v>54062.585700000003</v>
      </c>
      <c r="D290" s="213" t="s">
        <v>298</v>
      </c>
      <c r="E290" s="15">
        <f t="shared" si="181"/>
        <v>38983.785009603846</v>
      </c>
      <c r="F290" s="220">
        <f t="shared" si="178"/>
        <v>38983.5</v>
      </c>
      <c r="G290" s="29">
        <f t="shared" si="200"/>
        <v>9.0878389011777472E-2</v>
      </c>
      <c r="K290" s="15">
        <f t="shared" si="204"/>
        <v>9.0878389011777472E-2</v>
      </c>
      <c r="N290" s="15">
        <f t="shared" ca="1" si="174"/>
        <v>0.10310215040089657</v>
      </c>
      <c r="O290" s="15">
        <f t="shared" si="182"/>
        <v>4.65969087745262E-2</v>
      </c>
      <c r="P290" s="211">
        <f t="shared" si="183"/>
        <v>39044.085700000003</v>
      </c>
      <c r="Q290" s="212"/>
      <c r="R290" s="15">
        <f t="shared" si="201"/>
        <v>1.9608494920020751E-3</v>
      </c>
      <c r="S290" s="13">
        <f t="shared" si="205"/>
        <v>1</v>
      </c>
      <c r="T290" s="15">
        <f t="shared" si="202"/>
        <v>1.9608494920020751E-3</v>
      </c>
      <c r="U290" s="15">
        <f t="shared" si="203"/>
        <v>4.4281480237251272E-2</v>
      </c>
      <c r="Z290" s="15">
        <f t="shared" si="185"/>
        <v>38983.5</v>
      </c>
      <c r="AA290" s="15">
        <f t="shared" si="186"/>
        <v>9.0994202269912117E-2</v>
      </c>
      <c r="AB290" s="15">
        <f t="shared" si="187"/>
        <v>4.6481095516391548E-2</v>
      </c>
      <c r="AC290" s="15">
        <f t="shared" si="188"/>
        <v>4.4281480237251272E-2</v>
      </c>
      <c r="AD290" s="15">
        <f t="shared" si="189"/>
        <v>-1.1581325813464494E-4</v>
      </c>
      <c r="AE290" s="15">
        <f t="shared" si="190"/>
        <v>1.3412710759761901E-8</v>
      </c>
      <c r="AF290" s="15">
        <f t="shared" si="191"/>
        <v>-39043.994821610991</v>
      </c>
      <c r="AG290" s="13">
        <f t="shared" si="192"/>
        <v>1.3412710759761901E-8</v>
      </c>
      <c r="AH290" s="15">
        <f t="shared" si="193"/>
        <v>4.4397293495385924E-2</v>
      </c>
      <c r="AI290" s="15">
        <f t="shared" si="194"/>
        <v>1.1645778178127364</v>
      </c>
      <c r="AJ290" s="15">
        <f t="shared" si="195"/>
        <v>0.94693931377285712</v>
      </c>
      <c r="AK290" s="15">
        <f t="shared" si="196"/>
        <v>-0.26592481205693896</v>
      </c>
      <c r="AL290" s="15">
        <f t="shared" si="197"/>
        <v>-1.0166038474772414</v>
      </c>
      <c r="AM290" s="15">
        <f t="shared" si="198"/>
        <v>-0.55713145498000261</v>
      </c>
      <c r="AN290" s="15">
        <f t="shared" si="206"/>
        <v>5.5168023453035433</v>
      </c>
      <c r="AO290" s="15">
        <f t="shared" si="206"/>
        <v>5.5168272322829059</v>
      </c>
      <c r="AP290" s="15">
        <f t="shared" si="206"/>
        <v>5.516937685154006</v>
      </c>
      <c r="AQ290" s="15">
        <f t="shared" si="206"/>
        <v>5.5174277531692812</v>
      </c>
      <c r="AR290" s="15">
        <f t="shared" si="206"/>
        <v>5.5195993567590751</v>
      </c>
      <c r="AS290" s="15">
        <f t="shared" si="206"/>
        <v>5.5291685363397525</v>
      </c>
      <c r="AT290" s="15">
        <f t="shared" si="206"/>
        <v>5.5703600829472455</v>
      </c>
      <c r="AU290" s="15">
        <f t="shared" si="199"/>
        <v>5.7336876278130271</v>
      </c>
    </row>
    <row r="291" spans="1:47" s="15" customFormat="1" ht="12.95" customHeight="1" x14ac:dyDescent="0.2">
      <c r="A291" s="44" t="s">
        <v>168</v>
      </c>
      <c r="B291" s="43" t="s">
        <v>131</v>
      </c>
      <c r="C291" s="44">
        <v>54213.405100000004</v>
      </c>
      <c r="D291" s="44">
        <v>2.0000000000000001E-4</v>
      </c>
      <c r="E291" s="15">
        <f t="shared" si="181"/>
        <v>39456.779501637997</v>
      </c>
      <c r="F291" s="220">
        <f t="shared" si="178"/>
        <v>39456.5</v>
      </c>
      <c r="G291" s="150">
        <f t="shared" si="200"/>
        <v>8.9122114637575578E-2</v>
      </c>
      <c r="K291" s="15">
        <f t="shared" si="204"/>
        <v>8.9122114637575578E-2</v>
      </c>
      <c r="N291" s="15">
        <f t="shared" ref="N291:N322" ca="1" si="207">+C$11+C$12*F291</f>
        <v>0.10141548240006271</v>
      </c>
      <c r="O291" s="15">
        <f t="shared" si="182"/>
        <v>4.6171894841831845E-2</v>
      </c>
      <c r="P291" s="211">
        <f t="shared" si="183"/>
        <v>39194.905100000004</v>
      </c>
      <c r="Q291" s="212"/>
      <c r="R291" s="15">
        <f t="shared" si="201"/>
        <v>1.8447213805026967E-3</v>
      </c>
      <c r="S291" s="13">
        <f t="shared" si="205"/>
        <v>1</v>
      </c>
      <c r="T291" s="15">
        <f t="shared" si="202"/>
        <v>1.8447213805026967E-3</v>
      </c>
      <c r="U291" s="15">
        <f t="shared" si="203"/>
        <v>4.2950219795743733E-2</v>
      </c>
      <c r="Z291" s="15">
        <f t="shared" si="185"/>
        <v>39456.5</v>
      </c>
      <c r="AA291" s="15">
        <f t="shared" si="186"/>
        <v>9.0692121026540798E-2</v>
      </c>
      <c r="AB291" s="15">
        <f t="shared" si="187"/>
        <v>4.4601888452866625E-2</v>
      </c>
      <c r="AC291" s="15">
        <f t="shared" si="188"/>
        <v>4.2950219795743733E-2</v>
      </c>
      <c r="AD291" s="15">
        <f t="shared" si="189"/>
        <v>-1.5700063889652199E-3</v>
      </c>
      <c r="AE291" s="15">
        <f t="shared" si="190"/>
        <v>2.4649200613916093E-6</v>
      </c>
      <c r="AF291" s="15">
        <f t="shared" si="191"/>
        <v>-39194.815977885366</v>
      </c>
      <c r="AG291" s="13">
        <f t="shared" si="192"/>
        <v>2.4649200613916093E-6</v>
      </c>
      <c r="AH291" s="15">
        <f t="shared" si="193"/>
        <v>4.4520226184708953E-2</v>
      </c>
      <c r="AI291" s="15">
        <f t="shared" si="194"/>
        <v>1.1749367790825349</v>
      </c>
      <c r="AJ291" s="15">
        <f t="shared" si="195"/>
        <v>0.95887788130497897</v>
      </c>
      <c r="AK291" s="15">
        <f t="shared" si="196"/>
        <v>-0.259227674270609</v>
      </c>
      <c r="AL291" s="15">
        <f t="shared" si="197"/>
        <v>-0.9771577121366477</v>
      </c>
      <c r="AM291" s="15">
        <f t="shared" si="198"/>
        <v>-0.53156406457946959</v>
      </c>
      <c r="AN291" s="15">
        <f t="shared" ref="AN291:AT300" si="208">$AU291+$AB$7*SIN(AO291)</f>
        <v>5.5488321525091759</v>
      </c>
      <c r="AO291" s="15">
        <f t="shared" si="208"/>
        <v>5.5488603634258302</v>
      </c>
      <c r="AP291" s="15">
        <f t="shared" si="208"/>
        <v>5.5489818840919298</v>
      </c>
      <c r="AQ291" s="15">
        <f t="shared" si="208"/>
        <v>5.5495051913309679</v>
      </c>
      <c r="AR291" s="15">
        <f t="shared" si="208"/>
        <v>5.5517559079783698</v>
      </c>
      <c r="AS291" s="15">
        <f t="shared" si="208"/>
        <v>5.5613848781123885</v>
      </c>
      <c r="AT291" s="15">
        <f t="shared" si="208"/>
        <v>5.6016998027683078</v>
      </c>
      <c r="AU291" s="15">
        <f t="shared" si="199"/>
        <v>5.7583901578581607</v>
      </c>
    </row>
    <row r="292" spans="1:47" s="15" customFormat="1" ht="12.95" customHeight="1" x14ac:dyDescent="0.2">
      <c r="A292" s="44" t="s">
        <v>168</v>
      </c>
      <c r="B292" s="43" t="s">
        <v>132</v>
      </c>
      <c r="C292" s="44">
        <v>54263.304799999998</v>
      </c>
      <c r="D292" s="44">
        <v>2.0000000000000001E-4</v>
      </c>
      <c r="E292" s="15">
        <f t="shared" si="181"/>
        <v>39613.273183844358</v>
      </c>
      <c r="F292" s="220">
        <f t="shared" si="178"/>
        <v>39613</v>
      </c>
      <c r="G292" s="150">
        <f t="shared" si="200"/>
        <v>8.7107617931906134E-2</v>
      </c>
      <c r="K292" s="15">
        <f t="shared" si="204"/>
        <v>8.7107617931906134E-2</v>
      </c>
      <c r="N292" s="15">
        <f t="shared" ca="1" si="207"/>
        <v>0.10085741994312716</v>
      </c>
      <c r="O292" s="15">
        <f t="shared" si="182"/>
        <v>4.6027251821063569E-2</v>
      </c>
      <c r="P292" s="211">
        <f t="shared" si="183"/>
        <v>39244.804799999998</v>
      </c>
      <c r="Q292" s="212"/>
      <c r="R292" s="15">
        <f t="shared" si="201"/>
        <v>1.6875964798008622E-3</v>
      </c>
      <c r="S292" s="13">
        <f t="shared" si="205"/>
        <v>1</v>
      </c>
      <c r="T292" s="15">
        <f t="shared" si="202"/>
        <v>1.6875964798008622E-3</v>
      </c>
      <c r="U292" s="15">
        <f t="shared" si="203"/>
        <v>4.1080366110842564E-2</v>
      </c>
      <c r="Z292" s="15">
        <f t="shared" si="185"/>
        <v>39613</v>
      </c>
      <c r="AA292" s="15">
        <f t="shared" si="186"/>
        <v>9.0578267406051682E-2</v>
      </c>
      <c r="AB292" s="15">
        <f t="shared" si="187"/>
        <v>4.2556602346918021E-2</v>
      </c>
      <c r="AC292" s="15">
        <f t="shared" si="188"/>
        <v>4.1080366110842564E-2</v>
      </c>
      <c r="AD292" s="15">
        <f t="shared" si="189"/>
        <v>-3.4706494741455485E-3</v>
      </c>
      <c r="AE292" s="15">
        <f t="shared" si="190"/>
        <v>1.2045407772386772E-5</v>
      </c>
      <c r="AF292" s="15">
        <f t="shared" si="191"/>
        <v>-39244.717692382066</v>
      </c>
      <c r="AG292" s="13">
        <f t="shared" si="192"/>
        <v>1.2045407772386772E-5</v>
      </c>
      <c r="AH292" s="15">
        <f t="shared" si="193"/>
        <v>4.4551015584988113E-2</v>
      </c>
      <c r="AI292" s="15">
        <f t="shared" si="194"/>
        <v>1.1783446019824344</v>
      </c>
      <c r="AJ292" s="15">
        <f t="shared" si="195"/>
        <v>0.96254207917829326</v>
      </c>
      <c r="AK292" s="15">
        <f t="shared" si="196"/>
        <v>-0.25689505002480617</v>
      </c>
      <c r="AL292" s="15">
        <f t="shared" si="197"/>
        <v>-0.9639524289040533</v>
      </c>
      <c r="AM292" s="15">
        <f t="shared" si="198"/>
        <v>-0.52312527342933046</v>
      </c>
      <c r="AN292" s="15">
        <f t="shared" si="208"/>
        <v>5.5594920781794874</v>
      </c>
      <c r="AO292" s="15">
        <f t="shared" si="208"/>
        <v>5.5595214079476847</v>
      </c>
      <c r="AP292" s="15">
        <f t="shared" si="208"/>
        <v>5.5596465508417081</v>
      </c>
      <c r="AQ292" s="15">
        <f t="shared" si="208"/>
        <v>5.5601803493952398</v>
      </c>
      <c r="AR292" s="15">
        <f t="shared" si="208"/>
        <v>5.5624544576094141</v>
      </c>
      <c r="AS292" s="15">
        <f t="shared" si="208"/>
        <v>5.5720923668895246</v>
      </c>
      <c r="AT292" s="15">
        <f t="shared" si="208"/>
        <v>5.61209032681574</v>
      </c>
      <c r="AU292" s="15">
        <f t="shared" si="199"/>
        <v>5.766563405114109</v>
      </c>
    </row>
    <row r="293" spans="1:47" s="15" customFormat="1" ht="12.95" customHeight="1" x14ac:dyDescent="0.2">
      <c r="A293" s="44" t="s">
        <v>168</v>
      </c>
      <c r="B293" s="43" t="s">
        <v>131</v>
      </c>
      <c r="C293" s="44">
        <v>54264.421900000001</v>
      </c>
      <c r="D293" s="44">
        <v>2.0000000000000001E-4</v>
      </c>
      <c r="E293" s="15">
        <f t="shared" si="181"/>
        <v>39616.776593532057</v>
      </c>
      <c r="F293" s="220">
        <f t="shared" si="178"/>
        <v>39616.5</v>
      </c>
      <c r="G293" s="150">
        <f t="shared" si="200"/>
        <v>8.8194833660963923E-2</v>
      </c>
      <c r="K293" s="15">
        <f t="shared" si="204"/>
        <v>8.8194833660963923E-2</v>
      </c>
      <c r="N293" s="15">
        <f t="shared" ca="1" si="207"/>
        <v>0.10084493931309987</v>
      </c>
      <c r="O293" s="15">
        <f t="shared" si="182"/>
        <v>4.6023994142086119E-2</v>
      </c>
      <c r="P293" s="211">
        <f t="shared" si="183"/>
        <v>39245.921900000001</v>
      </c>
      <c r="Q293" s="212"/>
      <c r="R293" s="15">
        <f t="shared" si="201"/>
        <v>1.7783797057269459E-3</v>
      </c>
      <c r="S293" s="13">
        <f t="shared" si="205"/>
        <v>1</v>
      </c>
      <c r="T293" s="15">
        <f t="shared" si="202"/>
        <v>1.7783797057269459E-3</v>
      </c>
      <c r="U293" s="15">
        <f t="shared" si="203"/>
        <v>4.2170839518877803E-2</v>
      </c>
      <c r="Z293" s="15">
        <f t="shared" si="185"/>
        <v>39616.5</v>
      </c>
      <c r="AA293" s="15">
        <f t="shared" si="186"/>
        <v>9.0575641376440363E-2</v>
      </c>
      <c r="AB293" s="15">
        <f t="shared" si="187"/>
        <v>4.3643186426609686E-2</v>
      </c>
      <c r="AC293" s="15">
        <f t="shared" si="188"/>
        <v>4.2170839518877803E-2</v>
      </c>
      <c r="AD293" s="15">
        <f t="shared" si="189"/>
        <v>-2.3808077154764407E-3</v>
      </c>
      <c r="AE293" s="15">
        <f t="shared" si="190"/>
        <v>5.668245378072148E-6</v>
      </c>
      <c r="AF293" s="15">
        <f t="shared" si="191"/>
        <v>-39245.83370516634</v>
      </c>
      <c r="AG293" s="13">
        <f t="shared" si="192"/>
        <v>5.668245378072148E-6</v>
      </c>
      <c r="AH293" s="15">
        <f t="shared" si="193"/>
        <v>4.4551647234354237E-2</v>
      </c>
      <c r="AI293" s="15">
        <f t="shared" si="194"/>
        <v>1.1784206865579698</v>
      </c>
      <c r="AJ293" s="15">
        <f t="shared" si="195"/>
        <v>0.96262234644321065</v>
      </c>
      <c r="AK293" s="15">
        <f t="shared" si="196"/>
        <v>-0.25684221302524096</v>
      </c>
      <c r="AL293" s="15">
        <f t="shared" si="197"/>
        <v>-0.96365622856800004</v>
      </c>
      <c r="AM293" s="15">
        <f t="shared" si="198"/>
        <v>-0.52293665877319517</v>
      </c>
      <c r="AN293" s="15">
        <f t="shared" si="208"/>
        <v>5.5597308319132095</v>
      </c>
      <c r="AO293" s="15">
        <f t="shared" si="208"/>
        <v>5.559760186775323</v>
      </c>
      <c r="AP293" s="15">
        <f t="shared" si="208"/>
        <v>5.5598854103219209</v>
      </c>
      <c r="AQ293" s="15">
        <f t="shared" si="208"/>
        <v>5.5604194402430656</v>
      </c>
      <c r="AR293" s="15">
        <f t="shared" si="208"/>
        <v>5.5626940549118915</v>
      </c>
      <c r="AS293" s="15">
        <f t="shared" si="208"/>
        <v>5.5723321015758565</v>
      </c>
      <c r="AT293" s="15">
        <f t="shared" si="208"/>
        <v>5.6123228212753231</v>
      </c>
      <c r="AU293" s="15">
        <f t="shared" si="199"/>
        <v>5.7667461933913984</v>
      </c>
    </row>
    <row r="294" spans="1:47" s="15" customFormat="1" ht="12.95" customHeight="1" x14ac:dyDescent="0.2">
      <c r="A294" s="29" t="s">
        <v>168</v>
      </c>
      <c r="B294" s="42" t="s">
        <v>131</v>
      </c>
      <c r="C294" s="29">
        <v>54271.438099999999</v>
      </c>
      <c r="D294" s="29">
        <v>4.0000000000000002E-4</v>
      </c>
      <c r="E294" s="15">
        <f t="shared" si="181"/>
        <v>39638.780552936543</v>
      </c>
      <c r="F294" s="220">
        <f t="shared" si="178"/>
        <v>39638.5</v>
      </c>
      <c r="G294" s="150">
        <f t="shared" si="200"/>
        <v>8.9457332527672406E-2</v>
      </c>
      <c r="K294" s="15">
        <f t="shared" si="204"/>
        <v>8.9457332527672406E-2</v>
      </c>
      <c r="N294" s="15">
        <f t="shared" ca="1" si="207"/>
        <v>0.10076648963864249</v>
      </c>
      <c r="O294" s="15">
        <f t="shared" si="182"/>
        <v>4.6003494410956927E-2</v>
      </c>
      <c r="P294" s="211">
        <f t="shared" si="183"/>
        <v>39252.938099999999</v>
      </c>
      <c r="Q294" s="212"/>
      <c r="R294" s="15">
        <f t="shared" si="201"/>
        <v>1.8882360470737151E-3</v>
      </c>
      <c r="S294" s="13">
        <f t="shared" si="205"/>
        <v>1</v>
      </c>
      <c r="T294" s="15">
        <f t="shared" si="202"/>
        <v>1.8882360470737151E-3</v>
      </c>
      <c r="U294" s="15">
        <f t="shared" si="203"/>
        <v>4.3453838116715479E-2</v>
      </c>
      <c r="Z294" s="15">
        <f t="shared" si="185"/>
        <v>39638.5</v>
      </c>
      <c r="AA294" s="15">
        <f t="shared" si="186"/>
        <v>9.0559054768258651E-2</v>
      </c>
      <c r="AB294" s="15">
        <f t="shared" si="187"/>
        <v>4.4901772170370682E-2</v>
      </c>
      <c r="AC294" s="15">
        <f t="shared" si="188"/>
        <v>4.3453838116715479E-2</v>
      </c>
      <c r="AD294" s="15">
        <f t="shared" si="189"/>
        <v>-1.1017222405862448E-3</v>
      </c>
      <c r="AE294" s="15">
        <f t="shared" si="190"/>
        <v>1.2137918954023754E-6</v>
      </c>
      <c r="AF294" s="15">
        <f t="shared" si="191"/>
        <v>-39252.848642667472</v>
      </c>
      <c r="AG294" s="13">
        <f t="shared" si="192"/>
        <v>1.2137918954023754E-6</v>
      </c>
      <c r="AH294" s="15">
        <f t="shared" si="193"/>
        <v>4.4555560357301724E-2</v>
      </c>
      <c r="AI294" s="15">
        <f t="shared" si="194"/>
        <v>1.178898798435539</v>
      </c>
      <c r="AJ294" s="15">
        <f t="shared" si="195"/>
        <v>0.96312518506752687</v>
      </c>
      <c r="AK294" s="15">
        <f t="shared" si="196"/>
        <v>-0.25650942224768464</v>
      </c>
      <c r="AL294" s="15">
        <f t="shared" si="197"/>
        <v>-0.96179352196894985</v>
      </c>
      <c r="AM294" s="15">
        <f t="shared" si="198"/>
        <v>-0.52175119206550558</v>
      </c>
      <c r="AN294" s="15">
        <f t="shared" si="208"/>
        <v>5.5612319226763063</v>
      </c>
      <c r="AO294" s="15">
        <f t="shared" si="208"/>
        <v>5.5612614353322058</v>
      </c>
      <c r="AP294" s="15">
        <f t="shared" si="208"/>
        <v>5.5613871654429978</v>
      </c>
      <c r="AQ294" s="15">
        <f t="shared" si="208"/>
        <v>5.5619226462956304</v>
      </c>
      <c r="AR294" s="15">
        <f t="shared" si="208"/>
        <v>5.5642004274443666</v>
      </c>
      <c r="AS294" s="15">
        <f t="shared" si="208"/>
        <v>5.5738392747814753</v>
      </c>
      <c r="AT294" s="15">
        <f t="shared" si="208"/>
        <v>5.6137843330968451</v>
      </c>
      <c r="AU294" s="15">
        <f t="shared" si="199"/>
        <v>5.7678951482772183</v>
      </c>
    </row>
    <row r="295" spans="1:47" s="15" customFormat="1" ht="12.95" customHeight="1" x14ac:dyDescent="0.2">
      <c r="A295" s="29" t="s">
        <v>168</v>
      </c>
      <c r="B295" s="42" t="s">
        <v>131</v>
      </c>
      <c r="C295" s="29">
        <v>54279.409800000001</v>
      </c>
      <c r="D295" s="29">
        <v>2.9999999999999997E-4</v>
      </c>
      <c r="E295" s="15">
        <f t="shared" si="181"/>
        <v>39663.78111779855</v>
      </c>
      <c r="F295" s="220">
        <f t="shared" si="178"/>
        <v>39663.5</v>
      </c>
      <c r="G295" s="150">
        <f t="shared" si="200"/>
        <v>8.9637444878462702E-2</v>
      </c>
      <c r="K295" s="15">
        <f t="shared" si="204"/>
        <v>8.9637444878462702E-2</v>
      </c>
      <c r="N295" s="15">
        <f t="shared" ca="1" si="207"/>
        <v>0.10067734228130454</v>
      </c>
      <c r="O295" s="15">
        <f t="shared" si="182"/>
        <v>4.5980151315574355E-2</v>
      </c>
      <c r="P295" s="211">
        <f t="shared" si="183"/>
        <v>39260.909800000001</v>
      </c>
      <c r="Q295" s="212"/>
      <c r="R295" s="15">
        <f t="shared" si="201"/>
        <v>1.9059592812362123E-3</v>
      </c>
      <c r="S295" s="13">
        <f t="shared" si="205"/>
        <v>1</v>
      </c>
      <c r="T295" s="15">
        <f t="shared" si="202"/>
        <v>1.9059592812362123E-3</v>
      </c>
      <c r="U295" s="15">
        <f t="shared" si="203"/>
        <v>4.3657293562888347E-2</v>
      </c>
      <c r="Z295" s="15">
        <f t="shared" si="185"/>
        <v>39663.5</v>
      </c>
      <c r="AA295" s="15">
        <f t="shared" si="186"/>
        <v>9.0540038384026661E-2</v>
      </c>
      <c r="AB295" s="15">
        <f t="shared" si="187"/>
        <v>4.5077557810010396E-2</v>
      </c>
      <c r="AC295" s="15">
        <f t="shared" si="188"/>
        <v>4.3657293562888347E-2</v>
      </c>
      <c r="AD295" s="15">
        <f t="shared" si="189"/>
        <v>-9.025935055639589E-4</v>
      </c>
      <c r="AE295" s="15">
        <f t="shared" si="190"/>
        <v>8.1467503628623634E-7</v>
      </c>
      <c r="AF295" s="15">
        <f t="shared" si="191"/>
        <v>-39260.820162555123</v>
      </c>
      <c r="AG295" s="13">
        <f t="shared" si="192"/>
        <v>8.1467503628623634E-7</v>
      </c>
      <c r="AH295" s="15">
        <f t="shared" si="193"/>
        <v>4.4559887068452306E-2</v>
      </c>
      <c r="AI295" s="15">
        <f t="shared" si="194"/>
        <v>1.179441823700089</v>
      </c>
      <c r="AJ295" s="15">
        <f t="shared" si="195"/>
        <v>0.96369302598945683</v>
      </c>
      <c r="AK295" s="15">
        <f t="shared" si="196"/>
        <v>-0.25612984146855428</v>
      </c>
      <c r="AL295" s="15">
        <f t="shared" si="197"/>
        <v>-0.95967497545922209</v>
      </c>
      <c r="AM295" s="15">
        <f t="shared" si="198"/>
        <v>-0.52040430277460681</v>
      </c>
      <c r="AN295" s="15">
        <f t="shared" si="208"/>
        <v>5.5629384467236802</v>
      </c>
      <c r="AO295" s="15">
        <f t="shared" si="208"/>
        <v>5.5629681388109944</v>
      </c>
      <c r="AP295" s="15">
        <f t="shared" si="208"/>
        <v>5.5630944437133563</v>
      </c>
      <c r="AQ295" s="15">
        <f t="shared" si="208"/>
        <v>5.563631566209545</v>
      </c>
      <c r="AR295" s="15">
        <f t="shared" si="208"/>
        <v>5.5659129099925071</v>
      </c>
      <c r="AS295" s="15">
        <f t="shared" si="208"/>
        <v>5.5755525353452864</v>
      </c>
      <c r="AT295" s="15">
        <f t="shared" si="208"/>
        <v>5.6154453889078981</v>
      </c>
      <c r="AU295" s="15">
        <f t="shared" si="199"/>
        <v>5.7692007788292869</v>
      </c>
    </row>
    <row r="296" spans="1:47" s="15" customFormat="1" ht="12.95" customHeight="1" x14ac:dyDescent="0.2">
      <c r="A296" s="156" t="s">
        <v>1094</v>
      </c>
      <c r="B296" s="193" t="s">
        <v>131</v>
      </c>
      <c r="C296" s="213">
        <v>54296.787700000001</v>
      </c>
      <c r="D296" s="213" t="s">
        <v>298</v>
      </c>
      <c r="E296" s="15">
        <f t="shared" si="181"/>
        <v>39718.28107591482</v>
      </c>
      <c r="F296" s="220">
        <f t="shared" si="178"/>
        <v>39718</v>
      </c>
      <c r="G296" s="29">
        <f t="shared" si="200"/>
        <v>8.9624089800054207E-2</v>
      </c>
      <c r="K296" s="15">
        <f t="shared" si="204"/>
        <v>8.9624089800054207E-2</v>
      </c>
      <c r="N296" s="15">
        <f t="shared" ca="1" si="207"/>
        <v>0.10048300104230781</v>
      </c>
      <c r="O296" s="15">
        <f t="shared" si="182"/>
        <v>4.5929086567943297E-2</v>
      </c>
      <c r="P296" s="211">
        <f t="shared" si="183"/>
        <v>39278.287700000001</v>
      </c>
      <c r="Q296" s="212"/>
      <c r="R296" s="15">
        <f t="shared" si="201"/>
        <v>1.9092533074541829E-3</v>
      </c>
      <c r="S296" s="13">
        <f t="shared" si="205"/>
        <v>1</v>
      </c>
      <c r="T296" s="15">
        <f t="shared" si="202"/>
        <v>1.9092533074541829E-3</v>
      </c>
      <c r="U296" s="15">
        <f t="shared" si="203"/>
        <v>4.369500323211091E-2</v>
      </c>
      <c r="Z296" s="15">
        <f t="shared" si="185"/>
        <v>39718</v>
      </c>
      <c r="AA296" s="15">
        <f t="shared" si="186"/>
        <v>9.0497962396341725E-2</v>
      </c>
      <c r="AB296" s="15">
        <f t="shared" si="187"/>
        <v>4.5055213971655787E-2</v>
      </c>
      <c r="AC296" s="15">
        <f t="shared" si="188"/>
        <v>4.369500323211091E-2</v>
      </c>
      <c r="AD296" s="15">
        <f t="shared" si="189"/>
        <v>-8.7387259628751712E-4</v>
      </c>
      <c r="AE296" s="15">
        <f t="shared" si="190"/>
        <v>7.6365331454228589E-7</v>
      </c>
      <c r="AF296" s="15">
        <f t="shared" si="191"/>
        <v>-39278.198075910201</v>
      </c>
      <c r="AG296" s="13">
        <f t="shared" si="192"/>
        <v>7.6365331454228589E-7</v>
      </c>
      <c r="AH296" s="15">
        <f t="shared" si="193"/>
        <v>4.456887582839842E-2</v>
      </c>
      <c r="AI296" s="15">
        <f t="shared" si="194"/>
        <v>1.1806245505756483</v>
      </c>
      <c r="AJ296" s="15">
        <f t="shared" si="195"/>
        <v>0.96491769926141513</v>
      </c>
      <c r="AK296" s="15">
        <f t="shared" si="196"/>
        <v>-0.25529715139982595</v>
      </c>
      <c r="AL296" s="15">
        <f t="shared" si="197"/>
        <v>-0.9550497805297361</v>
      </c>
      <c r="AM296" s="15">
        <f t="shared" si="198"/>
        <v>-0.51746893363003799</v>
      </c>
      <c r="AN296" s="15">
        <f t="shared" si="208"/>
        <v>5.5666613924097677</v>
      </c>
      <c r="AO296" s="15">
        <f t="shared" si="208"/>
        <v>5.5666914760516155</v>
      </c>
      <c r="AP296" s="15">
        <f t="shared" si="208"/>
        <v>5.5668190306990084</v>
      </c>
      <c r="AQ296" s="15">
        <f t="shared" si="208"/>
        <v>5.56735970516318</v>
      </c>
      <c r="AR296" s="15">
        <f t="shared" si="208"/>
        <v>5.5696486830519731</v>
      </c>
      <c r="AS296" s="15">
        <f t="shared" si="208"/>
        <v>5.5792895173434438</v>
      </c>
      <c r="AT296" s="15">
        <f t="shared" si="208"/>
        <v>5.619067398248438</v>
      </c>
      <c r="AU296" s="15">
        <f t="shared" si="199"/>
        <v>5.7720470534327966</v>
      </c>
    </row>
    <row r="297" spans="1:47" s="15" customFormat="1" ht="12.95" customHeight="1" x14ac:dyDescent="0.2">
      <c r="A297" s="29" t="s">
        <v>168</v>
      </c>
      <c r="B297" s="42" t="s">
        <v>131</v>
      </c>
      <c r="C297" s="29">
        <v>54315.440999999999</v>
      </c>
      <c r="D297" s="29">
        <v>1E-4</v>
      </c>
      <c r="E297" s="15">
        <f t="shared" si="181"/>
        <v>39776.780898605131</v>
      </c>
      <c r="F297" s="220">
        <f t="shared" si="178"/>
        <v>39776.5</v>
      </c>
      <c r="G297" s="150">
        <f t="shared" si="200"/>
        <v>8.9567552691732999E-2</v>
      </c>
      <c r="K297" s="15">
        <f t="shared" si="204"/>
        <v>8.9567552691732999E-2</v>
      </c>
      <c r="N297" s="15">
        <f t="shared" ca="1" si="207"/>
        <v>0.10027439622613704</v>
      </c>
      <c r="O297" s="15">
        <f t="shared" si="182"/>
        <v>4.5874004204677007E-2</v>
      </c>
      <c r="P297" s="211">
        <f t="shared" si="183"/>
        <v>39296.940999999999</v>
      </c>
      <c r="Q297" s="212"/>
      <c r="R297" s="15">
        <f t="shared" si="201"/>
        <v>1.9091261793907129E-3</v>
      </c>
      <c r="S297" s="13">
        <f t="shared" si="205"/>
        <v>1</v>
      </c>
      <c r="T297" s="15">
        <f t="shared" si="202"/>
        <v>1.9091261793907129E-3</v>
      </c>
      <c r="U297" s="15">
        <f t="shared" si="203"/>
        <v>4.3693548487055991E-2</v>
      </c>
      <c r="Z297" s="15">
        <f t="shared" si="185"/>
        <v>39776.5</v>
      </c>
      <c r="AA297" s="15">
        <f t="shared" si="186"/>
        <v>9.0451850042195164E-2</v>
      </c>
      <c r="AB297" s="15">
        <f t="shared" si="187"/>
        <v>4.4989706854214849E-2</v>
      </c>
      <c r="AC297" s="15">
        <f t="shared" si="188"/>
        <v>4.3693548487055991E-2</v>
      </c>
      <c r="AD297" s="15">
        <f t="shared" si="189"/>
        <v>-8.842973504621654E-4</v>
      </c>
      <c r="AE297" s="15">
        <f t="shared" si="190"/>
        <v>7.8198180403440579E-7</v>
      </c>
      <c r="AF297" s="15">
        <f t="shared" si="191"/>
        <v>-39296.851432447307</v>
      </c>
      <c r="AG297" s="13">
        <f t="shared" si="192"/>
        <v>7.8198180403440579E-7</v>
      </c>
      <c r="AH297" s="15">
        <f t="shared" si="193"/>
        <v>4.457784583751815E-2</v>
      </c>
      <c r="AI297" s="15">
        <f t="shared" si="194"/>
        <v>1.181892407195273</v>
      </c>
      <c r="AJ297" s="15">
        <f t="shared" si="195"/>
        <v>0.96621194533134847</v>
      </c>
      <c r="AK297" s="15">
        <f t="shared" si="196"/>
        <v>-0.25439539301691294</v>
      </c>
      <c r="AL297" s="15">
        <f t="shared" si="197"/>
        <v>-0.95007480485658902</v>
      </c>
      <c r="AM297" s="15">
        <f t="shared" si="198"/>
        <v>-0.51431940854892355</v>
      </c>
      <c r="AN297" s="15">
        <f t="shared" si="208"/>
        <v>5.5706617322704624</v>
      </c>
      <c r="AO297" s="15">
        <f t="shared" si="208"/>
        <v>5.5706922367019356</v>
      </c>
      <c r="AP297" s="15">
        <f t="shared" si="208"/>
        <v>5.5708211274326533</v>
      </c>
      <c r="AQ297" s="15">
        <f t="shared" si="208"/>
        <v>5.5713655726553997</v>
      </c>
      <c r="AR297" s="15">
        <f t="shared" si="208"/>
        <v>5.5736625407851008</v>
      </c>
      <c r="AS297" s="15">
        <f t="shared" si="208"/>
        <v>5.5833039275277319</v>
      </c>
      <c r="AT297" s="15">
        <f t="shared" si="208"/>
        <v>5.6229566220736453</v>
      </c>
      <c r="AU297" s="15">
        <f t="shared" si="199"/>
        <v>5.7751022289246361</v>
      </c>
    </row>
    <row r="298" spans="1:47" s="15" customFormat="1" ht="12.95" customHeight="1" x14ac:dyDescent="0.2">
      <c r="A298" s="134" t="s">
        <v>1435</v>
      </c>
      <c r="B298" s="135" t="s">
        <v>132</v>
      </c>
      <c r="C298" s="134">
        <v>54347.806199999999</v>
      </c>
      <c r="D298" s="134">
        <v>1E-4</v>
      </c>
      <c r="E298" s="15">
        <f t="shared" si="181"/>
        <v>39878.28349928902</v>
      </c>
      <c r="F298" s="220">
        <f t="shared" si="178"/>
        <v>39878</v>
      </c>
      <c r="G298" s="150">
        <f t="shared" si="200"/>
        <v>9.0396808824152686E-2</v>
      </c>
      <c r="K298" s="15">
        <f t="shared" si="204"/>
        <v>9.0396808824152686E-2</v>
      </c>
      <c r="N298" s="15">
        <f t="shared" ca="1" si="207"/>
        <v>9.991245795534498E-2</v>
      </c>
      <c r="O298" s="15">
        <f t="shared" si="182"/>
        <v>4.5777771270391468E-2</v>
      </c>
      <c r="P298" s="211">
        <f t="shared" si="183"/>
        <v>39329.306199999999</v>
      </c>
      <c r="Q298" s="212"/>
      <c r="R298" s="15">
        <f t="shared" si="201"/>
        <v>1.9908585122239537E-3</v>
      </c>
      <c r="S298" s="13">
        <f t="shared" si="205"/>
        <v>1</v>
      </c>
      <c r="T298" s="15">
        <f t="shared" si="202"/>
        <v>1.9908585122239537E-3</v>
      </c>
      <c r="U298" s="15">
        <f t="shared" si="203"/>
        <v>4.4619037553761218E-2</v>
      </c>
      <c r="Z298" s="15">
        <f t="shared" si="185"/>
        <v>39878</v>
      </c>
      <c r="AA298" s="15">
        <f t="shared" si="186"/>
        <v>9.0369506535497468E-2</v>
      </c>
      <c r="AB298" s="15">
        <f t="shared" si="187"/>
        <v>4.5805073559046693E-2</v>
      </c>
      <c r="AC298" s="15">
        <f t="shared" si="188"/>
        <v>4.4619037553761218E-2</v>
      </c>
      <c r="AD298" s="15">
        <f t="shared" si="189"/>
        <v>2.7302288655217666E-5</v>
      </c>
      <c r="AE298" s="15">
        <f t="shared" si="190"/>
        <v>7.4541496581282728E-10</v>
      </c>
      <c r="AF298" s="15">
        <f t="shared" si="191"/>
        <v>-39329.215803191175</v>
      </c>
      <c r="AG298" s="13">
        <f t="shared" si="192"/>
        <v>7.4541496581282728E-10</v>
      </c>
      <c r="AH298" s="15">
        <f t="shared" si="193"/>
        <v>4.4591735265105993E-2</v>
      </c>
      <c r="AI298" s="15">
        <f t="shared" si="194"/>
        <v>1.184087897810419</v>
      </c>
      <c r="AJ298" s="15">
        <f t="shared" si="195"/>
        <v>0.9684070764297632</v>
      </c>
      <c r="AK298" s="15">
        <f t="shared" si="196"/>
        <v>-0.25281121348401719</v>
      </c>
      <c r="AL298" s="15">
        <f t="shared" si="197"/>
        <v>-0.9414176743103021</v>
      </c>
      <c r="AM298" s="15">
        <f t="shared" si="198"/>
        <v>-0.50885795644114717</v>
      </c>
      <c r="AN298" s="15">
        <f t="shared" si="208"/>
        <v>5.5776126717142365</v>
      </c>
      <c r="AO298" s="15">
        <f t="shared" si="208"/>
        <v>5.5776439070502297</v>
      </c>
      <c r="AP298" s="15">
        <f t="shared" si="208"/>
        <v>5.5777751013608627</v>
      </c>
      <c r="AQ298" s="15">
        <f t="shared" si="208"/>
        <v>5.5783259822745723</v>
      </c>
      <c r="AR298" s="15">
        <f t="shared" si="208"/>
        <v>5.5806363042727201</v>
      </c>
      <c r="AS298" s="15">
        <f t="shared" si="208"/>
        <v>5.5902768114214298</v>
      </c>
      <c r="AT298" s="15">
        <f t="shared" si="208"/>
        <v>5.6297079566629282</v>
      </c>
      <c r="AU298" s="15">
        <f t="shared" si="199"/>
        <v>5.7804030889660334</v>
      </c>
    </row>
    <row r="299" spans="1:47" s="15" customFormat="1" ht="12.95" customHeight="1" x14ac:dyDescent="0.2">
      <c r="A299" s="134" t="s">
        <v>1435</v>
      </c>
      <c r="B299" s="135" t="s">
        <v>131</v>
      </c>
      <c r="C299" s="134">
        <v>54347.964999999997</v>
      </c>
      <c r="D299" s="134">
        <v>1E-4</v>
      </c>
      <c r="E299" s="15">
        <f t="shared" si="181"/>
        <v>39878.781522257777</v>
      </c>
      <c r="F299" s="220">
        <f t="shared" si="178"/>
        <v>39878.5</v>
      </c>
      <c r="G299" s="29">
        <f t="shared" si="200"/>
        <v>8.9766411067103036E-2</v>
      </c>
      <c r="K299" s="15">
        <f t="shared" si="204"/>
        <v>8.9766411067103036E-2</v>
      </c>
      <c r="N299" s="15">
        <f t="shared" ca="1" si="207"/>
        <v>9.9910675008198224E-2</v>
      </c>
      <c r="O299" s="15">
        <f t="shared" si="182"/>
        <v>4.5777295135451423E-2</v>
      </c>
      <c r="P299" s="211">
        <f t="shared" si="183"/>
        <v>39329.464999999997</v>
      </c>
      <c r="Q299" s="212"/>
      <c r="R299" s="15">
        <f t="shared" si="201"/>
        <v>1.9350423204482856E-3</v>
      </c>
      <c r="S299" s="13">
        <f t="shared" si="205"/>
        <v>1</v>
      </c>
      <c r="T299" s="15">
        <f t="shared" si="202"/>
        <v>1.9350423204482856E-3</v>
      </c>
      <c r="U299" s="15">
        <f t="shared" si="203"/>
        <v>4.3989115931651612E-2</v>
      </c>
      <c r="Z299" s="15">
        <f t="shared" si="185"/>
        <v>39878.5</v>
      </c>
      <c r="AA299" s="15">
        <f t="shared" si="186"/>
        <v>9.0369093547977036E-2</v>
      </c>
      <c r="AB299" s="15">
        <f t="shared" si="187"/>
        <v>4.5174612654577416E-2</v>
      </c>
      <c r="AC299" s="15">
        <f t="shared" si="188"/>
        <v>4.3989115931651612E-2</v>
      </c>
      <c r="AD299" s="15">
        <f t="shared" si="189"/>
        <v>-6.0268248087400056E-4</v>
      </c>
      <c r="AE299" s="15">
        <f t="shared" si="190"/>
        <v>3.6322617275244005E-7</v>
      </c>
      <c r="AF299" s="15">
        <f t="shared" si="191"/>
        <v>-39329.375233588929</v>
      </c>
      <c r="AG299" s="13">
        <f t="shared" si="192"/>
        <v>3.6322617275244005E-7</v>
      </c>
      <c r="AH299" s="15">
        <f t="shared" si="193"/>
        <v>4.459179841252562E-2</v>
      </c>
      <c r="AI299" s="15">
        <f t="shared" si="194"/>
        <v>1.184098699127327</v>
      </c>
      <c r="AJ299" s="15">
        <f t="shared" si="195"/>
        <v>0.9684177302034751</v>
      </c>
      <c r="AK299" s="15">
        <f t="shared" si="196"/>
        <v>-0.25280334800620524</v>
      </c>
      <c r="AL299" s="15">
        <f t="shared" si="197"/>
        <v>-0.94137494881254535</v>
      </c>
      <c r="AM299" s="15">
        <f t="shared" si="198"/>
        <v>-0.50883106239090692</v>
      </c>
      <c r="AN299" s="15">
        <f t="shared" si="208"/>
        <v>5.5776469447181549</v>
      </c>
      <c r="AO299" s="15">
        <f t="shared" si="208"/>
        <v>5.5776781836562606</v>
      </c>
      <c r="AP299" s="15">
        <f t="shared" si="208"/>
        <v>5.5778093892655898</v>
      </c>
      <c r="AQ299" s="15">
        <f t="shared" si="208"/>
        <v>5.5783603015381136</v>
      </c>
      <c r="AR299" s="15">
        <f t="shared" si="208"/>
        <v>5.5806706877001551</v>
      </c>
      <c r="AS299" s="15">
        <f t="shared" si="208"/>
        <v>5.5903111847267501</v>
      </c>
      <c r="AT299" s="15">
        <f t="shared" si="208"/>
        <v>5.6297412249832073</v>
      </c>
      <c r="AU299" s="15">
        <f t="shared" si="199"/>
        <v>5.7804292015770748</v>
      </c>
    </row>
    <row r="300" spans="1:47" s="15" customFormat="1" ht="12.95" customHeight="1" x14ac:dyDescent="0.2">
      <c r="A300" s="92" t="s">
        <v>171</v>
      </c>
      <c r="B300" s="42" t="s">
        <v>132</v>
      </c>
      <c r="C300" s="29">
        <v>54350.329599999997</v>
      </c>
      <c r="D300" s="231">
        <v>1.2999999999999999E-3</v>
      </c>
      <c r="E300" s="15">
        <f t="shared" si="181"/>
        <v>39886.19729752186</v>
      </c>
      <c r="F300" s="220">
        <f t="shared" si="178"/>
        <v>39885.5</v>
      </c>
      <c r="G300" s="150"/>
      <c r="N300" s="15">
        <f t="shared" ca="1" si="207"/>
        <v>9.9885713748143617E-2</v>
      </c>
      <c r="O300" s="15">
        <f t="shared" si="182"/>
        <v>4.5770627104005951E-2</v>
      </c>
      <c r="P300" s="211">
        <f t="shared" si="183"/>
        <v>39331.829599999997</v>
      </c>
      <c r="Q300" s="215">
        <v>0.22234084250521846</v>
      </c>
      <c r="R300" s="15">
        <f>+(O300-Q300)^2</f>
        <v>3.1177040966830584E-2</v>
      </c>
      <c r="S300" s="13"/>
      <c r="Z300" s="15">
        <f t="shared" si="185"/>
        <v>39885.5</v>
      </c>
      <c r="AA300" s="15">
        <f t="shared" si="186"/>
        <v>9.0363304140314321E-2</v>
      </c>
      <c r="AB300" s="15">
        <f t="shared" si="187"/>
        <v>-9999</v>
      </c>
      <c r="AC300" s="15">
        <f t="shared" si="188"/>
        <v>-4.5770627104005951E-2</v>
      </c>
      <c r="AD300" s="15">
        <f t="shared" si="189"/>
        <v>-9999</v>
      </c>
      <c r="AE300" s="15">
        <f t="shared" si="190"/>
        <v>0</v>
      </c>
      <c r="AF300" s="15">
        <f t="shared" si="191"/>
        <v>-9999</v>
      </c>
      <c r="AG300" s="13">
        <f t="shared" si="192"/>
        <v>8.1655267351549467E-3</v>
      </c>
      <c r="AH300" s="15">
        <f t="shared" si="193"/>
        <v>4.4592677036308377E-2</v>
      </c>
      <c r="AI300" s="15">
        <f t="shared" si="194"/>
        <v>1.1842499029516182</v>
      </c>
      <c r="AJ300" s="15">
        <f t="shared" si="195"/>
        <v>0.96856671776702519</v>
      </c>
      <c r="AK300" s="15">
        <f t="shared" si="196"/>
        <v>-0.25269316778623013</v>
      </c>
      <c r="AL300" s="15">
        <f t="shared" si="197"/>
        <v>-0.94077670999167173</v>
      </c>
      <c r="AM300" s="15">
        <f t="shared" si="198"/>
        <v>-0.50845455555164287</v>
      </c>
      <c r="AN300" s="15">
        <f t="shared" si="208"/>
        <v>5.5781267996043162</v>
      </c>
      <c r="AO300" s="15">
        <f t="shared" si="208"/>
        <v>5.5781580889729563</v>
      </c>
      <c r="AP300" s="15">
        <f t="shared" si="208"/>
        <v>5.5782894527113589</v>
      </c>
      <c r="AQ300" s="15">
        <f t="shared" si="208"/>
        <v>5.5788408036468304</v>
      </c>
      <c r="AR300" s="15">
        <f t="shared" si="208"/>
        <v>5.5811520864242032</v>
      </c>
      <c r="AS300" s="15">
        <f t="shared" si="208"/>
        <v>5.5907924357703926</v>
      </c>
      <c r="AT300" s="15">
        <f t="shared" si="208"/>
        <v>5.6302069922535738</v>
      </c>
      <c r="AU300" s="15">
        <f t="shared" si="199"/>
        <v>5.7807947781316535</v>
      </c>
    </row>
    <row r="301" spans="1:47" s="15" customFormat="1" ht="12.95" customHeight="1" x14ac:dyDescent="0.2">
      <c r="A301" s="92" t="s">
        <v>178</v>
      </c>
      <c r="B301" s="42" t="s">
        <v>131</v>
      </c>
      <c r="C301" s="29">
        <v>54366.777399999999</v>
      </c>
      <c r="D301" s="29">
        <v>1E-4</v>
      </c>
      <c r="E301" s="15">
        <f t="shared" si="181"/>
        <v>39937.780308766305</v>
      </c>
      <c r="F301" s="220">
        <f t="shared" si="178"/>
        <v>39937.5</v>
      </c>
      <c r="G301" s="150">
        <f t="shared" ref="G301:G332" si="209">C301-(C$7+C$8*F301)</f>
        <v>8.9379476208705455E-2</v>
      </c>
      <c r="K301" s="15">
        <f t="shared" ref="K301:K311" si="210">G301</f>
        <v>8.9379476208705455E-2</v>
      </c>
      <c r="N301" s="15">
        <f t="shared" ca="1" si="207"/>
        <v>9.970028724488067E-2</v>
      </c>
      <c r="O301" s="15">
        <f t="shared" si="182"/>
        <v>4.5720967965087178E-2</v>
      </c>
      <c r="P301" s="211">
        <f t="shared" si="183"/>
        <v>39348.277399999999</v>
      </c>
      <c r="Q301" s="212"/>
      <c r="R301" s="15">
        <f t="shared" ref="R301:R332" si="211">+(O301-G301)^2</f>
        <v>1.906065342058085E-3</v>
      </c>
      <c r="S301" s="13">
        <f t="shared" ref="S301:S311" si="212">S$16</f>
        <v>1</v>
      </c>
      <c r="T301" s="15">
        <f t="shared" ref="T301:T332" si="213">+S301*R301</f>
        <v>1.906065342058085E-3</v>
      </c>
      <c r="U301" s="15">
        <f t="shared" ref="U301:U332" si="214">+(G301-O301)</f>
        <v>4.3658508243618277E-2</v>
      </c>
      <c r="Z301" s="15">
        <f t="shared" si="185"/>
        <v>39937.5</v>
      </c>
      <c r="AA301" s="15">
        <f t="shared" si="186"/>
        <v>9.0319853644030668E-2</v>
      </c>
      <c r="AB301" s="15">
        <f t="shared" si="187"/>
        <v>4.4780590529761959E-2</v>
      </c>
      <c r="AC301" s="15">
        <f t="shared" si="188"/>
        <v>4.3658508243618277E-2</v>
      </c>
      <c r="AD301" s="15">
        <f t="shared" si="189"/>
        <v>-9.4037743532521256E-4</v>
      </c>
      <c r="AE301" s="15">
        <f t="shared" si="190"/>
        <v>8.843097208688243E-7</v>
      </c>
      <c r="AF301" s="15">
        <f t="shared" si="191"/>
        <v>-39348.18802052379</v>
      </c>
      <c r="AG301" s="13">
        <f t="shared" si="192"/>
        <v>8.843097208688243E-7</v>
      </c>
      <c r="AH301" s="15">
        <f t="shared" si="193"/>
        <v>4.4598885678943496E-2</v>
      </c>
      <c r="AI301" s="15">
        <f t="shared" si="194"/>
        <v>1.1853722679596563</v>
      </c>
      <c r="AJ301" s="15">
        <f t="shared" si="195"/>
        <v>0.96966379608091957</v>
      </c>
      <c r="AK301" s="15">
        <f t="shared" si="196"/>
        <v>-0.25187097104472744</v>
      </c>
      <c r="AL301" s="15">
        <f t="shared" si="197"/>
        <v>-0.93632786763254028</v>
      </c>
      <c r="AM301" s="15">
        <f t="shared" si="198"/>
        <v>-0.50565822167346719</v>
      </c>
      <c r="AN301" s="15">
        <f t="shared" ref="AN301:AT310" si="215">$AU301+$AB$7*SIN(AO301)</f>
        <v>5.5816933535047211</v>
      </c>
      <c r="AO301" s="15">
        <f t="shared" si="215"/>
        <v>5.5817250175342314</v>
      </c>
      <c r="AP301" s="15">
        <f t="shared" si="215"/>
        <v>5.5818575527954559</v>
      </c>
      <c r="AQ301" s="15">
        <f t="shared" si="215"/>
        <v>5.5824121411081356</v>
      </c>
      <c r="AR301" s="15">
        <f t="shared" si="215"/>
        <v>5.5847299859201103</v>
      </c>
      <c r="AS301" s="15">
        <f t="shared" si="215"/>
        <v>5.5943688889358159</v>
      </c>
      <c r="AT301" s="15">
        <f t="shared" si="215"/>
        <v>5.6336676068428764</v>
      </c>
      <c r="AU301" s="15">
        <f t="shared" si="199"/>
        <v>5.7835104896799567</v>
      </c>
    </row>
    <row r="302" spans="1:47" s="15" customFormat="1" ht="12.95" customHeight="1" x14ac:dyDescent="0.2">
      <c r="A302" s="156" t="s">
        <v>1194</v>
      </c>
      <c r="B302" s="193" t="s">
        <v>131</v>
      </c>
      <c r="C302" s="213">
        <v>54380.329599999997</v>
      </c>
      <c r="D302" s="213" t="s">
        <v>298</v>
      </c>
      <c r="E302" s="15">
        <f t="shared" si="181"/>
        <v>39980.282241242792</v>
      </c>
      <c r="F302" s="220">
        <f t="shared" si="178"/>
        <v>39980</v>
      </c>
      <c r="G302" s="29">
        <f t="shared" si="209"/>
        <v>8.9995667200128082E-2</v>
      </c>
      <c r="K302" s="15">
        <f t="shared" si="210"/>
        <v>8.9995667200128082E-2</v>
      </c>
      <c r="N302" s="15">
        <f t="shared" ca="1" si="207"/>
        <v>9.954873673740619E-2</v>
      </c>
      <c r="O302" s="15">
        <f t="shared" si="182"/>
        <v>4.5680217284074898E-2</v>
      </c>
      <c r="P302" s="211">
        <f t="shared" si="183"/>
        <v>39361.829599999997</v>
      </c>
      <c r="Q302" s="212"/>
      <c r="R302" s="15">
        <f t="shared" si="211"/>
        <v>1.9638591012622183E-3</v>
      </c>
      <c r="S302" s="13">
        <f t="shared" si="212"/>
        <v>1</v>
      </c>
      <c r="T302" s="15">
        <f t="shared" si="213"/>
        <v>1.9638591012622183E-3</v>
      </c>
      <c r="U302" s="15">
        <f t="shared" si="214"/>
        <v>4.4315449916053185E-2</v>
      </c>
      <c r="Z302" s="15">
        <f t="shared" si="185"/>
        <v>39980</v>
      </c>
      <c r="AA302" s="15">
        <f t="shared" si="186"/>
        <v>9.0283759864732999E-2</v>
      </c>
      <c r="AB302" s="15">
        <f t="shared" si="187"/>
        <v>4.5392124619469988E-2</v>
      </c>
      <c r="AC302" s="15">
        <f t="shared" si="188"/>
        <v>4.4315449916053185E-2</v>
      </c>
      <c r="AD302" s="15">
        <f t="shared" si="189"/>
        <v>-2.8809266460491645E-4</v>
      </c>
      <c r="AE302" s="15">
        <f t="shared" si="190"/>
        <v>8.2997383399160873E-8</v>
      </c>
      <c r="AF302" s="15">
        <f t="shared" si="191"/>
        <v>-39361.739604332797</v>
      </c>
      <c r="AG302" s="13">
        <f t="shared" si="192"/>
        <v>8.2997383399160873E-8</v>
      </c>
      <c r="AH302" s="15">
        <f t="shared" si="193"/>
        <v>4.4603542580658094E-2</v>
      </c>
      <c r="AI302" s="15">
        <f t="shared" si="194"/>
        <v>1.1862884340166469</v>
      </c>
      <c r="AJ302" s="15">
        <f t="shared" si="195"/>
        <v>0.97054770271238644</v>
      </c>
      <c r="AK302" s="15">
        <f t="shared" si="196"/>
        <v>-0.2511941144516448</v>
      </c>
      <c r="AL302" s="15">
        <f t="shared" si="197"/>
        <v>-0.93268553557437273</v>
      </c>
      <c r="AM302" s="15">
        <f t="shared" si="198"/>
        <v>-0.50337350271396009</v>
      </c>
      <c r="AN302" s="15">
        <f t="shared" si="215"/>
        <v>5.5846108334787505</v>
      </c>
      <c r="AO302" s="15">
        <f t="shared" si="215"/>
        <v>5.5846428037163784</v>
      </c>
      <c r="AP302" s="15">
        <f t="shared" si="215"/>
        <v>5.5847762921868407</v>
      </c>
      <c r="AQ302" s="15">
        <f t="shared" si="215"/>
        <v>5.5853334981566265</v>
      </c>
      <c r="AR302" s="15">
        <f t="shared" si="215"/>
        <v>5.5876565762719501</v>
      </c>
      <c r="AS302" s="15">
        <f t="shared" si="215"/>
        <v>5.5972938391836315</v>
      </c>
      <c r="AT302" s="15">
        <f t="shared" si="215"/>
        <v>5.6364968147207435</v>
      </c>
      <c r="AU302" s="15">
        <f t="shared" si="199"/>
        <v>5.785730061618473</v>
      </c>
    </row>
    <row r="303" spans="1:47" s="15" customFormat="1" ht="12.95" customHeight="1" x14ac:dyDescent="0.2">
      <c r="A303" s="156" t="s">
        <v>1199</v>
      </c>
      <c r="B303" s="193" t="s">
        <v>131</v>
      </c>
      <c r="C303" s="213">
        <v>54408.07</v>
      </c>
      <c r="D303" s="213" t="s">
        <v>298</v>
      </c>
      <c r="E303" s="15">
        <f t="shared" si="181"/>
        <v>40067.280707002668</v>
      </c>
      <c r="F303" s="220">
        <f t="shared" ref="F303:F334" si="216">ROUND(2*E303,0)/2-0.5</f>
        <v>40067</v>
      </c>
      <c r="G303" s="29">
        <f t="shared" si="209"/>
        <v>8.9506458178220782E-2</v>
      </c>
      <c r="K303" s="15">
        <f t="shared" si="210"/>
        <v>8.9506458178220782E-2</v>
      </c>
      <c r="N303" s="15">
        <f t="shared" ca="1" si="207"/>
        <v>9.9238503933870154E-2</v>
      </c>
      <c r="O303" s="15">
        <f t="shared" si="182"/>
        <v>4.5596338508644405E-2</v>
      </c>
      <c r="P303" s="211">
        <f t="shared" si="183"/>
        <v>39389.57</v>
      </c>
      <c r="Q303" s="212"/>
      <c r="R303" s="15">
        <f t="shared" si="211"/>
        <v>1.9280986093965183E-3</v>
      </c>
      <c r="S303" s="13">
        <f t="shared" si="212"/>
        <v>1</v>
      </c>
      <c r="T303" s="15">
        <f t="shared" si="213"/>
        <v>1.9280986093965183E-3</v>
      </c>
      <c r="U303" s="15">
        <f t="shared" si="214"/>
        <v>4.3910119669576378E-2</v>
      </c>
      <c r="Z303" s="15">
        <f t="shared" si="185"/>
        <v>40067</v>
      </c>
      <c r="AA303" s="15">
        <f t="shared" si="186"/>
        <v>9.0208238844948732E-2</v>
      </c>
      <c r="AB303" s="15">
        <f t="shared" si="187"/>
        <v>4.4894557841916455E-2</v>
      </c>
      <c r="AC303" s="15">
        <f t="shared" si="188"/>
        <v>4.3910119669576378E-2</v>
      </c>
      <c r="AD303" s="15">
        <f t="shared" si="189"/>
        <v>-7.017806667279497E-4</v>
      </c>
      <c r="AE303" s="15">
        <f t="shared" si="190"/>
        <v>4.9249610419312563E-7</v>
      </c>
      <c r="AF303" s="15">
        <f t="shared" si="191"/>
        <v>-39389.480493541821</v>
      </c>
      <c r="AG303" s="13">
        <f t="shared" si="192"/>
        <v>4.9249610419312563E-7</v>
      </c>
      <c r="AH303" s="15">
        <f t="shared" si="193"/>
        <v>4.4611900336304328E-2</v>
      </c>
      <c r="AI303" s="15">
        <f t="shared" si="194"/>
        <v>1.188160542418391</v>
      </c>
      <c r="AJ303" s="15">
        <f t="shared" si="195"/>
        <v>0.97232104271835829</v>
      </c>
      <c r="AK303" s="15">
        <f t="shared" si="196"/>
        <v>-0.24979486395908435</v>
      </c>
      <c r="AL303" s="15">
        <f t="shared" si="197"/>
        <v>-0.9252119193131938</v>
      </c>
      <c r="AM303" s="15">
        <f t="shared" si="198"/>
        <v>-0.49869861564213808</v>
      </c>
      <c r="AN303" s="15">
        <f t="shared" si="215"/>
        <v>5.5905901106110099</v>
      </c>
      <c r="AO303" s="15">
        <f t="shared" si="215"/>
        <v>5.5906227074080457</v>
      </c>
      <c r="AP303" s="15">
        <f t="shared" si="215"/>
        <v>5.5907581343181931</v>
      </c>
      <c r="AQ303" s="15">
        <f t="shared" si="215"/>
        <v>5.5913206172458985</v>
      </c>
      <c r="AR303" s="15">
        <f t="shared" si="215"/>
        <v>5.5936540393419723</v>
      </c>
      <c r="AS303" s="15">
        <f t="shared" si="215"/>
        <v>5.6032866562712709</v>
      </c>
      <c r="AT303" s="15">
        <f t="shared" si="215"/>
        <v>5.642290659297089</v>
      </c>
      <c r="AU303" s="15">
        <f t="shared" si="199"/>
        <v>5.7902736559396706</v>
      </c>
    </row>
    <row r="304" spans="1:47" s="15" customFormat="1" ht="12.95" customHeight="1" x14ac:dyDescent="0.2">
      <c r="A304" s="92" t="s">
        <v>179</v>
      </c>
      <c r="B304" s="42" t="s">
        <v>131</v>
      </c>
      <c r="C304" s="29">
        <v>54660.767500000002</v>
      </c>
      <c r="D304" s="29">
        <v>2.0000000000000001E-4</v>
      </c>
      <c r="E304" s="15">
        <f t="shared" si="181"/>
        <v>40859.781709200004</v>
      </c>
      <c r="F304" s="220">
        <f t="shared" si="216"/>
        <v>40859.5</v>
      </c>
      <c r="G304" s="150">
        <f t="shared" si="209"/>
        <v>8.9826019611791708E-2</v>
      </c>
      <c r="K304" s="15">
        <f t="shared" si="210"/>
        <v>8.9826019611791708E-2</v>
      </c>
      <c r="N304" s="15">
        <f t="shared" ca="1" si="207"/>
        <v>9.6412532706257353E-2</v>
      </c>
      <c r="O304" s="15">
        <f t="shared" si="182"/>
        <v>4.4803828820212166E-2</v>
      </c>
      <c r="P304" s="211">
        <f t="shared" si="183"/>
        <v>39642.267500000002</v>
      </c>
      <c r="Q304" s="212"/>
      <c r="R304" s="15">
        <f t="shared" si="211"/>
        <v>2.0269976636733897E-3</v>
      </c>
      <c r="S304" s="13">
        <f t="shared" si="212"/>
        <v>1</v>
      </c>
      <c r="T304" s="15">
        <f t="shared" si="213"/>
        <v>2.0269976636733897E-3</v>
      </c>
      <c r="U304" s="15">
        <f t="shared" si="214"/>
        <v>4.5022190791579542E-2</v>
      </c>
      <c r="Z304" s="15">
        <f t="shared" si="185"/>
        <v>40859.5</v>
      </c>
      <c r="AA304" s="15">
        <f t="shared" si="186"/>
        <v>8.9417901339094163E-2</v>
      </c>
      <c r="AB304" s="15">
        <f t="shared" si="187"/>
        <v>4.5211947092909703E-2</v>
      </c>
      <c r="AC304" s="15">
        <f t="shared" si="188"/>
        <v>4.5022190791579542E-2</v>
      </c>
      <c r="AD304" s="15">
        <f t="shared" si="189"/>
        <v>4.0811827269754408E-4</v>
      </c>
      <c r="AE304" s="15">
        <f t="shared" si="190"/>
        <v>1.6656052450962695E-7</v>
      </c>
      <c r="AF304" s="15">
        <f t="shared" si="191"/>
        <v>-39642.17767398039</v>
      </c>
      <c r="AG304" s="13">
        <f t="shared" si="192"/>
        <v>1.6656052450962695E-7</v>
      </c>
      <c r="AH304" s="15">
        <f t="shared" si="193"/>
        <v>4.4614072518882004E-2</v>
      </c>
      <c r="AI304" s="15">
        <f t="shared" si="194"/>
        <v>1.2049727453267176</v>
      </c>
      <c r="AJ304" s="15">
        <f t="shared" si="195"/>
        <v>0.98614287145448332</v>
      </c>
      <c r="AK304" s="15">
        <f t="shared" si="196"/>
        <v>-0.23619491412125954</v>
      </c>
      <c r="AL304" s="15">
        <f t="shared" si="197"/>
        <v>-0.85605202360991917</v>
      </c>
      <c r="AM304" s="15">
        <f t="shared" si="198"/>
        <v>-0.45623399785510338</v>
      </c>
      <c r="AN304" s="15">
        <f t="shared" si="215"/>
        <v>5.6454869190710211</v>
      </c>
      <c r="AO304" s="15">
        <f t="shared" si="215"/>
        <v>5.645525122610076</v>
      </c>
      <c r="AP304" s="15">
        <f t="shared" si="215"/>
        <v>5.64567715097259</v>
      </c>
      <c r="AQ304" s="15">
        <f t="shared" si="215"/>
        <v>5.6462819679118192</v>
      </c>
      <c r="AR304" s="15">
        <f t="shared" si="215"/>
        <v>5.6486854483679867</v>
      </c>
      <c r="AS304" s="15">
        <f t="shared" si="215"/>
        <v>5.6581950388651885</v>
      </c>
      <c r="AT304" s="15">
        <f t="shared" si="215"/>
        <v>5.6952053498170763</v>
      </c>
      <c r="AU304" s="15">
        <f t="shared" si="199"/>
        <v>5.8316621444402372</v>
      </c>
    </row>
    <row r="305" spans="1:47" s="15" customFormat="1" ht="12.95" customHeight="1" x14ac:dyDescent="0.2">
      <c r="A305" s="92" t="s">
        <v>179</v>
      </c>
      <c r="B305" s="42" t="s">
        <v>131</v>
      </c>
      <c r="C305" s="29">
        <v>54681.811399999999</v>
      </c>
      <c r="D305" s="29">
        <v>2.9999999999999997E-4</v>
      </c>
      <c r="E305" s="15">
        <f t="shared" si="181"/>
        <v>40925.77884743896</v>
      </c>
      <c r="F305" s="220">
        <f t="shared" si="216"/>
        <v>40925.5</v>
      </c>
      <c r="G305" s="150">
        <f t="shared" si="209"/>
        <v>8.8913516206957866E-2</v>
      </c>
      <c r="K305" s="15">
        <f t="shared" si="210"/>
        <v>8.8913516206957866E-2</v>
      </c>
      <c r="N305" s="15">
        <f t="shared" ca="1" si="207"/>
        <v>9.6177183682885192E-2</v>
      </c>
      <c r="O305" s="15">
        <f t="shared" si="182"/>
        <v>4.4735515937273193E-2</v>
      </c>
      <c r="P305" s="211">
        <f t="shared" si="183"/>
        <v>39663.311399999999</v>
      </c>
      <c r="Q305" s="212"/>
      <c r="R305" s="15">
        <f t="shared" si="211"/>
        <v>1.9516957078282589E-3</v>
      </c>
      <c r="S305" s="13">
        <f t="shared" si="212"/>
        <v>1</v>
      </c>
      <c r="T305" s="15">
        <f t="shared" si="213"/>
        <v>1.9516957078282589E-3</v>
      </c>
      <c r="U305" s="15">
        <f t="shared" si="214"/>
        <v>4.4178000269684672E-2</v>
      </c>
      <c r="Z305" s="15">
        <f t="shared" si="185"/>
        <v>40925.5</v>
      </c>
      <c r="AA305" s="15">
        <f t="shared" si="186"/>
        <v>8.934365509070287E-2</v>
      </c>
      <c r="AB305" s="15">
        <f t="shared" si="187"/>
        <v>4.4305377053528189E-2</v>
      </c>
      <c r="AC305" s="15">
        <f t="shared" si="188"/>
        <v>4.4178000269684672E-2</v>
      </c>
      <c r="AD305" s="15">
        <f t="shared" si="189"/>
        <v>-4.3013888374500431E-4</v>
      </c>
      <c r="AE305" s="15">
        <f t="shared" si="190"/>
        <v>1.8501945930939834E-7</v>
      </c>
      <c r="AF305" s="15">
        <f t="shared" si="191"/>
        <v>-39663.222486483792</v>
      </c>
      <c r="AG305" s="13">
        <f t="shared" si="192"/>
        <v>1.8501945930939834E-7</v>
      </c>
      <c r="AH305" s="15">
        <f t="shared" si="193"/>
        <v>4.4608139153429677E-2</v>
      </c>
      <c r="AI305" s="15">
        <f t="shared" si="194"/>
        <v>1.2063502900049334</v>
      </c>
      <c r="AJ305" s="15">
        <f t="shared" si="195"/>
        <v>0.98709603311978833</v>
      </c>
      <c r="AK305" s="15">
        <f t="shared" si="196"/>
        <v>-0.23499238625623695</v>
      </c>
      <c r="AL305" s="15">
        <f t="shared" si="197"/>
        <v>-0.85020491884961491</v>
      </c>
      <c r="AM305" s="15">
        <f t="shared" si="198"/>
        <v>-0.45270660449555589</v>
      </c>
      <c r="AN305" s="15">
        <f t="shared" si="215"/>
        <v>5.6500933681494523</v>
      </c>
      <c r="AO305" s="15">
        <f t="shared" si="215"/>
        <v>5.6501320230353498</v>
      </c>
      <c r="AP305" s="15">
        <f t="shared" si="215"/>
        <v>5.6502853258709003</v>
      </c>
      <c r="AQ305" s="15">
        <f t="shared" si="215"/>
        <v>5.6508931455746643</v>
      </c>
      <c r="AR305" s="15">
        <f t="shared" si="215"/>
        <v>5.6533003903267529</v>
      </c>
      <c r="AS305" s="15">
        <f t="shared" si="215"/>
        <v>5.6627931094532054</v>
      </c>
      <c r="AT305" s="15">
        <f t="shared" si="215"/>
        <v>5.6996229429955765</v>
      </c>
      <c r="AU305" s="15">
        <f t="shared" si="199"/>
        <v>5.8351090090976978</v>
      </c>
    </row>
    <row r="306" spans="1:47" s="15" customFormat="1" ht="12.95" customHeight="1" x14ac:dyDescent="0.2">
      <c r="A306" s="29" t="s">
        <v>168</v>
      </c>
      <c r="B306" s="42" t="s">
        <v>132</v>
      </c>
      <c r="C306" s="29">
        <v>54691.537400000001</v>
      </c>
      <c r="D306" s="29">
        <v>2.0000000000000001E-4</v>
      </c>
      <c r="E306" s="15">
        <f t="shared" si="181"/>
        <v>40956.281186193293</v>
      </c>
      <c r="F306" s="220">
        <f t="shared" si="216"/>
        <v>40956</v>
      </c>
      <c r="G306" s="150">
        <f t="shared" si="209"/>
        <v>8.9659253280842677E-2</v>
      </c>
      <c r="K306" s="15">
        <f t="shared" si="210"/>
        <v>8.9659253280842677E-2</v>
      </c>
      <c r="N306" s="15">
        <f t="shared" ca="1" si="207"/>
        <v>9.6068423906932904E-2</v>
      </c>
      <c r="O306" s="15">
        <f t="shared" si="182"/>
        <v>4.4703827004444349E-2</v>
      </c>
      <c r="P306" s="211">
        <f t="shared" si="183"/>
        <v>39673.037400000001</v>
      </c>
      <c r="Q306" s="212"/>
      <c r="R306" s="15">
        <f t="shared" si="211"/>
        <v>2.0209903516926852E-3</v>
      </c>
      <c r="S306" s="13">
        <f t="shared" si="212"/>
        <v>1</v>
      </c>
      <c r="T306" s="15">
        <f t="shared" si="213"/>
        <v>2.0209903516926852E-3</v>
      </c>
      <c r="U306" s="15">
        <f t="shared" si="214"/>
        <v>4.4955426276398328E-2</v>
      </c>
      <c r="Z306" s="15">
        <f t="shared" si="185"/>
        <v>40956</v>
      </c>
      <c r="AA306" s="15">
        <f t="shared" si="186"/>
        <v>8.9308901793305223E-2</v>
      </c>
      <c r="AB306" s="15">
        <f t="shared" si="187"/>
        <v>4.5054178491981796E-2</v>
      </c>
      <c r="AC306" s="15">
        <f t="shared" si="188"/>
        <v>4.4955426276398328E-2</v>
      </c>
      <c r="AD306" s="15">
        <f t="shared" si="189"/>
        <v>3.503514875374536E-4</v>
      </c>
      <c r="AE306" s="15">
        <f t="shared" si="190"/>
        <v>1.2274616481970649E-7</v>
      </c>
      <c r="AF306" s="15">
        <f t="shared" si="191"/>
        <v>-39672.94774074672</v>
      </c>
      <c r="AG306" s="13">
        <f t="shared" si="192"/>
        <v>1.2274616481970649E-7</v>
      </c>
      <c r="AH306" s="15">
        <f t="shared" si="193"/>
        <v>4.4605074788860881E-2</v>
      </c>
      <c r="AI306" s="15">
        <f t="shared" si="194"/>
        <v>1.2069855596933663</v>
      </c>
      <c r="AJ306" s="15">
        <f t="shared" si="195"/>
        <v>0.98752582046847615</v>
      </c>
      <c r="AK306" s="15">
        <f t="shared" si="196"/>
        <v>-0.23443302212347236</v>
      </c>
      <c r="AL306" s="15">
        <f t="shared" si="197"/>
        <v>-0.84749833633711247</v>
      </c>
      <c r="AM306" s="15">
        <f t="shared" si="198"/>
        <v>-0.45107696269956699</v>
      </c>
      <c r="AN306" s="15">
        <f t="shared" si="215"/>
        <v>5.6522238823351971</v>
      </c>
      <c r="AO306" s="15">
        <f t="shared" si="215"/>
        <v>5.6522627446105691</v>
      </c>
      <c r="AP306" s="15">
        <f t="shared" si="215"/>
        <v>5.6524166296915963</v>
      </c>
      <c r="AQ306" s="15">
        <f t="shared" si="215"/>
        <v>5.6530258071691124</v>
      </c>
      <c r="AR306" s="15">
        <f t="shared" si="215"/>
        <v>5.6554346791222914</v>
      </c>
      <c r="AS306" s="15">
        <f t="shared" si="215"/>
        <v>5.6649192551380816</v>
      </c>
      <c r="AT306" s="15">
        <f t="shared" si="215"/>
        <v>5.701664951025144</v>
      </c>
      <c r="AU306" s="15">
        <f t="shared" si="199"/>
        <v>5.8367018783712217</v>
      </c>
    </row>
    <row r="307" spans="1:47" s="15" customFormat="1" ht="12.95" customHeight="1" x14ac:dyDescent="0.2">
      <c r="A307" s="92" t="s">
        <v>179</v>
      </c>
      <c r="B307" s="42" t="s">
        <v>131</v>
      </c>
      <c r="C307" s="29">
        <v>54705.726699999999</v>
      </c>
      <c r="D307" s="29">
        <v>1E-4</v>
      </c>
      <c r="E307" s="15">
        <f t="shared" si="181"/>
        <v>41000.781169257934</v>
      </c>
      <c r="F307" s="220">
        <f t="shared" si="216"/>
        <v>41000.5</v>
      </c>
      <c r="G307" s="150">
        <f t="shared" si="209"/>
        <v>8.9653853254276328E-2</v>
      </c>
      <c r="K307" s="15">
        <f t="shared" si="210"/>
        <v>8.9653853254276328E-2</v>
      </c>
      <c r="N307" s="15">
        <f t="shared" ca="1" si="207"/>
        <v>9.5909741610871374E-2</v>
      </c>
      <c r="O307" s="15">
        <f t="shared" si="182"/>
        <v>4.465745614385673E-2</v>
      </c>
      <c r="P307" s="211">
        <f t="shared" si="183"/>
        <v>39687.226699999999</v>
      </c>
      <c r="Q307" s="212"/>
      <c r="R307" s="15">
        <f t="shared" si="211"/>
        <v>2.024675752918577E-3</v>
      </c>
      <c r="S307" s="13">
        <f t="shared" si="212"/>
        <v>1</v>
      </c>
      <c r="T307" s="15">
        <f t="shared" si="213"/>
        <v>2.024675752918577E-3</v>
      </c>
      <c r="U307" s="15">
        <f t="shared" si="214"/>
        <v>4.4996397110419598E-2</v>
      </c>
      <c r="Z307" s="15">
        <f t="shared" si="185"/>
        <v>41000.5</v>
      </c>
      <c r="AA307" s="15">
        <f t="shared" si="186"/>
        <v>8.9257693514126657E-2</v>
      </c>
      <c r="AB307" s="15">
        <f t="shared" si="187"/>
        <v>4.5053615884006401E-2</v>
      </c>
      <c r="AC307" s="15">
        <f t="shared" si="188"/>
        <v>4.4996397110419598E-2</v>
      </c>
      <c r="AD307" s="15">
        <f t="shared" si="189"/>
        <v>3.9615974014967081E-4</v>
      </c>
      <c r="AE307" s="15">
        <f t="shared" si="190"/>
        <v>1.5694253971545469E-7</v>
      </c>
      <c r="AF307" s="15">
        <f t="shared" si="191"/>
        <v>-39687.137046146745</v>
      </c>
      <c r="AG307" s="13">
        <f t="shared" si="192"/>
        <v>1.5694253971545469E-7</v>
      </c>
      <c r="AH307" s="15">
        <f t="shared" si="193"/>
        <v>4.4600237370269927E-2</v>
      </c>
      <c r="AI307" s="15">
        <f t="shared" si="194"/>
        <v>1.2079109008837836</v>
      </c>
      <c r="AJ307" s="15">
        <f t="shared" si="195"/>
        <v>0.98814069372057223</v>
      </c>
      <c r="AK307" s="15">
        <f t="shared" si="196"/>
        <v>-0.23361275880656465</v>
      </c>
      <c r="AL307" s="15">
        <f t="shared" si="197"/>
        <v>-0.84354427875339155</v>
      </c>
      <c r="AM307" s="15">
        <f t="shared" si="198"/>
        <v>-0.44869978386888326</v>
      </c>
      <c r="AN307" s="15">
        <f t="shared" si="215"/>
        <v>5.655334347610089</v>
      </c>
      <c r="AO307" s="15">
        <f t="shared" si="215"/>
        <v>5.6553735110531562</v>
      </c>
      <c r="AP307" s="15">
        <f t="shared" si="215"/>
        <v>5.6555282378258172</v>
      </c>
      <c r="AQ307" s="15">
        <f t="shared" si="215"/>
        <v>5.6561393619748106</v>
      </c>
      <c r="AR307" s="15">
        <f t="shared" si="215"/>
        <v>5.6585504798248474</v>
      </c>
      <c r="AS307" s="15">
        <f t="shared" si="215"/>
        <v>5.6680227817329598</v>
      </c>
      <c r="AT307" s="15">
        <f t="shared" si="215"/>
        <v>5.7046448885194927</v>
      </c>
      <c r="AU307" s="15">
        <f t="shared" si="199"/>
        <v>5.8390259007539029</v>
      </c>
    </row>
    <row r="308" spans="1:47" s="15" customFormat="1" ht="12.95" customHeight="1" x14ac:dyDescent="0.2">
      <c r="A308" s="232" t="s">
        <v>163</v>
      </c>
      <c r="B308" s="43"/>
      <c r="C308" s="29">
        <v>54725.815499999997</v>
      </c>
      <c r="D308" s="29">
        <v>1E-4</v>
      </c>
      <c r="E308" s="15">
        <f t="shared" si="181"/>
        <v>41063.782956505289</v>
      </c>
      <c r="F308" s="220">
        <f t="shared" si="216"/>
        <v>41063.5</v>
      </c>
      <c r="G308" s="150">
        <f t="shared" si="209"/>
        <v>9.0223736369807739E-2</v>
      </c>
      <c r="K308" s="15">
        <f t="shared" si="210"/>
        <v>9.0223736369807739E-2</v>
      </c>
      <c r="N308" s="15">
        <f t="shared" ca="1" si="207"/>
        <v>9.5685090270379747E-2</v>
      </c>
      <c r="O308" s="15">
        <f t="shared" si="182"/>
        <v>4.4591531155038347E-2</v>
      </c>
      <c r="P308" s="211">
        <f t="shared" si="183"/>
        <v>39707.315499999997</v>
      </c>
      <c r="Q308" s="212"/>
      <c r="R308" s="15">
        <f t="shared" si="211"/>
        <v>2.0822981527628269E-3</v>
      </c>
      <c r="S308" s="13">
        <f t="shared" si="212"/>
        <v>1</v>
      </c>
      <c r="T308" s="15">
        <f t="shared" si="213"/>
        <v>2.0822981527628269E-3</v>
      </c>
      <c r="U308" s="15">
        <f t="shared" si="214"/>
        <v>4.5632205214769392E-2</v>
      </c>
      <c r="Z308" s="15">
        <f t="shared" si="185"/>
        <v>41063.5</v>
      </c>
      <c r="AA308" s="15">
        <f t="shared" si="186"/>
        <v>8.9184174762832885E-2</v>
      </c>
      <c r="AB308" s="15">
        <f t="shared" si="187"/>
        <v>4.5631092762013208E-2</v>
      </c>
      <c r="AC308" s="15">
        <f t="shared" si="188"/>
        <v>4.5632205214769392E-2</v>
      </c>
      <c r="AD308" s="15">
        <f t="shared" si="189"/>
        <v>1.0395616069748537E-3</v>
      </c>
      <c r="AE308" s="15">
        <f t="shared" si="190"/>
        <v>1.0806883346961401E-6</v>
      </c>
      <c r="AF308" s="15">
        <f t="shared" si="191"/>
        <v>-39707.225276263627</v>
      </c>
      <c r="AG308" s="13">
        <f t="shared" si="192"/>
        <v>1.0806883346961401E-6</v>
      </c>
      <c r="AH308" s="15">
        <f t="shared" si="193"/>
        <v>4.4592643607794531E-2</v>
      </c>
      <c r="AI308" s="15">
        <f t="shared" si="194"/>
        <v>1.2092177794322352</v>
      </c>
      <c r="AJ308" s="15">
        <f t="shared" si="195"/>
        <v>0.98898630065290793</v>
      </c>
      <c r="AK308" s="15">
        <f t="shared" si="196"/>
        <v>-0.23244307809217551</v>
      </c>
      <c r="AL308" s="15">
        <f t="shared" si="197"/>
        <v>-0.83793604463369531</v>
      </c>
      <c r="AM308" s="15">
        <f t="shared" si="198"/>
        <v>-0.44533533408131204</v>
      </c>
      <c r="AN308" s="15">
        <f t="shared" si="215"/>
        <v>5.6597419982909996</v>
      </c>
      <c r="AO308" s="15">
        <f t="shared" si="215"/>
        <v>5.6597815850902853</v>
      </c>
      <c r="AP308" s="15">
        <f t="shared" si="215"/>
        <v>5.6599374872197705</v>
      </c>
      <c r="AQ308" s="15">
        <f t="shared" si="215"/>
        <v>5.6605512967062044</v>
      </c>
      <c r="AR308" s="15">
        <f t="shared" si="215"/>
        <v>5.6629653323908649</v>
      </c>
      <c r="AS308" s="15">
        <f t="shared" si="215"/>
        <v>5.6724194591623505</v>
      </c>
      <c r="AT308" s="15">
        <f t="shared" si="215"/>
        <v>5.7088649167226917</v>
      </c>
      <c r="AU308" s="15">
        <f t="shared" si="199"/>
        <v>5.8423160897451156</v>
      </c>
    </row>
    <row r="309" spans="1:47" s="15" customFormat="1" ht="12.95" customHeight="1" x14ac:dyDescent="0.2">
      <c r="A309" s="156" t="s">
        <v>1222</v>
      </c>
      <c r="B309" s="193" t="s">
        <v>131</v>
      </c>
      <c r="C309" s="213">
        <v>54744.149599999997</v>
      </c>
      <c r="D309" s="213" t="s">
        <v>298</v>
      </c>
      <c r="E309" s="15">
        <f t="shared" si="181"/>
        <v>41121.28171539442</v>
      </c>
      <c r="F309" s="220">
        <f t="shared" si="216"/>
        <v>41121</v>
      </c>
      <c r="G309" s="29">
        <f t="shared" si="209"/>
        <v>8.9827994772349484E-2</v>
      </c>
      <c r="K309" s="15">
        <f t="shared" si="210"/>
        <v>8.9827994772349484E-2</v>
      </c>
      <c r="N309" s="15">
        <f t="shared" ca="1" si="207"/>
        <v>9.5480051348502487E-2</v>
      </c>
      <c r="O309" s="15">
        <f t="shared" si="182"/>
        <v>4.4531078791811271E-2</v>
      </c>
      <c r="P309" s="211">
        <f t="shared" si="183"/>
        <v>39725.649599999997</v>
      </c>
      <c r="Q309" s="212"/>
      <c r="R309" s="15">
        <f t="shared" si="211"/>
        <v>2.0518105973479383E-3</v>
      </c>
      <c r="S309" s="13">
        <f t="shared" si="212"/>
        <v>1</v>
      </c>
      <c r="T309" s="15">
        <f t="shared" si="213"/>
        <v>2.0518105973479383E-3</v>
      </c>
      <c r="U309" s="15">
        <f t="shared" si="214"/>
        <v>4.5296915980538213E-2</v>
      </c>
      <c r="Z309" s="15">
        <f t="shared" si="185"/>
        <v>41121</v>
      </c>
      <c r="AA309" s="15">
        <f t="shared" si="186"/>
        <v>8.9116027097810496E-2</v>
      </c>
      <c r="AB309" s="15">
        <f t="shared" si="187"/>
        <v>4.5243046466350259E-2</v>
      </c>
      <c r="AC309" s="15">
        <f t="shared" si="188"/>
        <v>4.5296915980538213E-2</v>
      </c>
      <c r="AD309" s="15">
        <f t="shared" si="189"/>
        <v>7.1196767453898802E-4</v>
      </c>
      <c r="AE309" s="15">
        <f t="shared" si="190"/>
        <v>5.0689796958845434E-7</v>
      </c>
      <c r="AF309" s="15">
        <f t="shared" si="191"/>
        <v>-39725.559772005225</v>
      </c>
      <c r="AG309" s="13">
        <f t="shared" si="192"/>
        <v>5.0689796958845434E-7</v>
      </c>
      <c r="AH309" s="15">
        <f t="shared" si="193"/>
        <v>4.4584948305999225E-2</v>
      </c>
      <c r="AI309" s="15">
        <f t="shared" si="194"/>
        <v>1.2104072699512545</v>
      </c>
      <c r="AJ309" s="15">
        <f t="shared" si="195"/>
        <v>0.98973244633455248</v>
      </c>
      <c r="AK309" s="15">
        <f t="shared" si="196"/>
        <v>-0.23136690458053963</v>
      </c>
      <c r="AL309" s="15">
        <f t="shared" si="197"/>
        <v>-0.8328068410562659</v>
      </c>
      <c r="AM309" s="15">
        <f t="shared" si="198"/>
        <v>-0.44226561056154967</v>
      </c>
      <c r="AN309" s="15">
        <f t="shared" si="215"/>
        <v>5.6637690081502639</v>
      </c>
      <c r="AO309" s="15">
        <f t="shared" si="215"/>
        <v>5.6638089780873422</v>
      </c>
      <c r="AP309" s="15">
        <f t="shared" si="215"/>
        <v>5.6639659358534171</v>
      </c>
      <c r="AQ309" s="15">
        <f t="shared" si="215"/>
        <v>5.664582122852595</v>
      </c>
      <c r="AR309" s="15">
        <f t="shared" si="215"/>
        <v>5.6669985519629744</v>
      </c>
      <c r="AS309" s="15">
        <f t="shared" si="215"/>
        <v>5.6764352730861338</v>
      </c>
      <c r="AT309" s="15">
        <f t="shared" si="215"/>
        <v>5.7127177909992071</v>
      </c>
      <c r="AU309" s="15">
        <f t="shared" si="199"/>
        <v>5.8453190400148731</v>
      </c>
    </row>
    <row r="310" spans="1:47" s="15" customFormat="1" ht="12.95" customHeight="1" x14ac:dyDescent="0.2">
      <c r="A310" s="29" t="s">
        <v>164</v>
      </c>
      <c r="B310" s="42" t="s">
        <v>131</v>
      </c>
      <c r="C310" s="29">
        <v>54756.743999999999</v>
      </c>
      <c r="D310" s="29">
        <v>2.0000000000000001E-4</v>
      </c>
      <c r="E310" s="15">
        <f t="shared" si="181"/>
        <v>41160.779829234394</v>
      </c>
      <c r="F310" s="220">
        <f t="shared" si="216"/>
        <v>41160.5</v>
      </c>
      <c r="G310" s="150">
        <f t="shared" si="209"/>
        <v>8.9226572286861483E-2</v>
      </c>
      <c r="K310" s="15">
        <f t="shared" si="210"/>
        <v>8.9226572286861483E-2</v>
      </c>
      <c r="N310" s="15">
        <f t="shared" ca="1" si="207"/>
        <v>9.5339198523908542E-2</v>
      </c>
      <c r="O310" s="15">
        <f t="shared" si="182"/>
        <v>4.4489394300659221E-2</v>
      </c>
      <c r="P310" s="211">
        <f t="shared" si="183"/>
        <v>39738.243999999999</v>
      </c>
      <c r="Q310" s="212"/>
      <c r="R310" s="15">
        <f t="shared" si="211"/>
        <v>2.0014150941691402E-3</v>
      </c>
      <c r="S310" s="13">
        <f t="shared" si="212"/>
        <v>1</v>
      </c>
      <c r="T310" s="15">
        <f t="shared" si="213"/>
        <v>2.0014150941691402E-3</v>
      </c>
      <c r="U310" s="15">
        <f t="shared" si="214"/>
        <v>4.4737177986202262E-2</v>
      </c>
      <c r="Z310" s="15">
        <f t="shared" si="185"/>
        <v>41160.5</v>
      </c>
      <c r="AA310" s="15">
        <f t="shared" si="186"/>
        <v>8.9068632449475979E-2</v>
      </c>
      <c r="AB310" s="15">
        <f t="shared" si="187"/>
        <v>4.4647334138044725E-2</v>
      </c>
      <c r="AC310" s="15">
        <f t="shared" si="188"/>
        <v>4.4737177986202262E-2</v>
      </c>
      <c r="AD310" s="15">
        <f t="shared" si="189"/>
        <v>1.5793983738550399E-4</v>
      </c>
      <c r="AE310" s="15">
        <f t="shared" si="190"/>
        <v>2.4944992233359443E-8</v>
      </c>
      <c r="AF310" s="15">
        <f t="shared" si="191"/>
        <v>-39738.154773427712</v>
      </c>
      <c r="AG310" s="13">
        <f t="shared" si="192"/>
        <v>2.4944992233359443E-8</v>
      </c>
      <c r="AH310" s="15">
        <f t="shared" si="193"/>
        <v>4.4579238148816758E-2</v>
      </c>
      <c r="AI310" s="15">
        <f t="shared" si="194"/>
        <v>1.2112225394433811</v>
      </c>
      <c r="AJ310" s="15">
        <f t="shared" si="195"/>
        <v>0.99023074386297238</v>
      </c>
      <c r="AK310" s="15">
        <f t="shared" si="196"/>
        <v>-0.23062285796210638</v>
      </c>
      <c r="AL310" s="15">
        <f t="shared" si="197"/>
        <v>-0.82927746135159719</v>
      </c>
      <c r="AM310" s="15">
        <f t="shared" si="198"/>
        <v>-0.44015739256253877</v>
      </c>
      <c r="AN310" s="15">
        <f t="shared" si="215"/>
        <v>5.6665376802633336</v>
      </c>
      <c r="AO310" s="15">
        <f t="shared" si="215"/>
        <v>5.6665779115039925</v>
      </c>
      <c r="AP310" s="15">
        <f t="shared" si="215"/>
        <v>5.6667355847261218</v>
      </c>
      <c r="AQ310" s="15">
        <f t="shared" si="215"/>
        <v>5.667353363784474</v>
      </c>
      <c r="AR310" s="15">
        <f t="shared" si="215"/>
        <v>5.6697712869529289</v>
      </c>
      <c r="AS310" s="15">
        <f t="shared" si="215"/>
        <v>5.6791955990095317</v>
      </c>
      <c r="AT310" s="15">
        <f t="shared" si="215"/>
        <v>5.7153652414366976</v>
      </c>
      <c r="AU310" s="15">
        <f t="shared" si="199"/>
        <v>5.8473819362871406</v>
      </c>
    </row>
    <row r="311" spans="1:47" s="15" customFormat="1" ht="12.95" customHeight="1" x14ac:dyDescent="0.2">
      <c r="A311" s="92" t="s">
        <v>180</v>
      </c>
      <c r="B311" s="42" t="s">
        <v>132</v>
      </c>
      <c r="C311" s="29">
        <v>54799.631000000001</v>
      </c>
      <c r="D311" s="29">
        <v>2.0000000000000001E-4</v>
      </c>
      <c r="E311" s="15">
        <f t="shared" si="181"/>
        <v>41295.280528613053</v>
      </c>
      <c r="F311" s="220">
        <f t="shared" si="216"/>
        <v>41295</v>
      </c>
      <c r="G311" s="150">
        <f t="shared" si="209"/>
        <v>8.9449576720653567E-2</v>
      </c>
      <c r="K311" s="15">
        <f t="shared" si="210"/>
        <v>8.9449576720653567E-2</v>
      </c>
      <c r="N311" s="15">
        <f t="shared" ca="1" si="207"/>
        <v>9.4859585741430413E-2</v>
      </c>
      <c r="O311" s="15">
        <f t="shared" si="182"/>
        <v>4.434650100071047E-2</v>
      </c>
      <c r="P311" s="211">
        <f t="shared" si="183"/>
        <v>39781.131000000001</v>
      </c>
      <c r="Q311" s="212"/>
      <c r="R311" s="15">
        <f t="shared" si="211"/>
        <v>2.0342874393989205E-3</v>
      </c>
      <c r="S311" s="13">
        <f t="shared" si="212"/>
        <v>1</v>
      </c>
      <c r="T311" s="15">
        <f t="shared" si="213"/>
        <v>2.0342874393989205E-3</v>
      </c>
      <c r="U311" s="15">
        <f t="shared" si="214"/>
        <v>4.5103075719943098E-2</v>
      </c>
      <c r="Z311" s="15">
        <f t="shared" si="185"/>
        <v>41295</v>
      </c>
      <c r="AA311" s="15">
        <f t="shared" si="186"/>
        <v>8.8903697657218936E-2</v>
      </c>
      <c r="AB311" s="15">
        <f t="shared" si="187"/>
        <v>4.4892380064145102E-2</v>
      </c>
      <c r="AC311" s="15">
        <f t="shared" si="188"/>
        <v>4.5103075719943098E-2</v>
      </c>
      <c r="AD311" s="15">
        <f t="shared" si="189"/>
        <v>5.4587906343463166E-4</v>
      </c>
      <c r="AE311" s="15">
        <f t="shared" si="190"/>
        <v>2.9798395189627061E-7</v>
      </c>
      <c r="AF311" s="15">
        <f t="shared" si="191"/>
        <v>-39781.041550423281</v>
      </c>
      <c r="AG311" s="13">
        <f t="shared" si="192"/>
        <v>2.9798395189627061E-7</v>
      </c>
      <c r="AH311" s="15">
        <f t="shared" si="193"/>
        <v>4.4557196656508466E-2</v>
      </c>
      <c r="AI311" s="15">
        <f t="shared" si="194"/>
        <v>1.2139869059389712</v>
      </c>
      <c r="AJ311" s="15">
        <f t="shared" si="195"/>
        <v>0.9918394717097101</v>
      </c>
      <c r="AK311" s="15">
        <f t="shared" si="196"/>
        <v>-0.22806022860241645</v>
      </c>
      <c r="AL311" s="15">
        <f t="shared" si="197"/>
        <v>-0.81722411511542792</v>
      </c>
      <c r="AM311" s="15">
        <f t="shared" si="198"/>
        <v>-0.4329820676558116</v>
      </c>
      <c r="AN311" s="15">
        <f t="shared" ref="AN311:AT320" si="217">$AU311+$AB$7*SIN(AO311)</f>
        <v>5.6759791282654657</v>
      </c>
      <c r="AO311" s="15">
        <f t="shared" si="217"/>
        <v>5.6760202368525423</v>
      </c>
      <c r="AP311" s="15">
        <f t="shared" si="217"/>
        <v>5.6761802845902167</v>
      </c>
      <c r="AQ311" s="15">
        <f t="shared" si="217"/>
        <v>5.6768032278455562</v>
      </c>
      <c r="AR311" s="15">
        <f t="shared" si="217"/>
        <v>5.6792253128945038</v>
      </c>
      <c r="AS311" s="15">
        <f t="shared" si="217"/>
        <v>5.6886046081268251</v>
      </c>
      <c r="AT311" s="15">
        <f t="shared" si="217"/>
        <v>5.7243841761424816</v>
      </c>
      <c r="AU311" s="15">
        <f t="shared" si="199"/>
        <v>5.8544062286572682</v>
      </c>
    </row>
    <row r="312" spans="1:47" s="15" customFormat="1" ht="12.95" customHeight="1" x14ac:dyDescent="0.2">
      <c r="A312" s="29" t="s">
        <v>177</v>
      </c>
      <c r="B312" s="42" t="s">
        <v>132</v>
      </c>
      <c r="C312" s="29">
        <v>54847.3004</v>
      </c>
      <c r="D312" s="29">
        <v>5.0000000000000001E-4</v>
      </c>
      <c r="E312" s="15">
        <f t="shared" si="181"/>
        <v>41444.779622486727</v>
      </c>
      <c r="F312" s="220">
        <f t="shared" si="216"/>
        <v>41444.5</v>
      </c>
      <c r="G312" s="150">
        <f t="shared" si="209"/>
        <v>8.9160648560209665E-2</v>
      </c>
      <c r="J312" s="15">
        <f>G312</f>
        <v>8.9160648560209665E-2</v>
      </c>
      <c r="N312" s="15">
        <f t="shared" ca="1" si="207"/>
        <v>9.4326484544549505E-2</v>
      </c>
      <c r="O312" s="15">
        <f t="shared" si="182"/>
        <v>4.4185939128350796E-2</v>
      </c>
      <c r="P312" s="211">
        <f t="shared" si="183"/>
        <v>39828.8004</v>
      </c>
      <c r="Q312" s="212"/>
      <c r="R312" s="15">
        <f t="shared" si="211"/>
        <v>2.0227244884801353E-3</v>
      </c>
      <c r="S312" s="13">
        <f>S$15</f>
        <v>0.157</v>
      </c>
      <c r="T312" s="15">
        <f t="shared" si="213"/>
        <v>3.1756774469138125E-4</v>
      </c>
      <c r="U312" s="15">
        <f t="shared" si="214"/>
        <v>4.497470943185887E-2</v>
      </c>
      <c r="Z312" s="15">
        <f t="shared" si="185"/>
        <v>41444.5</v>
      </c>
      <c r="AA312" s="15">
        <f t="shared" si="186"/>
        <v>8.8713899445727176E-2</v>
      </c>
      <c r="AB312" s="15">
        <f t="shared" si="187"/>
        <v>4.4632688242833285E-2</v>
      </c>
      <c r="AC312" s="15">
        <f t="shared" si="188"/>
        <v>4.497470943185887E-2</v>
      </c>
      <c r="AD312" s="15">
        <f t="shared" si="189"/>
        <v>4.4674911448248922E-4</v>
      </c>
      <c r="AE312" s="15">
        <f t="shared" si="190"/>
        <v>3.1334809092669459E-8</v>
      </c>
      <c r="AF312" s="15">
        <f t="shared" si="191"/>
        <v>-39828.71123935144</v>
      </c>
      <c r="AG312" s="13">
        <f t="shared" si="192"/>
        <v>1.9958477129088825E-7</v>
      </c>
      <c r="AH312" s="15">
        <f t="shared" si="193"/>
        <v>4.452796031737638E-2</v>
      </c>
      <c r="AI312" s="15">
        <f t="shared" si="194"/>
        <v>1.2170375512234857</v>
      </c>
      <c r="AJ312" s="15">
        <f t="shared" si="195"/>
        <v>0.99346584887589195</v>
      </c>
      <c r="AK312" s="15">
        <f t="shared" si="196"/>
        <v>-0.22515897748576089</v>
      </c>
      <c r="AL312" s="15">
        <f t="shared" si="197"/>
        <v>-0.80376220011815636</v>
      </c>
      <c r="AM312" s="15">
        <f t="shared" si="198"/>
        <v>-0.4250123406776824</v>
      </c>
      <c r="AN312" s="15">
        <f t="shared" si="217"/>
        <v>5.6864986874034269</v>
      </c>
      <c r="AO312" s="15">
        <f t="shared" si="217"/>
        <v>5.6865407465440967</v>
      </c>
      <c r="AP312" s="15">
        <f t="shared" si="217"/>
        <v>5.6867033159784155</v>
      </c>
      <c r="AQ312" s="15">
        <f t="shared" si="217"/>
        <v>5.687331520182445</v>
      </c>
      <c r="AR312" s="15">
        <f t="shared" si="217"/>
        <v>5.689756531441712</v>
      </c>
      <c r="AS312" s="15">
        <f t="shared" si="217"/>
        <v>5.6990807745234529</v>
      </c>
      <c r="AT312" s="15">
        <f t="shared" si="217"/>
        <v>5.734416464139791</v>
      </c>
      <c r="AU312" s="15">
        <f t="shared" si="199"/>
        <v>5.8622138993586379</v>
      </c>
    </row>
    <row r="313" spans="1:47" s="15" customFormat="1" ht="12.95" customHeight="1" x14ac:dyDescent="0.2">
      <c r="A313" s="29" t="s">
        <v>177</v>
      </c>
      <c r="B313" s="42" t="s">
        <v>131</v>
      </c>
      <c r="C313" s="29">
        <v>54847.460800000001</v>
      </c>
      <c r="D313" s="29">
        <v>5.0000000000000001E-4</v>
      </c>
      <c r="E313" s="15">
        <f t="shared" si="181"/>
        <v>41445.282663319158</v>
      </c>
      <c r="F313" s="220">
        <f t="shared" si="216"/>
        <v>41445</v>
      </c>
      <c r="G313" s="150">
        <f t="shared" si="209"/>
        <v>9.0130250806396361E-2</v>
      </c>
      <c r="J313" s="15">
        <f>G313</f>
        <v>9.0130250806396361E-2</v>
      </c>
      <c r="N313" s="15">
        <f t="shared" ca="1" si="207"/>
        <v>9.4324701597402749E-2</v>
      </c>
      <c r="O313" s="15">
        <f t="shared" si="182"/>
        <v>4.4185399071715425E-2</v>
      </c>
      <c r="P313" s="211">
        <f t="shared" si="183"/>
        <v>39828.960800000001</v>
      </c>
      <c r="Q313" s="212"/>
      <c r="R313" s="15">
        <f t="shared" si="211"/>
        <v>2.1109294009218136E-3</v>
      </c>
      <c r="S313" s="13">
        <f>S$15</f>
        <v>0.157</v>
      </c>
      <c r="T313" s="15">
        <f t="shared" si="213"/>
        <v>3.3141591594472474E-4</v>
      </c>
      <c r="U313" s="15">
        <f t="shared" si="214"/>
        <v>4.5944851734680936E-2</v>
      </c>
      <c r="Z313" s="15">
        <f t="shared" si="185"/>
        <v>41445</v>
      </c>
      <c r="AA313" s="15">
        <f t="shared" si="186"/>
        <v>8.8713253205912196E-2</v>
      </c>
      <c r="AB313" s="15">
        <f t="shared" si="187"/>
        <v>4.5602396672199598E-2</v>
      </c>
      <c r="AC313" s="15">
        <f t="shared" si="188"/>
        <v>4.5944851734680936E-2</v>
      </c>
      <c r="AD313" s="15">
        <f t="shared" si="189"/>
        <v>1.4169976004841656E-3</v>
      </c>
      <c r="AE313" s="15">
        <f t="shared" si="190"/>
        <v>3.1523750536512764E-7</v>
      </c>
      <c r="AF313" s="15">
        <f t="shared" si="191"/>
        <v>-39828.870669749194</v>
      </c>
      <c r="AG313" s="13">
        <f t="shared" si="192"/>
        <v>2.0078821997778831E-6</v>
      </c>
      <c r="AH313" s="15">
        <f t="shared" si="193"/>
        <v>4.4527854134196763E-2</v>
      </c>
      <c r="AI313" s="15">
        <f t="shared" si="194"/>
        <v>1.2170477138653533</v>
      </c>
      <c r="AJ313" s="15">
        <f t="shared" si="195"/>
        <v>0.9934709992700107</v>
      </c>
      <c r="AK313" s="15">
        <f t="shared" si="196"/>
        <v>-0.22514918096529751</v>
      </c>
      <c r="AL313" s="15">
        <f t="shared" si="197"/>
        <v>-0.8037170637302179</v>
      </c>
      <c r="AM313" s="15">
        <f t="shared" si="198"/>
        <v>-0.42498569612250697</v>
      </c>
      <c r="AN313" s="15">
        <f t="shared" si="217"/>
        <v>5.6865339141043822</v>
      </c>
      <c r="AO313" s="15">
        <f t="shared" si="217"/>
        <v>5.6865759763773145</v>
      </c>
      <c r="AP313" s="15">
        <f t="shared" si="217"/>
        <v>5.6867385540286657</v>
      </c>
      <c r="AQ313" s="15">
        <f t="shared" si="217"/>
        <v>5.687366774961232</v>
      </c>
      <c r="AR313" s="15">
        <f t="shared" si="217"/>
        <v>5.6897917929733115</v>
      </c>
      <c r="AS313" s="15">
        <f t="shared" si="217"/>
        <v>5.6991158430750772</v>
      </c>
      <c r="AT313" s="15">
        <f t="shared" si="217"/>
        <v>5.7344500300892705</v>
      </c>
      <c r="AU313" s="15">
        <f t="shared" si="199"/>
        <v>5.8622400119696785</v>
      </c>
    </row>
    <row r="314" spans="1:47" s="15" customFormat="1" ht="12.95" customHeight="1" x14ac:dyDescent="0.2">
      <c r="A314" s="92" t="s">
        <v>180</v>
      </c>
      <c r="B314" s="42" t="s">
        <v>132</v>
      </c>
      <c r="C314" s="29">
        <v>54857.663399999998</v>
      </c>
      <c r="D314" s="29">
        <v>2.0000000000000001E-4</v>
      </c>
      <c r="E314" s="15">
        <f t="shared" si="181"/>
        <v>41477.279698212726</v>
      </c>
      <c r="F314" s="220">
        <f t="shared" si="216"/>
        <v>41477</v>
      </c>
      <c r="G314" s="150">
        <f t="shared" si="209"/>
        <v>8.9184794611355755E-2</v>
      </c>
      <c r="K314" s="15">
        <f t="shared" ref="K314:K345" si="218">G314</f>
        <v>8.9184794611355755E-2</v>
      </c>
      <c r="N314" s="15">
        <f t="shared" ca="1" si="207"/>
        <v>9.4210592980010194E-2</v>
      </c>
      <c r="O314" s="15">
        <f t="shared" si="182"/>
        <v>4.4150793009412284E-2</v>
      </c>
      <c r="P314" s="211">
        <f t="shared" si="183"/>
        <v>39839.163399999998</v>
      </c>
      <c r="Q314" s="212"/>
      <c r="R314" s="15">
        <f t="shared" si="211"/>
        <v>2.0280613002838471E-3</v>
      </c>
      <c r="S314" s="13">
        <f t="shared" ref="S314:S345" si="219">S$16</f>
        <v>1</v>
      </c>
      <c r="T314" s="15">
        <f t="shared" si="213"/>
        <v>2.0280613002838471E-3</v>
      </c>
      <c r="U314" s="15">
        <f t="shared" si="214"/>
        <v>4.5034001601943471E-2</v>
      </c>
      <c r="Z314" s="15">
        <f t="shared" si="185"/>
        <v>41477</v>
      </c>
      <c r="AA314" s="15">
        <f t="shared" si="186"/>
        <v>8.8671734589872847E-2</v>
      </c>
      <c r="AB314" s="15">
        <f t="shared" si="187"/>
        <v>4.4663853030895193E-2</v>
      </c>
      <c r="AC314" s="15">
        <f t="shared" si="188"/>
        <v>4.5034001601943471E-2</v>
      </c>
      <c r="AD314" s="15">
        <f t="shared" si="189"/>
        <v>5.1306002148290841E-4</v>
      </c>
      <c r="AE314" s="15">
        <f t="shared" si="190"/>
        <v>2.6323058564404247E-7</v>
      </c>
      <c r="AF314" s="15">
        <f t="shared" si="191"/>
        <v>-39839.074215205386</v>
      </c>
      <c r="AG314" s="13">
        <f t="shared" si="192"/>
        <v>2.6323058564404247E-7</v>
      </c>
      <c r="AH314" s="15">
        <f t="shared" si="193"/>
        <v>4.4520941580460563E-2</v>
      </c>
      <c r="AI314" s="15">
        <f t="shared" si="194"/>
        <v>1.2176975541283048</v>
      </c>
      <c r="AJ314" s="15">
        <f t="shared" si="195"/>
        <v>0.99379658841562213</v>
      </c>
      <c r="AK314" s="15">
        <f t="shared" si="196"/>
        <v>-0.22452090929371013</v>
      </c>
      <c r="AL314" s="15">
        <f t="shared" si="197"/>
        <v>-0.80082676782376716</v>
      </c>
      <c r="AM314" s="15">
        <f t="shared" si="198"/>
        <v>-0.42328058192867934</v>
      </c>
      <c r="AN314" s="15">
        <f t="shared" si="217"/>
        <v>5.6887890342888499</v>
      </c>
      <c r="AO314" s="15">
        <f t="shared" si="217"/>
        <v>5.688831296347395</v>
      </c>
      <c r="AP314" s="15">
        <f t="shared" si="217"/>
        <v>5.6889943968044197</v>
      </c>
      <c r="AQ314" s="15">
        <f t="shared" si="217"/>
        <v>5.6896236761702621</v>
      </c>
      <c r="AR314" s="15">
        <f t="shared" si="217"/>
        <v>5.6920490840262259</v>
      </c>
      <c r="AS314" s="15">
        <f t="shared" si="217"/>
        <v>5.7013606605795069</v>
      </c>
      <c r="AT314" s="15">
        <f t="shared" si="217"/>
        <v>5.7365984318767769</v>
      </c>
      <c r="AU314" s="15">
        <f t="shared" si="199"/>
        <v>5.8639112190763267</v>
      </c>
    </row>
    <row r="315" spans="1:47" s="15" customFormat="1" ht="12.95" customHeight="1" x14ac:dyDescent="0.2">
      <c r="A315" s="92" t="s">
        <v>180</v>
      </c>
      <c r="B315" s="42" t="s">
        <v>131</v>
      </c>
      <c r="C315" s="29">
        <v>54863.562100000003</v>
      </c>
      <c r="D315" s="29">
        <v>2.0000000000000001E-4</v>
      </c>
      <c r="E315" s="15">
        <f t="shared" si="181"/>
        <v>41495.778993463631</v>
      </c>
      <c r="F315" s="220">
        <f t="shared" si="216"/>
        <v>41495.5</v>
      </c>
      <c r="G315" s="150">
        <f t="shared" si="209"/>
        <v>8.8960077751835342E-2</v>
      </c>
      <c r="K315" s="15">
        <f t="shared" si="218"/>
        <v>8.8960077751835342E-2</v>
      </c>
      <c r="N315" s="15">
        <f t="shared" ca="1" si="207"/>
        <v>9.4144623935580124E-2</v>
      </c>
      <c r="O315" s="15">
        <f t="shared" si="182"/>
        <v>4.4130748257176722E-2</v>
      </c>
      <c r="P315" s="211">
        <f t="shared" si="183"/>
        <v>39845.062100000003</v>
      </c>
      <c r="Q315" s="212"/>
      <c r="R315" s="15">
        <f t="shared" si="211"/>
        <v>2.0096687829406694E-3</v>
      </c>
      <c r="S315" s="13">
        <f t="shared" si="219"/>
        <v>1</v>
      </c>
      <c r="T315" s="15">
        <f t="shared" si="213"/>
        <v>2.0096687829406694E-3</v>
      </c>
      <c r="U315" s="15">
        <f t="shared" si="214"/>
        <v>4.4829329494658621E-2</v>
      </c>
      <c r="Z315" s="15">
        <f t="shared" si="185"/>
        <v>41495.5</v>
      </c>
      <c r="AA315" s="15">
        <f t="shared" si="186"/>
        <v>8.8647588489169912E-2</v>
      </c>
      <c r="AB315" s="15">
        <f t="shared" si="187"/>
        <v>4.4443237519842152E-2</v>
      </c>
      <c r="AC315" s="15">
        <f t="shared" si="188"/>
        <v>4.4829329494658621E-2</v>
      </c>
      <c r="AD315" s="15">
        <f t="shared" si="189"/>
        <v>3.124892626654302E-4</v>
      </c>
      <c r="AE315" s="15">
        <f t="shared" si="190"/>
        <v>9.7649539281184233E-8</v>
      </c>
      <c r="AF315" s="15">
        <f t="shared" si="191"/>
        <v>-39844.973139922251</v>
      </c>
      <c r="AG315" s="13">
        <f t="shared" si="192"/>
        <v>9.7649539281184233E-8</v>
      </c>
      <c r="AH315" s="15">
        <f t="shared" si="193"/>
        <v>4.4516840231993191E-2</v>
      </c>
      <c r="AI315" s="15">
        <f t="shared" si="194"/>
        <v>1.2180727291249576</v>
      </c>
      <c r="AJ315" s="15">
        <f t="shared" si="195"/>
        <v>0.99398118676154956</v>
      </c>
      <c r="AK315" s="15">
        <f t="shared" si="196"/>
        <v>-0.22415652699734961</v>
      </c>
      <c r="AL315" s="15">
        <f t="shared" si="197"/>
        <v>-0.79915440866831811</v>
      </c>
      <c r="AM315" s="15">
        <f t="shared" si="198"/>
        <v>-0.4222949356521053</v>
      </c>
      <c r="AN315" s="15">
        <f t="shared" si="217"/>
        <v>5.6900933242997054</v>
      </c>
      <c r="AO315" s="15">
        <f t="shared" si="217"/>
        <v>5.6901357012416547</v>
      </c>
      <c r="AP315" s="15">
        <f t="shared" si="217"/>
        <v>5.6902991011551416</v>
      </c>
      <c r="AQ315" s="15">
        <f t="shared" si="217"/>
        <v>5.690928981430627</v>
      </c>
      <c r="AR315" s="15">
        <f t="shared" si="217"/>
        <v>5.6933545765682236</v>
      </c>
      <c r="AS315" s="15">
        <f t="shared" si="217"/>
        <v>5.7026588315181819</v>
      </c>
      <c r="AT315" s="15">
        <f t="shared" si="217"/>
        <v>5.7378406389512353</v>
      </c>
      <c r="AU315" s="15">
        <f t="shared" si="199"/>
        <v>5.8648773856848573</v>
      </c>
    </row>
    <row r="316" spans="1:47" s="15" customFormat="1" ht="12.95" customHeight="1" x14ac:dyDescent="0.2">
      <c r="A316" s="29" t="s">
        <v>169</v>
      </c>
      <c r="B316" s="42" t="s">
        <v>132</v>
      </c>
      <c r="C316" s="29">
        <v>55023.469899999996</v>
      </c>
      <c r="D316" s="29">
        <v>6.9999999999999999E-4</v>
      </c>
      <c r="E316" s="15">
        <f t="shared" si="181"/>
        <v>41997.276205581533</v>
      </c>
      <c r="F316" s="220">
        <f t="shared" si="216"/>
        <v>41997</v>
      </c>
      <c r="G316" s="150">
        <f t="shared" si="209"/>
        <v>8.8071131453034468E-2</v>
      </c>
      <c r="K316" s="15">
        <f t="shared" si="218"/>
        <v>8.8071131453034468E-2</v>
      </c>
      <c r="N316" s="15">
        <f t="shared" ca="1" si="207"/>
        <v>9.2356327947380995E-2</v>
      </c>
      <c r="O316" s="15">
        <f t="shared" si="182"/>
        <v>4.3576731708335634E-2</v>
      </c>
      <c r="P316" s="211">
        <f t="shared" si="183"/>
        <v>40004.969899999996</v>
      </c>
      <c r="Q316" s="212"/>
      <c r="R316" s="15">
        <f t="shared" si="211"/>
        <v>1.9797516086410556E-3</v>
      </c>
      <c r="S316" s="13">
        <f t="shared" si="219"/>
        <v>1</v>
      </c>
      <c r="T316" s="15">
        <f t="shared" si="213"/>
        <v>1.9797516086410556E-3</v>
      </c>
      <c r="U316" s="15">
        <f t="shared" si="214"/>
        <v>4.4494399744698834E-2</v>
      </c>
      <c r="Z316" s="15">
        <f t="shared" si="185"/>
        <v>41997</v>
      </c>
      <c r="AA316" s="15">
        <f t="shared" si="186"/>
        <v>8.795284694571992E-2</v>
      </c>
      <c r="AB316" s="15">
        <f t="shared" si="187"/>
        <v>4.3695016215650175E-2</v>
      </c>
      <c r="AC316" s="15">
        <f t="shared" si="188"/>
        <v>4.4494399744698834E-2</v>
      </c>
      <c r="AD316" s="15">
        <f t="shared" si="189"/>
        <v>1.1828450731454776E-4</v>
      </c>
      <c r="AE316" s="15">
        <f t="shared" si="190"/>
        <v>1.3991224670645302E-8</v>
      </c>
      <c r="AF316" s="15">
        <f t="shared" si="191"/>
        <v>-40004.881828868543</v>
      </c>
      <c r="AG316" s="13">
        <f t="shared" si="192"/>
        <v>1.3991224670645302E-8</v>
      </c>
      <c r="AH316" s="15">
        <f t="shared" si="193"/>
        <v>4.4376115237384293E-2</v>
      </c>
      <c r="AI316" s="15">
        <f t="shared" si="194"/>
        <v>1.2280906257430437</v>
      </c>
      <c r="AJ316" s="15">
        <f t="shared" si="195"/>
        <v>0.99794969425824709</v>
      </c>
      <c r="AK316" s="15">
        <f t="shared" si="196"/>
        <v>-0.21395450505111449</v>
      </c>
      <c r="AL316" s="15">
        <f t="shared" si="197"/>
        <v>-0.75343014951957732</v>
      </c>
      <c r="AM316" s="15">
        <f t="shared" si="198"/>
        <v>-0.39560872768740057</v>
      </c>
      <c r="AN316" s="15">
        <f t="shared" si="217"/>
        <v>5.7256016998753179</v>
      </c>
      <c r="AO316" s="15">
        <f t="shared" si="217"/>
        <v>5.7256469959544534</v>
      </c>
      <c r="AP316" s="15">
        <f t="shared" si="217"/>
        <v>5.7258176754308767</v>
      </c>
      <c r="AQ316" s="15">
        <f t="shared" si="217"/>
        <v>5.7264606472004065</v>
      </c>
      <c r="AR316" s="15">
        <f t="shared" si="217"/>
        <v>5.7288805006807682</v>
      </c>
      <c r="AS316" s="15">
        <f t="shared" si="217"/>
        <v>5.7379555327526592</v>
      </c>
      <c r="AT316" s="15">
        <f t="shared" si="217"/>
        <v>5.7715588443842192</v>
      </c>
      <c r="AU316" s="15">
        <f t="shared" si="199"/>
        <v>5.891068334559348</v>
      </c>
    </row>
    <row r="317" spans="1:47" s="15" customFormat="1" ht="12.95" customHeight="1" x14ac:dyDescent="0.2">
      <c r="A317" s="156" t="s">
        <v>1251</v>
      </c>
      <c r="B317" s="193" t="s">
        <v>131</v>
      </c>
      <c r="C317" s="213">
        <v>55029.5291</v>
      </c>
      <c r="D317" s="213" t="s">
        <v>298</v>
      </c>
      <c r="E317" s="15">
        <f t="shared" si="181"/>
        <v>42016.278855281344</v>
      </c>
      <c r="F317" s="220">
        <f t="shared" si="216"/>
        <v>42016</v>
      </c>
      <c r="G317" s="29">
        <f t="shared" si="209"/>
        <v>8.8916016837174539E-2</v>
      </c>
      <c r="K317" s="15">
        <f t="shared" si="218"/>
        <v>8.8916016837174539E-2</v>
      </c>
      <c r="N317" s="15">
        <f t="shared" ca="1" si="207"/>
        <v>9.2288575955804142E-2</v>
      </c>
      <c r="O317" s="15">
        <f t="shared" si="182"/>
        <v>4.3555338503227417E-2</v>
      </c>
      <c r="P317" s="211">
        <f t="shared" si="183"/>
        <v>40011.0291</v>
      </c>
      <c r="Q317" s="212"/>
      <c r="R317" s="15">
        <f t="shared" si="211"/>
        <v>2.0575911389158199E-3</v>
      </c>
      <c r="S317" s="13">
        <f t="shared" si="219"/>
        <v>1</v>
      </c>
      <c r="T317" s="15">
        <f t="shared" si="213"/>
        <v>2.0575911389158199E-3</v>
      </c>
      <c r="U317" s="15">
        <f t="shared" si="214"/>
        <v>4.5360678333947121E-2</v>
      </c>
      <c r="Z317" s="15">
        <f t="shared" si="185"/>
        <v>42016</v>
      </c>
      <c r="AA317" s="15">
        <f t="shared" si="186"/>
        <v>8.7924993550280689E-2</v>
      </c>
      <c r="AB317" s="15">
        <f t="shared" si="187"/>
        <v>4.4546361790121274E-2</v>
      </c>
      <c r="AC317" s="15">
        <f t="shared" si="188"/>
        <v>4.5360678333947121E-2</v>
      </c>
      <c r="AD317" s="15">
        <f t="shared" si="189"/>
        <v>9.9102328689384955E-4</v>
      </c>
      <c r="AE317" s="15">
        <f t="shared" si="190"/>
        <v>9.8212715516588931E-7</v>
      </c>
      <c r="AF317" s="15">
        <f t="shared" si="191"/>
        <v>-40010.940183983163</v>
      </c>
      <c r="AG317" s="13">
        <f t="shared" si="192"/>
        <v>9.8212715516588931E-7</v>
      </c>
      <c r="AH317" s="15">
        <f t="shared" si="193"/>
        <v>4.4369655047053265E-2</v>
      </c>
      <c r="AI317" s="15">
        <f t="shared" si="194"/>
        <v>1.2284640537191662</v>
      </c>
      <c r="AJ317" s="15">
        <f t="shared" si="195"/>
        <v>0.99805998422406994</v>
      </c>
      <c r="AK317" s="15">
        <f t="shared" si="196"/>
        <v>-0.21355570688166226</v>
      </c>
      <c r="AL317" s="15">
        <f t="shared" si="197"/>
        <v>-0.7516831602279761</v>
      </c>
      <c r="AM317" s="15">
        <f t="shared" si="198"/>
        <v>-0.39459887436692187</v>
      </c>
      <c r="AN317" s="15">
        <f t="shared" si="217"/>
        <v>5.7269526669007416</v>
      </c>
      <c r="AO317" s="15">
        <f t="shared" si="217"/>
        <v>5.7269980653312409</v>
      </c>
      <c r="AP317" s="15">
        <f t="shared" si="217"/>
        <v>5.72716898665825</v>
      </c>
      <c r="AQ317" s="15">
        <f t="shared" si="217"/>
        <v>5.727812328552865</v>
      </c>
      <c r="AR317" s="15">
        <f t="shared" si="217"/>
        <v>5.7302315479423607</v>
      </c>
      <c r="AS317" s="15">
        <f t="shared" si="217"/>
        <v>5.7392967324400956</v>
      </c>
      <c r="AT317" s="15">
        <f t="shared" si="217"/>
        <v>5.7728379482464849</v>
      </c>
      <c r="AU317" s="15">
        <f t="shared" si="199"/>
        <v>5.89206061377892</v>
      </c>
    </row>
    <row r="318" spans="1:47" s="15" customFormat="1" ht="12.95" customHeight="1" x14ac:dyDescent="0.2">
      <c r="A318" s="156" t="s">
        <v>1255</v>
      </c>
      <c r="B318" s="193" t="s">
        <v>131</v>
      </c>
      <c r="C318" s="213">
        <v>55051.529799999997</v>
      </c>
      <c r="D318" s="213" t="s">
        <v>298</v>
      </c>
      <c r="E318" s="15">
        <f t="shared" si="181"/>
        <v>42085.276675992034</v>
      </c>
      <c r="F318" s="220">
        <f t="shared" si="216"/>
        <v>42085</v>
      </c>
      <c r="G318" s="29">
        <f t="shared" si="209"/>
        <v>8.8221126912685577E-2</v>
      </c>
      <c r="K318" s="15">
        <f t="shared" si="218"/>
        <v>8.8221126912685577E-2</v>
      </c>
      <c r="N318" s="15">
        <f t="shared" ca="1" si="207"/>
        <v>9.2042529249551419E-2</v>
      </c>
      <c r="O318" s="15">
        <f t="shared" si="182"/>
        <v>4.3477399619410564E-2</v>
      </c>
      <c r="P318" s="211">
        <f t="shared" si="183"/>
        <v>40033.029799999997</v>
      </c>
      <c r="Q318" s="212"/>
      <c r="R318" s="15">
        <f t="shared" si="211"/>
        <v>2.0020011320949632E-3</v>
      </c>
      <c r="S318" s="13">
        <f t="shared" si="219"/>
        <v>1</v>
      </c>
      <c r="T318" s="15">
        <f t="shared" si="213"/>
        <v>2.0020011320949632E-3</v>
      </c>
      <c r="U318" s="15">
        <f t="shared" si="214"/>
        <v>4.4743727293275012E-2</v>
      </c>
      <c r="Z318" s="15">
        <f t="shared" si="185"/>
        <v>42085</v>
      </c>
      <c r="AA318" s="15">
        <f t="shared" si="186"/>
        <v>8.7822895693572614E-2</v>
      </c>
      <c r="AB318" s="15">
        <f t="shared" si="187"/>
        <v>4.3875630838523527E-2</v>
      </c>
      <c r="AC318" s="15">
        <f t="shared" si="188"/>
        <v>4.4743727293275012E-2</v>
      </c>
      <c r="AD318" s="15">
        <f t="shared" si="189"/>
        <v>3.9823121911296278E-4</v>
      </c>
      <c r="AE318" s="15">
        <f t="shared" si="190"/>
        <v>1.5858810387619658E-7</v>
      </c>
      <c r="AF318" s="15">
        <f t="shared" si="191"/>
        <v>-40032.941578873084</v>
      </c>
      <c r="AG318" s="13">
        <f t="shared" si="192"/>
        <v>1.5858810387619658E-7</v>
      </c>
      <c r="AH318" s="15">
        <f t="shared" si="193"/>
        <v>4.434549607416205E-2</v>
      </c>
      <c r="AI318" s="15">
        <f t="shared" si="194"/>
        <v>1.2298162063568387</v>
      </c>
      <c r="AJ318" s="15">
        <f t="shared" si="195"/>
        <v>0.99843539015531713</v>
      </c>
      <c r="AK318" s="15">
        <f t="shared" si="196"/>
        <v>-0.21209991767860617</v>
      </c>
      <c r="AL318" s="15">
        <f t="shared" si="197"/>
        <v>-0.74532991120935466</v>
      </c>
      <c r="AM318" s="15">
        <f t="shared" si="198"/>
        <v>-0.39093220695213604</v>
      </c>
      <c r="AN318" s="15">
        <f t="shared" si="217"/>
        <v>5.7318622567705866</v>
      </c>
      <c r="AO318" s="15">
        <f t="shared" si="217"/>
        <v>5.7319080212696001</v>
      </c>
      <c r="AP318" s="15">
        <f t="shared" si="217"/>
        <v>5.732079798629262</v>
      </c>
      <c r="AQ318" s="15">
        <f t="shared" si="217"/>
        <v>5.7327244044327283</v>
      </c>
      <c r="AR318" s="15">
        <f t="shared" si="217"/>
        <v>5.7351410614765994</v>
      </c>
      <c r="AS318" s="15">
        <f t="shared" si="217"/>
        <v>5.7441697722722838</v>
      </c>
      <c r="AT318" s="15">
        <f t="shared" si="217"/>
        <v>5.7774841000559602</v>
      </c>
      <c r="AU318" s="15">
        <f t="shared" si="199"/>
        <v>5.8956641541026293</v>
      </c>
    </row>
    <row r="319" spans="1:47" s="15" customFormat="1" ht="12.95" customHeight="1" x14ac:dyDescent="0.2">
      <c r="A319" s="92" t="s">
        <v>181</v>
      </c>
      <c r="B319" s="42" t="s">
        <v>132</v>
      </c>
      <c r="C319" s="29">
        <v>55056.631300000001</v>
      </c>
      <c r="D319" s="29">
        <v>1E-4</v>
      </c>
      <c r="E319" s="15">
        <f t="shared" si="181"/>
        <v>42101.275820671792</v>
      </c>
      <c r="F319" s="220">
        <f t="shared" si="216"/>
        <v>42101</v>
      </c>
      <c r="G319" s="150">
        <f t="shared" si="209"/>
        <v>8.7948398824664764E-2</v>
      </c>
      <c r="K319" s="15">
        <f t="shared" si="218"/>
        <v>8.7948398824664764E-2</v>
      </c>
      <c r="N319" s="15">
        <f t="shared" ca="1" si="207"/>
        <v>9.1985474940855155E-2</v>
      </c>
      <c r="O319" s="15">
        <f t="shared" si="182"/>
        <v>4.3459271339381933E-2</v>
      </c>
      <c r="P319" s="211">
        <f t="shared" si="183"/>
        <v>40038.131300000001</v>
      </c>
      <c r="Q319" s="212"/>
      <c r="R319" s="15">
        <f t="shared" si="211"/>
        <v>1.9792824644017481E-3</v>
      </c>
      <c r="S319" s="13">
        <f t="shared" si="219"/>
        <v>1</v>
      </c>
      <c r="T319" s="15">
        <f t="shared" si="213"/>
        <v>1.9792824644017481E-3</v>
      </c>
      <c r="U319" s="15">
        <f t="shared" si="214"/>
        <v>4.4489127485282831E-2</v>
      </c>
      <c r="Z319" s="15">
        <f t="shared" si="185"/>
        <v>42101</v>
      </c>
      <c r="AA319" s="15">
        <f t="shared" si="186"/>
        <v>8.779900873007182E-2</v>
      </c>
      <c r="AB319" s="15">
        <f t="shared" si="187"/>
        <v>4.3608661433974877E-2</v>
      </c>
      <c r="AC319" s="15">
        <f t="shared" si="188"/>
        <v>4.4489127485282831E-2</v>
      </c>
      <c r="AD319" s="15">
        <f t="shared" si="189"/>
        <v>1.4939009459294383E-4</v>
      </c>
      <c r="AE319" s="15">
        <f t="shared" si="190"/>
        <v>2.2317400362488705E-8</v>
      </c>
      <c r="AF319" s="15">
        <f t="shared" si="191"/>
        <v>-40038.043351601176</v>
      </c>
      <c r="AG319" s="13">
        <f t="shared" si="192"/>
        <v>2.2317400362488705E-8</v>
      </c>
      <c r="AH319" s="15">
        <f t="shared" si="193"/>
        <v>4.4339737390689887E-2</v>
      </c>
      <c r="AI319" s="15">
        <f t="shared" si="194"/>
        <v>1.2301288483860047</v>
      </c>
      <c r="AJ319" s="15">
        <f t="shared" si="195"/>
        <v>0.99851679390020909</v>
      </c>
      <c r="AK319" s="15">
        <f t="shared" si="196"/>
        <v>-0.21176065952875173</v>
      </c>
      <c r="AL319" s="15">
        <f t="shared" si="197"/>
        <v>-0.74385469983429908</v>
      </c>
      <c r="AM319" s="15">
        <f t="shared" si="198"/>
        <v>-0.39008211944146542</v>
      </c>
      <c r="AN319" s="15">
        <f t="shared" si="217"/>
        <v>5.7330014825177855</v>
      </c>
      <c r="AO319" s="15">
        <f t="shared" si="217"/>
        <v>5.7330473306192413</v>
      </c>
      <c r="AP319" s="15">
        <f t="shared" si="217"/>
        <v>5.7332193014368134</v>
      </c>
      <c r="AQ319" s="15">
        <f t="shared" si="217"/>
        <v>5.7338641822395671</v>
      </c>
      <c r="AR319" s="15">
        <f t="shared" si="217"/>
        <v>5.7362801868369653</v>
      </c>
      <c r="AS319" s="15">
        <f t="shared" si="217"/>
        <v>5.7453002807474496</v>
      </c>
      <c r="AT319" s="15">
        <f t="shared" si="217"/>
        <v>5.778561688273208</v>
      </c>
      <c r="AU319" s="15">
        <f t="shared" si="199"/>
        <v>5.8964997576559526</v>
      </c>
    </row>
    <row r="320" spans="1:47" s="15" customFormat="1" ht="12.95" customHeight="1" x14ac:dyDescent="0.2">
      <c r="A320" s="92" t="s">
        <v>181</v>
      </c>
      <c r="B320" s="42" t="s">
        <v>131</v>
      </c>
      <c r="C320" s="29">
        <v>55066.675499999998</v>
      </c>
      <c r="D320" s="29">
        <v>2.0000000000000001E-4</v>
      </c>
      <c r="E320" s="15">
        <f t="shared" si="181"/>
        <v>42132.776087062506</v>
      </c>
      <c r="F320" s="220">
        <f t="shared" si="216"/>
        <v>42132.5</v>
      </c>
      <c r="G320" s="150">
        <f t="shared" si="209"/>
        <v>8.8033340376568958E-2</v>
      </c>
      <c r="K320" s="15">
        <f t="shared" si="218"/>
        <v>8.8033340376568958E-2</v>
      </c>
      <c r="N320" s="15">
        <f t="shared" ca="1" si="207"/>
        <v>9.1873149270609328E-2</v>
      </c>
      <c r="O320" s="15">
        <f t="shared" si="182"/>
        <v>4.3423520232961269E-2</v>
      </c>
      <c r="P320" s="211">
        <f t="shared" si="183"/>
        <v>40048.175499999998</v>
      </c>
      <c r="Q320" s="212"/>
      <c r="R320" s="15">
        <f t="shared" si="211"/>
        <v>1.9900360532450266E-3</v>
      </c>
      <c r="S320" s="13">
        <f t="shared" si="219"/>
        <v>1</v>
      </c>
      <c r="T320" s="15">
        <f t="shared" si="213"/>
        <v>1.9900360532450266E-3</v>
      </c>
      <c r="U320" s="15">
        <f t="shared" si="214"/>
        <v>4.460982014360769E-2</v>
      </c>
      <c r="Z320" s="15">
        <f t="shared" si="185"/>
        <v>42132.5</v>
      </c>
      <c r="AA320" s="15">
        <f t="shared" si="186"/>
        <v>8.775174767641393E-2</v>
      </c>
      <c r="AB320" s="15">
        <f t="shared" si="187"/>
        <v>4.3705112933116297E-2</v>
      </c>
      <c r="AC320" s="15">
        <f t="shared" si="188"/>
        <v>4.460982014360769E-2</v>
      </c>
      <c r="AD320" s="15">
        <f t="shared" si="189"/>
        <v>2.8159270015502835E-4</v>
      </c>
      <c r="AE320" s="15">
        <f t="shared" si="190"/>
        <v>7.9294448780599709E-8</v>
      </c>
      <c r="AF320" s="15">
        <f t="shared" si="191"/>
        <v>-40048.087466659621</v>
      </c>
      <c r="AG320" s="13">
        <f t="shared" si="192"/>
        <v>7.9294448780599709E-8</v>
      </c>
      <c r="AH320" s="15">
        <f t="shared" si="193"/>
        <v>4.4328227443452661E-2</v>
      </c>
      <c r="AI320" s="15">
        <f t="shared" si="194"/>
        <v>1.2307433603614606</v>
      </c>
      <c r="AJ320" s="15">
        <f t="shared" si="195"/>
        <v>0.99867081986117578</v>
      </c>
      <c r="AK320" s="15">
        <f t="shared" si="196"/>
        <v>-0.21109089377001009</v>
      </c>
      <c r="AL320" s="15">
        <f t="shared" si="197"/>
        <v>-0.74094818790094874</v>
      </c>
      <c r="AM320" s="15">
        <f t="shared" si="198"/>
        <v>-0.38840867762477704</v>
      </c>
      <c r="AN320" s="15">
        <f t="shared" si="217"/>
        <v>5.7352451782347806</v>
      </c>
      <c r="AO320" s="15">
        <f t="shared" si="217"/>
        <v>5.7352911894895131</v>
      </c>
      <c r="AP320" s="15">
        <f t="shared" si="217"/>
        <v>5.7354635355622134</v>
      </c>
      <c r="AQ320" s="15">
        <f t="shared" si="217"/>
        <v>5.7361089377417676</v>
      </c>
      <c r="AR320" s="15">
        <f t="shared" si="217"/>
        <v>5.7385235935544143</v>
      </c>
      <c r="AS320" s="15">
        <f t="shared" si="217"/>
        <v>5.7475265479829076</v>
      </c>
      <c r="AT320" s="15">
        <f t="shared" si="217"/>
        <v>5.780683430568013</v>
      </c>
      <c r="AU320" s="15">
        <f t="shared" si="199"/>
        <v>5.8981448521515594</v>
      </c>
    </row>
    <row r="321" spans="1:47" s="15" customFormat="1" ht="12.95" customHeight="1" x14ac:dyDescent="0.2">
      <c r="A321" s="92" t="s">
        <v>182</v>
      </c>
      <c r="B321" s="42" t="s">
        <v>132</v>
      </c>
      <c r="C321" s="29">
        <v>55086.604099999997</v>
      </c>
      <c r="D321" s="29">
        <v>2.0000000000000001E-4</v>
      </c>
      <c r="E321" s="15">
        <f t="shared" si="181"/>
        <v>42195.2754607104</v>
      </c>
      <c r="F321" s="220">
        <f t="shared" si="216"/>
        <v>42195</v>
      </c>
      <c r="G321" s="150">
        <f t="shared" si="209"/>
        <v>8.7833621248137206E-2</v>
      </c>
      <c r="K321" s="15">
        <f t="shared" si="218"/>
        <v>8.7833621248137206E-2</v>
      </c>
      <c r="N321" s="15">
        <f t="shared" ca="1" si="207"/>
        <v>9.1650280877264484E-2</v>
      </c>
      <c r="O321" s="15">
        <f t="shared" si="182"/>
        <v>4.335234576613882E-2</v>
      </c>
      <c r="P321" s="211">
        <f t="shared" si="183"/>
        <v>40068.104099999997</v>
      </c>
      <c r="Q321" s="212"/>
      <c r="R321" s="15">
        <f t="shared" si="211"/>
        <v>1.9785838685054307E-3</v>
      </c>
      <c r="S321" s="13">
        <f t="shared" si="219"/>
        <v>1</v>
      </c>
      <c r="T321" s="15">
        <f t="shared" si="213"/>
        <v>1.9785838685054307E-3</v>
      </c>
      <c r="U321" s="15">
        <f t="shared" si="214"/>
        <v>4.4481275481998386E-2</v>
      </c>
      <c r="Z321" s="15">
        <f t="shared" si="185"/>
        <v>42195</v>
      </c>
      <c r="AA321" s="15">
        <f t="shared" si="186"/>
        <v>8.7657057634714805E-2</v>
      </c>
      <c r="AB321" s="15">
        <f t="shared" si="187"/>
        <v>4.352890937956122E-2</v>
      </c>
      <c r="AC321" s="15">
        <f t="shared" si="188"/>
        <v>4.4481275481998386E-2</v>
      </c>
      <c r="AD321" s="15">
        <f t="shared" si="189"/>
        <v>1.7656361342240079E-4</v>
      </c>
      <c r="AE321" s="15">
        <f t="shared" si="190"/>
        <v>3.1174709584774986E-8</v>
      </c>
      <c r="AF321" s="15">
        <f t="shared" si="191"/>
        <v>-40068.016266378749</v>
      </c>
      <c r="AG321" s="13">
        <f t="shared" si="192"/>
        <v>3.1174709584774986E-8</v>
      </c>
      <c r="AH321" s="15">
        <f t="shared" si="193"/>
        <v>4.4304711868575986E-2</v>
      </c>
      <c r="AI321" s="15">
        <f t="shared" si="194"/>
        <v>1.2319586541821377</v>
      </c>
      <c r="AJ321" s="15">
        <f t="shared" si="195"/>
        <v>0.99895184251138813</v>
      </c>
      <c r="AK321" s="15">
        <f t="shared" si="196"/>
        <v>-0.20975472946642235</v>
      </c>
      <c r="AL321" s="15">
        <f t="shared" si="197"/>
        <v>-0.73517271881937396</v>
      </c>
      <c r="AM321" s="15">
        <f t="shared" si="198"/>
        <v>-0.38508900987662958</v>
      </c>
      <c r="AN321" s="15">
        <f t="shared" ref="AN321:AT330" si="220">$AU321+$AB$7*SIN(AO321)</f>
        <v>5.7397002649786311</v>
      </c>
      <c r="AO321" s="15">
        <f t="shared" si="220"/>
        <v>5.7397465941981505</v>
      </c>
      <c r="AP321" s="15">
        <f t="shared" si="220"/>
        <v>5.7399196625284263</v>
      </c>
      <c r="AQ321" s="15">
        <f t="shared" si="220"/>
        <v>5.740566020050994</v>
      </c>
      <c r="AR321" s="15">
        <f t="shared" si="220"/>
        <v>5.7429777467247325</v>
      </c>
      <c r="AS321" s="15">
        <f t="shared" si="220"/>
        <v>5.7519460078477227</v>
      </c>
      <c r="AT321" s="15">
        <f t="shared" si="220"/>
        <v>5.7848941765502468</v>
      </c>
      <c r="AU321" s="15">
        <f t="shared" si="199"/>
        <v>5.9014089285317297</v>
      </c>
    </row>
    <row r="322" spans="1:47" s="15" customFormat="1" ht="12.95" customHeight="1" x14ac:dyDescent="0.2">
      <c r="A322" s="156" t="s">
        <v>1255</v>
      </c>
      <c r="B322" s="193" t="s">
        <v>132</v>
      </c>
      <c r="C322" s="213">
        <v>55094.416499999999</v>
      </c>
      <c r="D322" s="213" t="s">
        <v>298</v>
      </c>
      <c r="E322" s="15">
        <f t="shared" si="181"/>
        <v>42219.776434521256</v>
      </c>
      <c r="F322" s="220">
        <f t="shared" si="216"/>
        <v>42219.5</v>
      </c>
      <c r="G322" s="29">
        <f t="shared" si="209"/>
        <v>8.8144131354056299E-2</v>
      </c>
      <c r="K322" s="15">
        <f t="shared" si="218"/>
        <v>8.8144131354056299E-2</v>
      </c>
      <c r="N322" s="15">
        <f t="shared" ca="1" si="207"/>
        <v>9.1562916467073291E-2</v>
      </c>
      <c r="O322" s="15">
        <f t="shared" si="182"/>
        <v>4.3324358398385054E-2</v>
      </c>
      <c r="P322" s="211">
        <f t="shared" si="183"/>
        <v>40075.916499999999</v>
      </c>
      <c r="Q322" s="212"/>
      <c r="R322" s="15">
        <f t="shared" si="211"/>
        <v>2.0088120477979193E-3</v>
      </c>
      <c r="S322" s="13">
        <f t="shared" si="219"/>
        <v>1</v>
      </c>
      <c r="T322" s="15">
        <f t="shared" si="213"/>
        <v>2.0088120477979193E-3</v>
      </c>
      <c r="U322" s="15">
        <f t="shared" si="214"/>
        <v>4.4819772955671244E-2</v>
      </c>
      <c r="Z322" s="15">
        <f t="shared" si="185"/>
        <v>42219.5</v>
      </c>
      <c r="AA322" s="15">
        <f t="shared" si="186"/>
        <v>8.7619605689429406E-2</v>
      </c>
      <c r="AB322" s="15">
        <f t="shared" si="187"/>
        <v>4.3848884063011948E-2</v>
      </c>
      <c r="AC322" s="15">
        <f t="shared" si="188"/>
        <v>4.4819772955671244E-2</v>
      </c>
      <c r="AD322" s="15">
        <f t="shared" si="189"/>
        <v>5.245256646268931E-4</v>
      </c>
      <c r="AE322" s="15">
        <f t="shared" si="190"/>
        <v>2.7512717285228393E-7</v>
      </c>
      <c r="AF322" s="15">
        <f t="shared" si="191"/>
        <v>-40075.828355868645</v>
      </c>
      <c r="AG322" s="13">
        <f t="shared" si="192"/>
        <v>2.7512717285228393E-7</v>
      </c>
      <c r="AH322" s="15">
        <f t="shared" si="193"/>
        <v>4.4295247291044351E-2</v>
      </c>
      <c r="AI322" s="15">
        <f t="shared" si="194"/>
        <v>1.2324335905697779</v>
      </c>
      <c r="AJ322" s="15">
        <f t="shared" si="195"/>
        <v>0.99905304799717609</v>
      </c>
      <c r="AK322" s="15">
        <f t="shared" si="196"/>
        <v>-0.20922831968536526</v>
      </c>
      <c r="AL322" s="15">
        <f t="shared" si="197"/>
        <v>-0.73290562861043784</v>
      </c>
      <c r="AM322" s="15">
        <f t="shared" si="198"/>
        <v>-0.38378793473215117</v>
      </c>
      <c r="AN322" s="15">
        <f t="shared" si="220"/>
        <v>5.7414478563698328</v>
      </c>
      <c r="AO322" s="15">
        <f t="shared" si="220"/>
        <v>5.7414943081049854</v>
      </c>
      <c r="AP322" s="15">
        <f t="shared" si="220"/>
        <v>5.7416676513744029</v>
      </c>
      <c r="AQ322" s="15">
        <f t="shared" si="220"/>
        <v>5.7423143544895119</v>
      </c>
      <c r="AR322" s="15">
        <f t="shared" si="220"/>
        <v>5.7447248409372245</v>
      </c>
      <c r="AS322" s="15">
        <f t="shared" si="220"/>
        <v>5.7536792535375678</v>
      </c>
      <c r="AT322" s="15">
        <f t="shared" si="220"/>
        <v>5.7865451282188047</v>
      </c>
      <c r="AU322" s="15">
        <f t="shared" si="199"/>
        <v>5.9026884464727569</v>
      </c>
    </row>
    <row r="323" spans="1:47" s="15" customFormat="1" ht="12.95" customHeight="1" x14ac:dyDescent="0.2">
      <c r="A323" s="156" t="s">
        <v>1255</v>
      </c>
      <c r="B323" s="193" t="s">
        <v>131</v>
      </c>
      <c r="C323" s="213">
        <v>55100.315499999997</v>
      </c>
      <c r="D323" s="213" t="s">
        <v>298</v>
      </c>
      <c r="E323" s="15">
        <f t="shared" si="181"/>
        <v>42238.276670621577</v>
      </c>
      <c r="F323" s="220">
        <f t="shared" si="216"/>
        <v>42238</v>
      </c>
      <c r="G323" s="29">
        <f t="shared" si="209"/>
        <v>8.8219414486957248E-2</v>
      </c>
      <c r="K323" s="15">
        <f t="shared" si="218"/>
        <v>8.8219414486957248E-2</v>
      </c>
      <c r="N323" s="15">
        <f t="shared" ref="N323:N354" ca="1" si="221">+C$11+C$12*F323</f>
        <v>9.1496947422643221E-2</v>
      </c>
      <c r="O323" s="15">
        <f t="shared" si="182"/>
        <v>4.3303192619163031E-2</v>
      </c>
      <c r="P323" s="211">
        <f t="shared" si="183"/>
        <v>40081.815499999997</v>
      </c>
      <c r="Q323" s="212"/>
      <c r="R323" s="15">
        <f t="shared" si="211"/>
        <v>2.0174669868769156E-3</v>
      </c>
      <c r="S323" s="13">
        <f t="shared" si="219"/>
        <v>1</v>
      </c>
      <c r="T323" s="15">
        <f t="shared" si="213"/>
        <v>2.0174669868769156E-3</v>
      </c>
      <c r="U323" s="15">
        <f t="shared" si="214"/>
        <v>4.4916221867794218E-2</v>
      </c>
      <c r="Z323" s="15">
        <f t="shared" si="185"/>
        <v>42238</v>
      </c>
      <c r="AA323" s="15">
        <f t="shared" si="186"/>
        <v>8.7591201086691411E-2</v>
      </c>
      <c r="AB323" s="15">
        <f t="shared" si="187"/>
        <v>4.3931406019428861E-2</v>
      </c>
      <c r="AC323" s="15">
        <f t="shared" si="188"/>
        <v>4.4916221867794218E-2</v>
      </c>
      <c r="AD323" s="15">
        <f t="shared" si="189"/>
        <v>6.2821340026583683E-4</v>
      </c>
      <c r="AE323" s="15">
        <f t="shared" si="190"/>
        <v>3.946520762735645E-7</v>
      </c>
      <c r="AF323" s="15">
        <f t="shared" si="191"/>
        <v>-40081.72728058551</v>
      </c>
      <c r="AG323" s="13">
        <f t="shared" si="192"/>
        <v>3.946520762735645E-7</v>
      </c>
      <c r="AH323" s="15">
        <f t="shared" si="193"/>
        <v>4.4288008467528388E-2</v>
      </c>
      <c r="AI323" s="15">
        <f t="shared" si="194"/>
        <v>1.2327916661510694</v>
      </c>
      <c r="AJ323" s="15">
        <f t="shared" si="195"/>
        <v>0.9991261143100415</v>
      </c>
      <c r="AK323" s="15">
        <f t="shared" si="196"/>
        <v>-0.20882984450056369</v>
      </c>
      <c r="AL323" s="15">
        <f t="shared" si="197"/>
        <v>-0.731192587103766</v>
      </c>
      <c r="AM323" s="15">
        <f t="shared" si="198"/>
        <v>-0.38280557699700507</v>
      </c>
      <c r="AN323" s="15">
        <f t="shared" si="220"/>
        <v>5.7427679119549095</v>
      </c>
      <c r="AO323" s="15">
        <f t="shared" si="220"/>
        <v>5.7428144553950533</v>
      </c>
      <c r="AP323" s="15">
        <f t="shared" si="220"/>
        <v>5.7429880031846494</v>
      </c>
      <c r="AQ323" s="15">
        <f t="shared" si="220"/>
        <v>5.7436349564081421</v>
      </c>
      <c r="AR323" s="15">
        <f t="shared" si="220"/>
        <v>5.7460444719507278</v>
      </c>
      <c r="AS323" s="15">
        <f t="shared" si="220"/>
        <v>5.7549883347664821</v>
      </c>
      <c r="AT323" s="15">
        <f t="shared" si="220"/>
        <v>5.7877918912243054</v>
      </c>
      <c r="AU323" s="15">
        <f t="shared" si="199"/>
        <v>5.9036546130812884</v>
      </c>
    </row>
    <row r="324" spans="1:47" s="15" customFormat="1" ht="12.95" customHeight="1" x14ac:dyDescent="0.2">
      <c r="A324" s="156" t="s">
        <v>1278</v>
      </c>
      <c r="B324" s="193" t="s">
        <v>131</v>
      </c>
      <c r="C324" s="213">
        <v>55108.921999999999</v>
      </c>
      <c r="D324" s="213" t="s">
        <v>298</v>
      </c>
      <c r="E324" s="15">
        <f t="shared" si="181"/>
        <v>42265.268072892723</v>
      </c>
      <c r="F324" s="220">
        <f t="shared" si="216"/>
        <v>42265</v>
      </c>
      <c r="G324" s="29">
        <f t="shared" si="209"/>
        <v>8.5477935826929752E-2</v>
      </c>
      <c r="K324" s="15">
        <f t="shared" si="218"/>
        <v>8.5477935826929752E-2</v>
      </c>
      <c r="N324" s="15">
        <f t="shared" ca="1" si="221"/>
        <v>9.140066827671825E-2</v>
      </c>
      <c r="O324" s="15">
        <f t="shared" si="182"/>
        <v>4.3272251892998312E-2</v>
      </c>
      <c r="P324" s="211">
        <f t="shared" si="183"/>
        <v>40090.421999999999</v>
      </c>
      <c r="Q324" s="212"/>
      <c r="R324" s="15">
        <f t="shared" si="211"/>
        <v>1.7813197563309184E-3</v>
      </c>
      <c r="S324" s="13">
        <f t="shared" si="219"/>
        <v>1</v>
      </c>
      <c r="T324" s="15">
        <f t="shared" si="213"/>
        <v>1.7813197563309184E-3</v>
      </c>
      <c r="U324" s="15">
        <f t="shared" si="214"/>
        <v>4.220568393393144E-2</v>
      </c>
      <c r="Z324" s="15">
        <f t="shared" si="185"/>
        <v>42265</v>
      </c>
      <c r="AA324" s="15">
        <f t="shared" si="186"/>
        <v>8.7549553240078126E-2</v>
      </c>
      <c r="AB324" s="15">
        <f t="shared" si="187"/>
        <v>4.1200634479849937E-2</v>
      </c>
      <c r="AC324" s="15">
        <f t="shared" si="188"/>
        <v>4.220568393393144E-2</v>
      </c>
      <c r="AD324" s="15">
        <f t="shared" si="189"/>
        <v>-2.0716174131483744E-3</v>
      </c>
      <c r="AE324" s="15">
        <f t="shared" si="190"/>
        <v>4.2915987064595627E-6</v>
      </c>
      <c r="AF324" s="15">
        <f t="shared" si="191"/>
        <v>-40090.336522064172</v>
      </c>
      <c r="AG324" s="13">
        <f t="shared" si="192"/>
        <v>4.2915987064595627E-6</v>
      </c>
      <c r="AH324" s="15">
        <f t="shared" si="193"/>
        <v>4.4277301347079814E-2</v>
      </c>
      <c r="AI324" s="15">
        <f t="shared" si="194"/>
        <v>1.2333134082383737</v>
      </c>
      <c r="AJ324" s="15">
        <f t="shared" si="195"/>
        <v>0.99922755962046861</v>
      </c>
      <c r="AK324" s="15">
        <f t="shared" si="196"/>
        <v>-0.20824677025038021</v>
      </c>
      <c r="AL324" s="15">
        <f t="shared" si="197"/>
        <v>-0.72869068794808256</v>
      </c>
      <c r="AM324" s="15">
        <f t="shared" si="198"/>
        <v>-0.38137199888114021</v>
      </c>
      <c r="AN324" s="15">
        <f t="shared" si="220"/>
        <v>5.7446951667986577</v>
      </c>
      <c r="AO324" s="15">
        <f t="shared" si="220"/>
        <v>5.7447418428190931</v>
      </c>
      <c r="AP324" s="15">
        <f t="shared" si="220"/>
        <v>5.7449156842979576</v>
      </c>
      <c r="AQ324" s="15">
        <f t="shared" si="220"/>
        <v>5.7455629857263943</v>
      </c>
      <c r="AR324" s="15">
        <f t="shared" si="220"/>
        <v>5.74797103106504</v>
      </c>
      <c r="AS324" s="15">
        <f t="shared" si="220"/>
        <v>5.7568993537879232</v>
      </c>
      <c r="AT324" s="15">
        <f t="shared" si="220"/>
        <v>5.7896116853250525</v>
      </c>
      <c r="AU324" s="15">
        <f t="shared" si="199"/>
        <v>5.905064694077522</v>
      </c>
    </row>
    <row r="325" spans="1:47" s="15" customFormat="1" ht="12.95" customHeight="1" x14ac:dyDescent="0.2">
      <c r="A325" s="156" t="s">
        <v>1278</v>
      </c>
      <c r="B325" s="193" t="s">
        <v>131</v>
      </c>
      <c r="C325" s="213">
        <v>55113.069499999998</v>
      </c>
      <c r="D325" s="213" t="s">
        <v>298</v>
      </c>
      <c r="E325" s="15">
        <f t="shared" si="181"/>
        <v>42278.275316362138</v>
      </c>
      <c r="F325" s="220">
        <f t="shared" si="216"/>
        <v>42278</v>
      </c>
      <c r="G325" s="29">
        <f t="shared" si="209"/>
        <v>8.778759424603777E-2</v>
      </c>
      <c r="K325" s="15">
        <f t="shared" si="218"/>
        <v>8.778759424603777E-2</v>
      </c>
      <c r="N325" s="15">
        <f t="shared" ca="1" si="221"/>
        <v>9.135431165090252E-2</v>
      </c>
      <c r="O325" s="15">
        <f t="shared" si="182"/>
        <v>4.3257333287506375E-2</v>
      </c>
      <c r="P325" s="211">
        <f t="shared" si="183"/>
        <v>40094.569499999998</v>
      </c>
      <c r="Q325" s="212"/>
      <c r="R325" s="15">
        <f t="shared" si="211"/>
        <v>1.9829441410349055E-3</v>
      </c>
      <c r="S325" s="13">
        <f t="shared" si="219"/>
        <v>1</v>
      </c>
      <c r="T325" s="15">
        <f t="shared" si="213"/>
        <v>1.9829441410349055E-3</v>
      </c>
      <c r="U325" s="15">
        <f t="shared" si="214"/>
        <v>4.4530260958531395E-2</v>
      </c>
      <c r="Z325" s="15">
        <f t="shared" si="185"/>
        <v>42278</v>
      </c>
      <c r="AA325" s="15">
        <f t="shared" si="186"/>
        <v>8.7529419058751223E-2</v>
      </c>
      <c r="AB325" s="15">
        <f t="shared" si="187"/>
        <v>4.3515508474792922E-2</v>
      </c>
      <c r="AC325" s="15">
        <f t="shared" si="188"/>
        <v>4.4530260958531395E-2</v>
      </c>
      <c r="AD325" s="15">
        <f t="shared" si="189"/>
        <v>2.5817518728654676E-4</v>
      </c>
      <c r="AE325" s="15">
        <f t="shared" si="190"/>
        <v>6.6654427330443497E-8</v>
      </c>
      <c r="AF325" s="15">
        <f t="shared" si="191"/>
        <v>-40094.481712405752</v>
      </c>
      <c r="AG325" s="13">
        <f t="shared" si="192"/>
        <v>6.6654427330443497E-8</v>
      </c>
      <c r="AH325" s="15">
        <f t="shared" si="193"/>
        <v>4.4272085771244848E-2</v>
      </c>
      <c r="AI325" s="15">
        <f t="shared" si="194"/>
        <v>1.2335642536416476</v>
      </c>
      <c r="AJ325" s="15">
        <f t="shared" si="195"/>
        <v>0.99927420169525838</v>
      </c>
      <c r="AK325" s="15">
        <f t="shared" si="196"/>
        <v>-0.20796538943858114</v>
      </c>
      <c r="AL325" s="15">
        <f t="shared" si="197"/>
        <v>-0.72748531531749983</v>
      </c>
      <c r="AM325" s="15">
        <f t="shared" si="198"/>
        <v>-0.38068181364878556</v>
      </c>
      <c r="AN325" s="15">
        <f t="shared" si="220"/>
        <v>5.7456233947963806</v>
      </c>
      <c r="AO325" s="15">
        <f t="shared" si="220"/>
        <v>5.7456701341139285</v>
      </c>
      <c r="AP325" s="15">
        <f t="shared" si="220"/>
        <v>5.7458441149557054</v>
      </c>
      <c r="AQ325" s="15">
        <f t="shared" si="220"/>
        <v>5.7464915768973226</v>
      </c>
      <c r="AR325" s="15">
        <f t="shared" si="220"/>
        <v>5.7488988918138793</v>
      </c>
      <c r="AS325" s="15">
        <f t="shared" si="220"/>
        <v>5.7578196717320989</v>
      </c>
      <c r="AT325" s="15">
        <f t="shared" si="220"/>
        <v>5.7904879644076086</v>
      </c>
      <c r="AU325" s="15">
        <f t="shared" si="199"/>
        <v>5.9057436219645973</v>
      </c>
    </row>
    <row r="326" spans="1:47" s="15" customFormat="1" ht="12.95" customHeight="1" x14ac:dyDescent="0.2">
      <c r="A326" s="29" t="s">
        <v>170</v>
      </c>
      <c r="B326" s="42" t="s">
        <v>132</v>
      </c>
      <c r="C326" s="29">
        <v>55158.669300000001</v>
      </c>
      <c r="D326" s="29">
        <v>5.0000000000000001E-4</v>
      </c>
      <c r="E326" s="15">
        <f t="shared" si="181"/>
        <v>42421.283803585</v>
      </c>
      <c r="F326" s="220">
        <f t="shared" si="216"/>
        <v>42421</v>
      </c>
      <c r="G326" s="150">
        <f t="shared" si="209"/>
        <v>9.0493836883979384E-2</v>
      </c>
      <c r="K326" s="15">
        <f t="shared" si="218"/>
        <v>9.0493836883979384E-2</v>
      </c>
      <c r="N326" s="15">
        <f t="shared" ca="1" si="221"/>
        <v>9.084438876692949E-2</v>
      </c>
      <c r="O326" s="15">
        <f t="shared" si="182"/>
        <v>4.3092318339716454E-2</v>
      </c>
      <c r="P326" s="211">
        <f t="shared" si="183"/>
        <v>40140.169300000001</v>
      </c>
      <c r="Q326" s="212"/>
      <c r="R326" s="15">
        <f t="shared" si="211"/>
        <v>2.2469039603021023E-3</v>
      </c>
      <c r="S326" s="13">
        <f t="shared" si="219"/>
        <v>1</v>
      </c>
      <c r="T326" s="15">
        <f t="shared" si="213"/>
        <v>2.2469039603021023E-3</v>
      </c>
      <c r="U326" s="15">
        <f t="shared" si="214"/>
        <v>4.740151854426293E-2</v>
      </c>
      <c r="Z326" s="15">
        <f t="shared" si="185"/>
        <v>42421</v>
      </c>
      <c r="AA326" s="15">
        <f t="shared" si="186"/>
        <v>8.7304440641946507E-2</v>
      </c>
      <c r="AB326" s="15">
        <f t="shared" si="187"/>
        <v>4.6281714581749324E-2</v>
      </c>
      <c r="AC326" s="15">
        <f t="shared" si="188"/>
        <v>4.740151854426293E-2</v>
      </c>
      <c r="AD326" s="15">
        <f t="shared" si="189"/>
        <v>3.189396242032877E-3</v>
      </c>
      <c r="AE326" s="15">
        <f t="shared" si="190"/>
        <v>1.0172248388693438E-5</v>
      </c>
      <c r="AF326" s="15">
        <f t="shared" si="191"/>
        <v>-40140.078806163117</v>
      </c>
      <c r="AG326" s="13">
        <f t="shared" si="192"/>
        <v>1.0172248388693438E-5</v>
      </c>
      <c r="AH326" s="15">
        <f t="shared" si="193"/>
        <v>4.421212230223006E-2</v>
      </c>
      <c r="AI326" s="15">
        <f t="shared" si="194"/>
        <v>1.2363076832856612</v>
      </c>
      <c r="AJ326" s="15">
        <f t="shared" si="195"/>
        <v>0.99969222849181538</v>
      </c>
      <c r="AK326" s="15">
        <f t="shared" si="196"/>
        <v>-0.20484272650910568</v>
      </c>
      <c r="AL326" s="15">
        <f t="shared" si="197"/>
        <v>-0.71419396202264829</v>
      </c>
      <c r="AM326" s="15">
        <f t="shared" si="198"/>
        <v>-0.37309214384160339</v>
      </c>
      <c r="AN326" s="15">
        <f t="shared" si="220"/>
        <v>5.7558463083215621</v>
      </c>
      <c r="AO326" s="15">
        <f t="shared" si="220"/>
        <v>5.7558937201986922</v>
      </c>
      <c r="AP326" s="15">
        <f t="shared" si="220"/>
        <v>5.7560691448671433</v>
      </c>
      <c r="AQ326" s="15">
        <f t="shared" si="220"/>
        <v>5.7567180631717756</v>
      </c>
      <c r="AR326" s="15">
        <f t="shared" si="220"/>
        <v>5.7591163730859662</v>
      </c>
      <c r="AS326" s="15">
        <f t="shared" si="220"/>
        <v>5.7679515904602479</v>
      </c>
      <c r="AT326" s="15">
        <f t="shared" si="220"/>
        <v>5.8001305206208702</v>
      </c>
      <c r="AU326" s="15">
        <f t="shared" si="199"/>
        <v>5.913211828722428</v>
      </c>
    </row>
    <row r="327" spans="1:47" s="15" customFormat="1" ht="12.95" customHeight="1" x14ac:dyDescent="0.2">
      <c r="A327" s="156" t="s">
        <v>1255</v>
      </c>
      <c r="B327" s="193" t="s">
        <v>131</v>
      </c>
      <c r="C327" s="213">
        <v>55164.406199999998</v>
      </c>
      <c r="D327" s="213" t="s">
        <v>298</v>
      </c>
      <c r="E327" s="15">
        <f t="shared" si="181"/>
        <v>42439.275667372742</v>
      </c>
      <c r="F327" s="220">
        <f t="shared" si="216"/>
        <v>42439</v>
      </c>
      <c r="G327" s="29">
        <f t="shared" si="209"/>
        <v>8.7899517769983504E-2</v>
      </c>
      <c r="K327" s="15">
        <f t="shared" si="218"/>
        <v>8.7899517769983504E-2</v>
      </c>
      <c r="N327" s="15">
        <f t="shared" ca="1" si="221"/>
        <v>9.0780202669646176E-2</v>
      </c>
      <c r="O327" s="15">
        <f t="shared" si="182"/>
        <v>4.307142897329104E-2</v>
      </c>
      <c r="P327" s="211">
        <f t="shared" si="183"/>
        <v>40145.906199999998</v>
      </c>
      <c r="Q327" s="212"/>
      <c r="R327" s="15">
        <f t="shared" si="211"/>
        <v>2.0095575451641442E-3</v>
      </c>
      <c r="S327" s="13">
        <f t="shared" si="219"/>
        <v>1</v>
      </c>
      <c r="T327" s="15">
        <f t="shared" si="213"/>
        <v>2.0095575451641442E-3</v>
      </c>
      <c r="U327" s="15">
        <f t="shared" si="214"/>
        <v>4.4828088796692464E-2</v>
      </c>
      <c r="Z327" s="15">
        <f t="shared" si="185"/>
        <v>42439</v>
      </c>
      <c r="AA327" s="15">
        <f t="shared" si="186"/>
        <v>8.7275666022269091E-2</v>
      </c>
      <c r="AB327" s="15">
        <f t="shared" si="187"/>
        <v>4.3695280721005453E-2</v>
      </c>
      <c r="AC327" s="15">
        <f t="shared" si="188"/>
        <v>4.4828088796692464E-2</v>
      </c>
      <c r="AD327" s="15">
        <f t="shared" si="189"/>
        <v>6.2385174771441287E-4</v>
      </c>
      <c r="AE327" s="15">
        <f t="shared" si="190"/>
        <v>3.8919100312632744E-7</v>
      </c>
      <c r="AF327" s="15">
        <f t="shared" si="191"/>
        <v>-40145.818300482228</v>
      </c>
      <c r="AG327" s="13">
        <f t="shared" si="192"/>
        <v>3.8919100312632744E-7</v>
      </c>
      <c r="AH327" s="15">
        <f t="shared" si="193"/>
        <v>4.4204237048978051E-2</v>
      </c>
      <c r="AI327" s="15">
        <f t="shared" si="194"/>
        <v>1.2366509156698968</v>
      </c>
      <c r="AJ327" s="15">
        <f t="shared" si="195"/>
        <v>0.99973243107401388</v>
      </c>
      <c r="AK327" s="15">
        <f t="shared" si="196"/>
        <v>-0.20444610022233234</v>
      </c>
      <c r="AL327" s="15">
        <f t="shared" si="197"/>
        <v>-0.71251674885992355</v>
      </c>
      <c r="AM327" s="15">
        <f t="shared" si="198"/>
        <v>-0.3721371036995455</v>
      </c>
      <c r="AN327" s="15">
        <f t="shared" si="220"/>
        <v>5.7571347131928832</v>
      </c>
      <c r="AO327" s="15">
        <f t="shared" si="220"/>
        <v>5.7571822065697731</v>
      </c>
      <c r="AP327" s="15">
        <f t="shared" si="220"/>
        <v>5.7573578012096407</v>
      </c>
      <c r="AQ327" s="15">
        <f t="shared" si="220"/>
        <v>5.758006862299661</v>
      </c>
      <c r="AR327" s="15">
        <f t="shared" si="220"/>
        <v>5.7604039122921815</v>
      </c>
      <c r="AS327" s="15">
        <f t="shared" si="220"/>
        <v>5.7692280235724187</v>
      </c>
      <c r="AT327" s="15">
        <f t="shared" si="220"/>
        <v>5.8013447183707916</v>
      </c>
      <c r="AU327" s="15">
        <f t="shared" si="199"/>
        <v>5.9141518827199171</v>
      </c>
    </row>
    <row r="328" spans="1:47" s="15" customFormat="1" ht="12.95" customHeight="1" x14ac:dyDescent="0.2">
      <c r="A328" s="156" t="s">
        <v>1255</v>
      </c>
      <c r="B328" s="193" t="s">
        <v>131</v>
      </c>
      <c r="C328" s="213">
        <v>55180.349699999999</v>
      </c>
      <c r="D328" s="213" t="s">
        <v>298</v>
      </c>
      <c r="E328" s="15">
        <f t="shared" si="181"/>
        <v>42489.277110713236</v>
      </c>
      <c r="F328" s="220">
        <f t="shared" si="216"/>
        <v>42489</v>
      </c>
      <c r="G328" s="29">
        <f t="shared" si="209"/>
        <v>8.8359742461761925E-2</v>
      </c>
      <c r="K328" s="15">
        <f t="shared" si="218"/>
        <v>8.8359742461761925E-2</v>
      </c>
      <c r="N328" s="15">
        <f t="shared" ca="1" si="221"/>
        <v>9.0601907954970279E-2</v>
      </c>
      <c r="O328" s="15">
        <f t="shared" si="182"/>
        <v>4.3013264217004119E-2</v>
      </c>
      <c r="P328" s="211">
        <f t="shared" si="183"/>
        <v>40161.849699999999</v>
      </c>
      <c r="Q328" s="212"/>
      <c r="R328" s="15">
        <f t="shared" si="211"/>
        <v>2.0563030892022929E-3</v>
      </c>
      <c r="S328" s="13">
        <f t="shared" si="219"/>
        <v>1</v>
      </c>
      <c r="T328" s="15">
        <f t="shared" si="213"/>
        <v>2.0563030892022929E-3</v>
      </c>
      <c r="U328" s="15">
        <f t="shared" si="214"/>
        <v>4.5346478244757807E-2</v>
      </c>
      <c r="Z328" s="15">
        <f t="shared" si="185"/>
        <v>42489</v>
      </c>
      <c r="AA328" s="15">
        <f t="shared" si="186"/>
        <v>8.7195201006673467E-2</v>
      </c>
      <c r="AB328" s="15">
        <f t="shared" si="187"/>
        <v>4.4177805672092584E-2</v>
      </c>
      <c r="AC328" s="15">
        <f t="shared" si="188"/>
        <v>4.5346478244757807E-2</v>
      </c>
      <c r="AD328" s="15">
        <f t="shared" si="189"/>
        <v>1.1645414550884581E-3</v>
      </c>
      <c r="AE328" s="15">
        <f t="shared" si="190"/>
        <v>1.3561568006195432E-6</v>
      </c>
      <c r="AF328" s="15">
        <f t="shared" si="191"/>
        <v>-40161.761340257537</v>
      </c>
      <c r="AG328" s="13">
        <f t="shared" si="192"/>
        <v>1.3561568006195432E-6</v>
      </c>
      <c r="AH328" s="15">
        <f t="shared" si="193"/>
        <v>4.4181936789669342E-2</v>
      </c>
      <c r="AI328" s="15">
        <f t="shared" si="194"/>
        <v>1.2376018349444977</v>
      </c>
      <c r="AJ328" s="15">
        <f t="shared" si="195"/>
        <v>0.99982943884772479</v>
      </c>
      <c r="AK328" s="15">
        <f t="shared" si="196"/>
        <v>-0.20334018740654364</v>
      </c>
      <c r="AL328" s="15">
        <f t="shared" si="197"/>
        <v>-0.70785294539314203</v>
      </c>
      <c r="AM328" s="15">
        <f t="shared" si="198"/>
        <v>-0.3694845631994691</v>
      </c>
      <c r="AN328" s="15">
        <f t="shared" si="220"/>
        <v>5.7607154879900326</v>
      </c>
      <c r="AO328" s="15">
        <f t="shared" si="220"/>
        <v>5.7607632039394261</v>
      </c>
      <c r="AP328" s="15">
        <f t="shared" si="220"/>
        <v>5.760939256653594</v>
      </c>
      <c r="AQ328" s="15">
        <f t="shared" si="220"/>
        <v>5.7615886663227052</v>
      </c>
      <c r="AR328" s="15">
        <f t="shared" si="220"/>
        <v>5.7639820677179676</v>
      </c>
      <c r="AS328" s="15">
        <f t="shared" si="220"/>
        <v>5.7727749356044615</v>
      </c>
      <c r="AT328" s="15">
        <f t="shared" si="220"/>
        <v>5.8047180121983253</v>
      </c>
      <c r="AU328" s="15">
        <f t="shared" si="199"/>
        <v>5.9167631438240544</v>
      </c>
    </row>
    <row r="329" spans="1:47" s="15" customFormat="1" ht="12.95" customHeight="1" x14ac:dyDescent="0.2">
      <c r="A329" s="92" t="s">
        <v>182</v>
      </c>
      <c r="B329" s="42" t="s">
        <v>132</v>
      </c>
      <c r="C329" s="29">
        <v>55231.524400000002</v>
      </c>
      <c r="D329" s="29">
        <v>2.0000000000000001E-4</v>
      </c>
      <c r="E329" s="15">
        <f t="shared" si="181"/>
        <v>42649.769403027763</v>
      </c>
      <c r="F329" s="220">
        <f t="shared" si="216"/>
        <v>42649.5</v>
      </c>
      <c r="G329" s="150">
        <f t="shared" si="209"/>
        <v>8.5902063743560575E-2</v>
      </c>
      <c r="K329" s="15">
        <f t="shared" si="218"/>
        <v>8.5902063743560575E-2</v>
      </c>
      <c r="N329" s="15">
        <f t="shared" ca="1" si="221"/>
        <v>9.0029581920860691E-2</v>
      </c>
      <c r="O329" s="15">
        <f t="shared" si="182"/>
        <v>4.2825176727901815E-2</v>
      </c>
      <c r="P329" s="211">
        <f t="shared" si="183"/>
        <v>40213.024400000002</v>
      </c>
      <c r="Q329" s="212"/>
      <c r="R329" s="15">
        <f t="shared" si="211"/>
        <v>1.8556181949598302E-3</v>
      </c>
      <c r="S329" s="13">
        <f t="shared" si="219"/>
        <v>1</v>
      </c>
      <c r="T329" s="15">
        <f t="shared" si="213"/>
        <v>1.8556181949598302E-3</v>
      </c>
      <c r="U329" s="15">
        <f t="shared" si="214"/>
        <v>4.307688701565876E-2</v>
      </c>
      <c r="Z329" s="15">
        <f t="shared" si="185"/>
        <v>42649.5</v>
      </c>
      <c r="AA329" s="15">
        <f t="shared" si="186"/>
        <v>8.6931577271790614E-2</v>
      </c>
      <c r="AB329" s="15">
        <f t="shared" si="187"/>
        <v>4.1795663199671776E-2</v>
      </c>
      <c r="AC329" s="15">
        <f t="shared" si="188"/>
        <v>4.307688701565876E-2</v>
      </c>
      <c r="AD329" s="15">
        <f t="shared" si="189"/>
        <v>-1.0295135282300388E-3</v>
      </c>
      <c r="AE329" s="15">
        <f t="shared" si="190"/>
        <v>1.0598981048086629E-6</v>
      </c>
      <c r="AF329" s="15">
        <f t="shared" si="191"/>
        <v>-40212.938497936258</v>
      </c>
      <c r="AG329" s="13">
        <f t="shared" si="192"/>
        <v>1.0598981048086629E-6</v>
      </c>
      <c r="AH329" s="15">
        <f t="shared" si="193"/>
        <v>4.4106400543888799E-2</v>
      </c>
      <c r="AI329" s="15">
        <f t="shared" si="194"/>
        <v>1.2406288983227167</v>
      </c>
      <c r="AJ329" s="15">
        <f t="shared" si="195"/>
        <v>0.99999404629866429</v>
      </c>
      <c r="AK329" s="15">
        <f t="shared" si="196"/>
        <v>-0.19974883497912135</v>
      </c>
      <c r="AL329" s="15">
        <f t="shared" si="197"/>
        <v>-0.69283389844207766</v>
      </c>
      <c r="AM329" s="15">
        <f t="shared" si="198"/>
        <v>-0.36097330407019662</v>
      </c>
      <c r="AN329" s="15">
        <f t="shared" si="220"/>
        <v>5.7722282687792221</v>
      </c>
      <c r="AO329" s="15">
        <f t="shared" si="220"/>
        <v>5.7722766600921975</v>
      </c>
      <c r="AP329" s="15">
        <f t="shared" si="220"/>
        <v>5.7724540406830753</v>
      </c>
      <c r="AQ329" s="15">
        <f t="shared" si="220"/>
        <v>5.7731040867714372</v>
      </c>
      <c r="AR329" s="15">
        <f t="shared" si="220"/>
        <v>5.7754842927154293</v>
      </c>
      <c r="AS329" s="15">
        <f t="shared" si="220"/>
        <v>5.7841729751258999</v>
      </c>
      <c r="AT329" s="15">
        <f t="shared" si="220"/>
        <v>5.8155514218726294</v>
      </c>
      <c r="AU329" s="15">
        <f t="shared" si="199"/>
        <v>5.9251452919683327</v>
      </c>
    </row>
    <row r="330" spans="1:47" s="15" customFormat="1" ht="12.95" customHeight="1" x14ac:dyDescent="0.2">
      <c r="A330" s="92" t="s">
        <v>182</v>
      </c>
      <c r="B330" s="42" t="s">
        <v>132</v>
      </c>
      <c r="C330" s="29">
        <v>55241.5694</v>
      </c>
      <c r="D330" s="29">
        <v>1E-4</v>
      </c>
      <c r="E330" s="15">
        <f t="shared" si="181"/>
        <v>42681.272178350315</v>
      </c>
      <c r="F330" s="220">
        <f t="shared" si="216"/>
        <v>42681</v>
      </c>
      <c r="G330" s="150">
        <f t="shared" si="209"/>
        <v>8.6787005297082942E-2</v>
      </c>
      <c r="K330" s="15">
        <f t="shared" si="218"/>
        <v>8.6787005297082942E-2</v>
      </c>
      <c r="N330" s="15">
        <f t="shared" ca="1" si="221"/>
        <v>8.9917256250614891E-2</v>
      </c>
      <c r="O330" s="15">
        <f t="shared" si="182"/>
        <v>4.2788015569682758E-2</v>
      </c>
      <c r="P330" s="211">
        <f t="shared" si="183"/>
        <v>40223.0694</v>
      </c>
      <c r="Q330" s="212"/>
      <c r="R330" s="15">
        <f t="shared" si="211"/>
        <v>1.9359110970318669E-3</v>
      </c>
      <c r="S330" s="13">
        <f t="shared" si="219"/>
        <v>1</v>
      </c>
      <c r="T330" s="15">
        <f t="shared" si="213"/>
        <v>1.9359110970318669E-3</v>
      </c>
      <c r="U330" s="15">
        <f t="shared" si="214"/>
        <v>4.3998989727400184E-2</v>
      </c>
      <c r="Z330" s="15">
        <f t="shared" si="185"/>
        <v>42681</v>
      </c>
      <c r="AA330" s="15">
        <f t="shared" si="186"/>
        <v>8.6878881910898167E-2</v>
      </c>
      <c r="AB330" s="15">
        <f t="shared" si="187"/>
        <v>4.2696138955867532E-2</v>
      </c>
      <c r="AC330" s="15">
        <f t="shared" si="188"/>
        <v>4.3998989727400184E-2</v>
      </c>
      <c r="AD330" s="15">
        <f t="shared" si="189"/>
        <v>-9.1876613815225494E-5</v>
      </c>
      <c r="AE330" s="15">
        <f t="shared" si="190"/>
        <v>8.4413121661520849E-9</v>
      </c>
      <c r="AF330" s="15">
        <f t="shared" si="191"/>
        <v>-40222.982612994703</v>
      </c>
      <c r="AG330" s="13">
        <f t="shared" si="192"/>
        <v>8.4413121661520849E-9</v>
      </c>
      <c r="AH330" s="15">
        <f t="shared" si="193"/>
        <v>4.4090866341215409E-2</v>
      </c>
      <c r="AI330" s="15">
        <f t="shared" si="194"/>
        <v>1.2412183540971389</v>
      </c>
      <c r="AJ330" s="15">
        <f t="shared" si="195"/>
        <v>0.99999987775511889</v>
      </c>
      <c r="AK330" s="15">
        <f t="shared" si="196"/>
        <v>-0.1990366032421873</v>
      </c>
      <c r="AL330" s="15">
        <f t="shared" si="197"/>
        <v>-0.68987764533635298</v>
      </c>
      <c r="AM330" s="15">
        <f t="shared" si="198"/>
        <v>-0.3593034648262407</v>
      </c>
      <c r="AN330" s="15">
        <f t="shared" si="220"/>
        <v>5.7744910755554848</v>
      </c>
      <c r="AO330" s="15">
        <f t="shared" si="220"/>
        <v>5.7745395921965459</v>
      </c>
      <c r="AP330" s="15">
        <f t="shared" si="220"/>
        <v>5.774717207370113</v>
      </c>
      <c r="AQ330" s="15">
        <f t="shared" si="220"/>
        <v>5.7753672910515315</v>
      </c>
      <c r="AR330" s="15">
        <f t="shared" si="220"/>
        <v>5.7777446408609237</v>
      </c>
      <c r="AS330" s="15">
        <f t="shared" si="220"/>
        <v>5.786412181012067</v>
      </c>
      <c r="AT330" s="15">
        <f t="shared" si="220"/>
        <v>5.8176785144175938</v>
      </c>
      <c r="AU330" s="15">
        <f t="shared" si="199"/>
        <v>5.9267903864639386</v>
      </c>
    </row>
    <row r="331" spans="1:47" s="15" customFormat="1" ht="12.95" customHeight="1" x14ac:dyDescent="0.2">
      <c r="A331" s="92" t="s">
        <v>183</v>
      </c>
      <c r="B331" s="42" t="s">
        <v>131</v>
      </c>
      <c r="C331" s="29">
        <v>55379.794399999999</v>
      </c>
      <c r="D331" s="29">
        <v>2.0000000000000001E-4</v>
      </c>
      <c r="E331" s="15">
        <f t="shared" si="181"/>
        <v>43114.768556544499</v>
      </c>
      <c r="F331" s="220">
        <f t="shared" si="216"/>
        <v>43114.5</v>
      </c>
      <c r="G331" s="150">
        <f t="shared" si="209"/>
        <v>8.5632153415645007E-2</v>
      </c>
      <c r="K331" s="15">
        <f t="shared" si="218"/>
        <v>8.5632153415645007E-2</v>
      </c>
      <c r="N331" s="15">
        <f t="shared" ca="1" si="221"/>
        <v>8.8371441074374946E-2</v>
      </c>
      <c r="O331" s="15">
        <f t="shared" si="182"/>
        <v>4.2268381794252324E-2</v>
      </c>
      <c r="P331" s="211">
        <f t="shared" si="183"/>
        <v>40361.294399999999</v>
      </c>
      <c r="Q331" s="212"/>
      <c r="R331" s="15">
        <f t="shared" si="211"/>
        <v>1.8804166892323014E-3</v>
      </c>
      <c r="S331" s="13">
        <f t="shared" si="219"/>
        <v>1</v>
      </c>
      <c r="T331" s="15">
        <f t="shared" si="213"/>
        <v>1.8804166892323014E-3</v>
      </c>
      <c r="U331" s="15">
        <f t="shared" si="214"/>
        <v>4.3363771621392683E-2</v>
      </c>
      <c r="Z331" s="15">
        <f t="shared" si="185"/>
        <v>43114.5</v>
      </c>
      <c r="AA331" s="15">
        <f t="shared" si="186"/>
        <v>8.6121680306927628E-2</v>
      </c>
      <c r="AB331" s="15">
        <f t="shared" si="187"/>
        <v>4.177885490296971E-2</v>
      </c>
      <c r="AC331" s="15">
        <f t="shared" si="188"/>
        <v>4.3363771621392683E-2</v>
      </c>
      <c r="AD331" s="15">
        <f t="shared" si="189"/>
        <v>-4.8952689128262117E-4</v>
      </c>
      <c r="AE331" s="15">
        <f t="shared" si="190"/>
        <v>2.3963657728882719E-7</v>
      </c>
      <c r="AF331" s="15">
        <f t="shared" si="191"/>
        <v>-40361.208767846583</v>
      </c>
      <c r="AG331" s="13">
        <f t="shared" si="192"/>
        <v>2.3963657728882719E-7</v>
      </c>
      <c r="AH331" s="15">
        <f t="shared" si="193"/>
        <v>4.3853298512675297E-2</v>
      </c>
      <c r="AI331" s="15">
        <f t="shared" si="194"/>
        <v>1.2491673885290107</v>
      </c>
      <c r="AJ331" s="15">
        <f t="shared" si="195"/>
        <v>0.99918114732264307</v>
      </c>
      <c r="AK331" s="15">
        <f t="shared" si="196"/>
        <v>-0.18899067775198239</v>
      </c>
      <c r="AL331" s="15">
        <f t="shared" si="197"/>
        <v>-0.64891185184656774</v>
      </c>
      <c r="AM331" s="15">
        <f t="shared" si="198"/>
        <v>-0.33634202224360882</v>
      </c>
      <c r="AN331" s="15">
        <f t="shared" ref="AN331:AT340" si="222">$AU331+$AB$7*SIN(AO331)</f>
        <v>5.8057392911279297</v>
      </c>
      <c r="AO331" s="15">
        <f t="shared" si="222"/>
        <v>5.8057892732820422</v>
      </c>
      <c r="AP331" s="15">
        <f t="shared" si="222"/>
        <v>5.8059692072584035</v>
      </c>
      <c r="AQ331" s="15">
        <f t="shared" si="222"/>
        <v>5.8066168246459018</v>
      </c>
      <c r="AR331" s="15">
        <f t="shared" si="222"/>
        <v>5.8089459376221582</v>
      </c>
      <c r="AS331" s="15">
        <f t="shared" si="222"/>
        <v>5.8172996099429941</v>
      </c>
      <c r="AT331" s="15">
        <f t="shared" si="222"/>
        <v>5.8469807891437879</v>
      </c>
      <c r="AU331" s="15">
        <f t="shared" si="199"/>
        <v>5.9494300202368047</v>
      </c>
    </row>
    <row r="332" spans="1:47" s="15" customFormat="1" ht="12.95" customHeight="1" x14ac:dyDescent="0.2">
      <c r="A332" s="156" t="s">
        <v>1305</v>
      </c>
      <c r="B332" s="193" t="s">
        <v>132</v>
      </c>
      <c r="C332" s="213">
        <v>55451.22</v>
      </c>
      <c r="D332" s="213" t="s">
        <v>298</v>
      </c>
      <c r="E332" s="15">
        <f t="shared" si="181"/>
        <v>43338.77100841896</v>
      </c>
      <c r="F332" s="220">
        <f t="shared" si="216"/>
        <v>43338.5</v>
      </c>
      <c r="G332" s="29">
        <f t="shared" si="209"/>
        <v>8.6413960059871897E-2</v>
      </c>
      <c r="K332" s="15">
        <f t="shared" si="218"/>
        <v>8.6413960059871897E-2</v>
      </c>
      <c r="N332" s="15">
        <f t="shared" ca="1" si="221"/>
        <v>8.7572680752627002E-2</v>
      </c>
      <c r="O332" s="15">
        <f t="shared" si="182"/>
        <v>4.1993864553551391E-2</v>
      </c>
      <c r="P332" s="211">
        <f t="shared" si="183"/>
        <v>40432.720000000001</v>
      </c>
      <c r="Q332" s="212"/>
      <c r="R332" s="15">
        <f t="shared" si="211"/>
        <v>1.9731448847906353E-3</v>
      </c>
      <c r="S332" s="13">
        <f t="shared" si="219"/>
        <v>1</v>
      </c>
      <c r="T332" s="15">
        <f t="shared" si="213"/>
        <v>1.9731448847906353E-3</v>
      </c>
      <c r="U332" s="15">
        <f t="shared" si="214"/>
        <v>4.4420095506320506E-2</v>
      </c>
      <c r="Z332" s="15">
        <f t="shared" si="185"/>
        <v>43338.5</v>
      </c>
      <c r="AA332" s="15">
        <f t="shared" si="186"/>
        <v>8.570691804625373E-2</v>
      </c>
      <c r="AB332" s="15">
        <f t="shared" si="187"/>
        <v>4.2700906567169558E-2</v>
      </c>
      <c r="AC332" s="15">
        <f t="shared" si="188"/>
        <v>4.4420095506320506E-2</v>
      </c>
      <c r="AD332" s="15">
        <f t="shared" si="189"/>
        <v>7.070420136181671E-4</v>
      </c>
      <c r="AE332" s="15">
        <f t="shared" si="190"/>
        <v>4.9990840902123234E-7</v>
      </c>
      <c r="AF332" s="15">
        <f t="shared" si="191"/>
        <v>-40432.633586039941</v>
      </c>
      <c r="AG332" s="13">
        <f t="shared" si="192"/>
        <v>4.9990840902123234E-7</v>
      </c>
      <c r="AH332" s="15">
        <f t="shared" si="193"/>
        <v>4.3713053492702339E-2</v>
      </c>
      <c r="AI332" s="15">
        <f t="shared" si="194"/>
        <v>1.253149018146017</v>
      </c>
      <c r="AJ332" s="15">
        <f t="shared" si="195"/>
        <v>0.99808840083204886</v>
      </c>
      <c r="AK332" s="15">
        <f t="shared" si="196"/>
        <v>-0.18362308785996412</v>
      </c>
      <c r="AL332" s="15">
        <f t="shared" si="197"/>
        <v>-0.62754131511838174</v>
      </c>
      <c r="AM332" s="15">
        <f t="shared" si="198"/>
        <v>-0.3244901162359593</v>
      </c>
      <c r="AN332" s="15">
        <f t="shared" si="222"/>
        <v>5.8219630399250466</v>
      </c>
      <c r="AO332" s="15">
        <f t="shared" si="222"/>
        <v>5.8220135755577838</v>
      </c>
      <c r="AP332" s="15">
        <f t="shared" si="222"/>
        <v>5.8221940117753466</v>
      </c>
      <c r="AQ332" s="15">
        <f t="shared" si="222"/>
        <v>5.8228381229351394</v>
      </c>
      <c r="AR332" s="15">
        <f t="shared" si="222"/>
        <v>5.825135760825388</v>
      </c>
      <c r="AS332" s="15">
        <f t="shared" si="222"/>
        <v>5.8333107356904659</v>
      </c>
      <c r="AT332" s="15">
        <f t="shared" si="222"/>
        <v>5.8621427804409416</v>
      </c>
      <c r="AU332" s="15">
        <f t="shared" si="199"/>
        <v>5.961128469983338</v>
      </c>
    </row>
    <row r="333" spans="1:47" s="15" customFormat="1" ht="12.95" customHeight="1" x14ac:dyDescent="0.2">
      <c r="A333" s="156" t="s">
        <v>1305</v>
      </c>
      <c r="B333" s="193" t="s">
        <v>132</v>
      </c>
      <c r="C333" s="213">
        <v>55457.2765</v>
      </c>
      <c r="D333" s="213" t="s">
        <v>298</v>
      </c>
      <c r="E333" s="15">
        <f t="shared" si="181"/>
        <v>43357.765190473816</v>
      </c>
      <c r="F333" s="220">
        <f t="shared" si="216"/>
        <v>43357.5</v>
      </c>
      <c r="G333" s="29">
        <f t="shared" ref="G333:G364" si="223">C333-(C$7+C$8*F333)</f>
        <v>8.4558845446736086E-2</v>
      </c>
      <c r="K333" s="15">
        <f t="shared" si="218"/>
        <v>8.4558845446736086E-2</v>
      </c>
      <c r="N333" s="15">
        <f t="shared" ca="1" si="221"/>
        <v>8.7504928761050149E-2</v>
      </c>
      <c r="O333" s="15">
        <f t="shared" si="182"/>
        <v>4.1970391210389132E-2</v>
      </c>
      <c r="P333" s="211">
        <f t="shared" si="183"/>
        <v>40438.7765</v>
      </c>
      <c r="Q333" s="212"/>
      <c r="R333" s="15">
        <f t="shared" ref="R333:R364" si="224">+(O333-G333)^2</f>
        <v>1.8137764342414189E-3</v>
      </c>
      <c r="S333" s="13">
        <f t="shared" si="219"/>
        <v>1</v>
      </c>
      <c r="T333" s="15">
        <f t="shared" ref="T333:T364" si="225">+S333*R333</f>
        <v>1.8137764342414189E-3</v>
      </c>
      <c r="U333" s="15">
        <f t="shared" ref="U333:U364" si="226">+(G333-O333)</f>
        <v>4.2588454236346954E-2</v>
      </c>
      <c r="Z333" s="15">
        <f t="shared" si="185"/>
        <v>43357.5</v>
      </c>
      <c r="AA333" s="15">
        <f t="shared" si="186"/>
        <v>8.567099763495703E-2</v>
      </c>
      <c r="AB333" s="15">
        <f t="shared" si="187"/>
        <v>4.0858239022168188E-2</v>
      </c>
      <c r="AC333" s="15">
        <f t="shared" si="188"/>
        <v>4.2588454236346954E-2</v>
      </c>
      <c r="AD333" s="15">
        <f t="shared" si="189"/>
        <v>-1.112152188220944E-3</v>
      </c>
      <c r="AE333" s="15">
        <f t="shared" si="190"/>
        <v>1.2368824897646341E-6</v>
      </c>
      <c r="AF333" s="15">
        <f t="shared" si="191"/>
        <v>-40438.691941154553</v>
      </c>
      <c r="AG333" s="13">
        <f t="shared" si="192"/>
        <v>1.2368824897646341E-6</v>
      </c>
      <c r="AH333" s="15">
        <f t="shared" si="193"/>
        <v>4.3700606424567898E-2</v>
      </c>
      <c r="AI333" s="15">
        <f t="shared" si="194"/>
        <v>1.2534825930934714</v>
      </c>
      <c r="AJ333" s="15">
        <f t="shared" si="195"/>
        <v>0.99797433671807811</v>
      </c>
      <c r="AK333" s="15">
        <f t="shared" si="196"/>
        <v>-0.18316232904756957</v>
      </c>
      <c r="AL333" s="15">
        <f t="shared" si="197"/>
        <v>-0.62572240498667964</v>
      </c>
      <c r="AM333" s="15">
        <f t="shared" si="198"/>
        <v>-0.32348519744168058</v>
      </c>
      <c r="AN333" s="15">
        <f t="shared" si="222"/>
        <v>5.8233415237250208</v>
      </c>
      <c r="AO333" s="15">
        <f t="shared" si="222"/>
        <v>5.8233920994915813</v>
      </c>
      <c r="AP333" s="15">
        <f t="shared" si="222"/>
        <v>5.8235725555919622</v>
      </c>
      <c r="AQ333" s="15">
        <f t="shared" si="222"/>
        <v>5.8242162979842851</v>
      </c>
      <c r="AR333" s="15">
        <f t="shared" si="222"/>
        <v>5.826511060490505</v>
      </c>
      <c r="AS333" s="15">
        <f t="shared" si="222"/>
        <v>5.834670367958199</v>
      </c>
      <c r="AT333" s="15">
        <f t="shared" si="222"/>
        <v>5.8634294721128306</v>
      </c>
      <c r="AU333" s="15">
        <f t="shared" si="199"/>
        <v>5.96212074920291</v>
      </c>
    </row>
    <row r="334" spans="1:47" s="15" customFormat="1" ht="12.95" customHeight="1" x14ac:dyDescent="0.2">
      <c r="A334" s="210" t="s">
        <v>1428</v>
      </c>
      <c r="B334" s="210"/>
      <c r="C334" s="233">
        <v>55479.438199999997</v>
      </c>
      <c r="D334" s="233">
        <v>1.6999999999999999E-3</v>
      </c>
      <c r="E334" s="15">
        <f t="shared" si="181"/>
        <v>43427.267933715812</v>
      </c>
      <c r="F334" s="220">
        <f t="shared" si="216"/>
        <v>43427</v>
      </c>
      <c r="G334" s="150">
        <f t="shared" si="223"/>
        <v>8.5433557767828461E-2</v>
      </c>
      <c r="K334" s="15">
        <f t="shared" si="218"/>
        <v>8.5433557767828461E-2</v>
      </c>
      <c r="N334" s="15">
        <f t="shared" ca="1" si="221"/>
        <v>8.7257099107650671E-2</v>
      </c>
      <c r="O334" s="15">
        <f t="shared" si="182"/>
        <v>4.1884277208023624E-2</v>
      </c>
      <c r="P334" s="211">
        <f t="shared" si="183"/>
        <v>40460.938199999997</v>
      </c>
      <c r="Q334" s="212"/>
      <c r="R334" s="15">
        <f t="shared" si="224"/>
        <v>1.8965398372765955E-3</v>
      </c>
      <c r="S334" s="13">
        <f t="shared" si="219"/>
        <v>1</v>
      </c>
      <c r="T334" s="15">
        <f t="shared" si="225"/>
        <v>1.8965398372765955E-3</v>
      </c>
      <c r="U334" s="15">
        <f t="shared" si="226"/>
        <v>4.3549280559804837E-2</v>
      </c>
      <c r="Z334" s="15">
        <f t="shared" si="185"/>
        <v>43427</v>
      </c>
      <c r="AA334" s="15">
        <f t="shared" si="186"/>
        <v>8.5538617430641145E-2</v>
      </c>
      <c r="AB334" s="15">
        <f t="shared" si="187"/>
        <v>4.1779217545210932E-2</v>
      </c>
      <c r="AC334" s="15">
        <f t="shared" si="188"/>
        <v>4.3549280559804837E-2</v>
      </c>
      <c r="AD334" s="15">
        <f t="shared" si="189"/>
        <v>-1.0505966281268431E-4</v>
      </c>
      <c r="AE334" s="15">
        <f t="shared" si="190"/>
        <v>1.1037532750314923E-8</v>
      </c>
      <c r="AF334" s="15">
        <f t="shared" si="191"/>
        <v>-40460.852766442229</v>
      </c>
      <c r="AG334" s="13">
        <f t="shared" si="192"/>
        <v>1.1037532750314923E-8</v>
      </c>
      <c r="AH334" s="15">
        <f t="shared" si="193"/>
        <v>4.3654340222617528E-2</v>
      </c>
      <c r="AI334" s="15">
        <f t="shared" si="194"/>
        <v>1.2546971148612593</v>
      </c>
      <c r="AJ334" s="15">
        <f t="shared" si="195"/>
        <v>0.99752839976860774</v>
      </c>
      <c r="AK334" s="15">
        <f t="shared" si="196"/>
        <v>-0.18146967643347739</v>
      </c>
      <c r="AL334" s="15">
        <f t="shared" si="197"/>
        <v>-0.61906079954268678</v>
      </c>
      <c r="AM334" s="15">
        <f t="shared" si="198"/>
        <v>-0.31980979714436031</v>
      </c>
      <c r="AN334" s="15">
        <f t="shared" si="222"/>
        <v>5.8283869855391988</v>
      </c>
      <c r="AO334" s="15">
        <f t="shared" si="222"/>
        <v>5.8284376987866429</v>
      </c>
      <c r="AP334" s="15">
        <f t="shared" si="222"/>
        <v>5.8286181968425588</v>
      </c>
      <c r="AQ334" s="15">
        <f t="shared" si="222"/>
        <v>5.8292604945220345</v>
      </c>
      <c r="AR334" s="15">
        <f t="shared" si="222"/>
        <v>5.8315444653733506</v>
      </c>
      <c r="AS334" s="15">
        <f t="shared" si="222"/>
        <v>5.8396457889107731</v>
      </c>
      <c r="AT334" s="15">
        <f t="shared" si="222"/>
        <v>5.8681368804412672</v>
      </c>
      <c r="AU334" s="15">
        <f t="shared" si="199"/>
        <v>5.9657504021376599</v>
      </c>
    </row>
    <row r="335" spans="1:47" s="15" customFormat="1" ht="12.95" customHeight="1" x14ac:dyDescent="0.2">
      <c r="A335" s="210" t="s">
        <v>1428</v>
      </c>
      <c r="B335" s="210"/>
      <c r="C335" s="233">
        <v>55479.597699999998</v>
      </c>
      <c r="D335" s="233">
        <v>8.9999999999999998E-4</v>
      </c>
      <c r="E335" s="15">
        <f t="shared" si="181"/>
        <v>43427.768151999939</v>
      </c>
      <c r="F335" s="220">
        <f t="shared" ref="F335:F354" si="227">ROUND(2*E335,0)/2-0.5</f>
        <v>43427.5</v>
      </c>
      <c r="G335" s="150">
        <f t="shared" si="223"/>
        <v>8.5503160014923196E-2</v>
      </c>
      <c r="K335" s="15">
        <f t="shared" si="218"/>
        <v>8.5503160014923196E-2</v>
      </c>
      <c r="N335" s="15">
        <f t="shared" ca="1" si="221"/>
        <v>8.7255316160503915E-2</v>
      </c>
      <c r="O335" s="15">
        <f t="shared" si="182"/>
        <v>4.1883656254636942E-2</v>
      </c>
      <c r="P335" s="211">
        <f t="shared" si="183"/>
        <v>40461.097699999998</v>
      </c>
      <c r="Q335" s="212"/>
      <c r="R335" s="15">
        <f t="shared" si="224"/>
        <v>1.9026611082936266E-3</v>
      </c>
      <c r="S335" s="13">
        <f t="shared" si="219"/>
        <v>1</v>
      </c>
      <c r="T335" s="15">
        <f t="shared" si="225"/>
        <v>1.9026611082936266E-3</v>
      </c>
      <c r="U335" s="15">
        <f t="shared" si="226"/>
        <v>4.3619503760286255E-2</v>
      </c>
      <c r="Z335" s="15">
        <f t="shared" si="185"/>
        <v>43427.5</v>
      </c>
      <c r="AA335" s="15">
        <f t="shared" si="186"/>
        <v>8.5537659435330454E-2</v>
      </c>
      <c r="AB335" s="15">
        <f t="shared" si="187"/>
        <v>4.1849156834229684E-2</v>
      </c>
      <c r="AC335" s="15">
        <f t="shared" si="188"/>
        <v>4.3619503760286255E-2</v>
      </c>
      <c r="AD335" s="15">
        <f t="shared" si="189"/>
        <v>-3.4499420407257952E-5</v>
      </c>
      <c r="AE335" s="15">
        <f t="shared" si="190"/>
        <v>1.1902100084367265E-9</v>
      </c>
      <c r="AF335" s="15">
        <f t="shared" si="191"/>
        <v>-40461.012196839984</v>
      </c>
      <c r="AG335" s="13">
        <f t="shared" si="192"/>
        <v>1.1902100084367265E-9</v>
      </c>
      <c r="AH335" s="15">
        <f t="shared" si="193"/>
        <v>4.3654003180693512E-2</v>
      </c>
      <c r="AI335" s="15">
        <f t="shared" si="194"/>
        <v>1.2547058200110133</v>
      </c>
      <c r="AJ335" s="15">
        <f t="shared" si="195"/>
        <v>0.99752502790297803</v>
      </c>
      <c r="AK335" s="15">
        <f t="shared" si="196"/>
        <v>-0.18145745792344245</v>
      </c>
      <c r="AL335" s="15">
        <f t="shared" si="197"/>
        <v>-0.61901282765561616</v>
      </c>
      <c r="AM335" s="15">
        <f t="shared" si="198"/>
        <v>-0.3197833581619508</v>
      </c>
      <c r="AN335" s="15">
        <f t="shared" si="222"/>
        <v>5.8284233014850191</v>
      </c>
      <c r="AO335" s="15">
        <f t="shared" si="222"/>
        <v>5.8284740156680837</v>
      </c>
      <c r="AP335" s="15">
        <f t="shared" si="222"/>
        <v>5.8286545138499317</v>
      </c>
      <c r="AQ335" s="15">
        <f t="shared" si="222"/>
        <v>5.8292968005895629</v>
      </c>
      <c r="AR335" s="15">
        <f t="shared" si="222"/>
        <v>5.8315806922454518</v>
      </c>
      <c r="AS335" s="15">
        <f t="shared" si="222"/>
        <v>5.8396815948044045</v>
      </c>
      <c r="AT335" s="15">
        <f t="shared" si="222"/>
        <v>5.868170751364433</v>
      </c>
      <c r="AU335" s="15">
        <f t="shared" si="199"/>
        <v>5.9657765147487005</v>
      </c>
    </row>
    <row r="336" spans="1:47" s="15" customFormat="1" ht="12.95" customHeight="1" x14ac:dyDescent="0.2">
      <c r="A336" s="156" t="s">
        <v>1255</v>
      </c>
      <c r="B336" s="193" t="s">
        <v>132</v>
      </c>
      <c r="C336" s="213">
        <v>55482.466699999997</v>
      </c>
      <c r="D336" s="213" t="s">
        <v>298</v>
      </c>
      <c r="E336" s="15">
        <f t="shared" si="181"/>
        <v>43436.765808784447</v>
      </c>
      <c r="F336" s="220">
        <f t="shared" si="227"/>
        <v>43436.5</v>
      </c>
      <c r="G336" s="29">
        <f t="shared" si="223"/>
        <v>8.4756000462220982E-2</v>
      </c>
      <c r="K336" s="15">
        <f t="shared" si="218"/>
        <v>8.4756000462220982E-2</v>
      </c>
      <c r="N336" s="15">
        <f t="shared" ca="1" si="221"/>
        <v>8.7223223111862258E-2</v>
      </c>
      <c r="O336" s="15">
        <f t="shared" si="182"/>
        <v>4.187247560481297E-2</v>
      </c>
      <c r="P336" s="211">
        <f t="shared" si="183"/>
        <v>40463.966699999997</v>
      </c>
      <c r="Q336" s="212"/>
      <c r="R336" s="15">
        <f t="shared" si="224"/>
        <v>1.8389967041959308E-3</v>
      </c>
      <c r="S336" s="13">
        <f t="shared" si="219"/>
        <v>1</v>
      </c>
      <c r="T336" s="15">
        <f t="shared" si="225"/>
        <v>1.8389967041959308E-3</v>
      </c>
      <c r="U336" s="15">
        <f t="shared" si="226"/>
        <v>4.2883524857408012E-2</v>
      </c>
      <c r="Z336" s="15">
        <f t="shared" si="185"/>
        <v>43436.5</v>
      </c>
      <c r="AA336" s="15">
        <f t="shared" si="186"/>
        <v>8.5520401785820363E-2</v>
      </c>
      <c r="AB336" s="15">
        <f t="shared" si="187"/>
        <v>4.1108074281213589E-2</v>
      </c>
      <c r="AC336" s="15">
        <f t="shared" si="188"/>
        <v>4.2883524857408012E-2</v>
      </c>
      <c r="AD336" s="15">
        <f t="shared" si="189"/>
        <v>-7.6440132359938129E-4</v>
      </c>
      <c r="AE336" s="15">
        <f t="shared" si="190"/>
        <v>5.8430938352048598E-7</v>
      </c>
      <c r="AF336" s="15">
        <f t="shared" si="191"/>
        <v>-40463.881943999535</v>
      </c>
      <c r="AG336" s="13">
        <f t="shared" si="192"/>
        <v>5.8430938352048598E-7</v>
      </c>
      <c r="AH336" s="15">
        <f t="shared" si="193"/>
        <v>4.3647926181007393E-2</v>
      </c>
      <c r="AI336" s="15">
        <f t="shared" si="194"/>
        <v>1.2548624330658924</v>
      </c>
      <c r="AJ336" s="15">
        <f t="shared" si="195"/>
        <v>0.99746393368628805</v>
      </c>
      <c r="AK336" s="15">
        <f t="shared" si="196"/>
        <v>-0.18123742437822854</v>
      </c>
      <c r="AL336" s="15">
        <f t="shared" si="197"/>
        <v>-0.61814921996337913</v>
      </c>
      <c r="AM336" s="15">
        <f t="shared" si="198"/>
        <v>-0.31930746313542291</v>
      </c>
      <c r="AN336" s="15">
        <f t="shared" si="222"/>
        <v>5.8290770315277083</v>
      </c>
      <c r="AO336" s="15">
        <f t="shared" si="222"/>
        <v>5.8291277624205078</v>
      </c>
      <c r="AP336" s="15">
        <f t="shared" si="222"/>
        <v>5.8293082624377472</v>
      </c>
      <c r="AQ336" s="15">
        <f t="shared" si="222"/>
        <v>5.8299503509235215</v>
      </c>
      <c r="AR336" s="15">
        <f t="shared" si="222"/>
        <v>5.8322328132577095</v>
      </c>
      <c r="AS336" s="15">
        <f t="shared" si="222"/>
        <v>5.8403261288724719</v>
      </c>
      <c r="AT336" s="15">
        <f t="shared" si="222"/>
        <v>5.8687804393570957</v>
      </c>
      <c r="AU336" s="15">
        <f t="shared" si="199"/>
        <v>5.9662465417474451</v>
      </c>
    </row>
    <row r="337" spans="1:47" s="15" customFormat="1" ht="12.95" customHeight="1" x14ac:dyDescent="0.2">
      <c r="A337" s="29" t="s">
        <v>184</v>
      </c>
      <c r="B337" s="42" t="s">
        <v>131</v>
      </c>
      <c r="C337" s="29">
        <v>55492.671399999999</v>
      </c>
      <c r="D337" s="29">
        <v>2.9999999999999997E-4</v>
      </c>
      <c r="E337" s="15">
        <f t="shared" si="181"/>
        <v>43468.769429624081</v>
      </c>
      <c r="F337" s="220">
        <f t="shared" si="227"/>
        <v>43468.5</v>
      </c>
      <c r="G337" s="150">
        <f t="shared" si="223"/>
        <v>8.5910544265061617E-2</v>
      </c>
      <c r="K337" s="15">
        <f t="shared" si="218"/>
        <v>8.5910544265061617E-2</v>
      </c>
      <c r="N337" s="15">
        <f t="shared" ca="1" si="221"/>
        <v>8.7109114494469703E-2</v>
      </c>
      <c r="O337" s="15">
        <f t="shared" si="182"/>
        <v>4.1832668646501509E-2</v>
      </c>
      <c r="P337" s="211">
        <f t="shared" si="183"/>
        <v>40474.171399999999</v>
      </c>
      <c r="Q337" s="212"/>
      <c r="R337" s="15">
        <f t="shared" si="224"/>
        <v>1.9428591190452558E-3</v>
      </c>
      <c r="S337" s="13">
        <f t="shared" si="219"/>
        <v>1</v>
      </c>
      <c r="T337" s="15">
        <f t="shared" si="225"/>
        <v>1.9428591190452558E-3</v>
      </c>
      <c r="U337" s="15">
        <f t="shared" si="226"/>
        <v>4.4077875618560108E-2</v>
      </c>
      <c r="Z337" s="15">
        <f t="shared" si="185"/>
        <v>43468.5</v>
      </c>
      <c r="AA337" s="15">
        <f t="shared" si="186"/>
        <v>8.5458830461704174E-2</v>
      </c>
      <c r="AB337" s="15">
        <f t="shared" si="187"/>
        <v>4.2284382449858951E-2</v>
      </c>
      <c r="AC337" s="15">
        <f t="shared" si="188"/>
        <v>4.4077875618560108E-2</v>
      </c>
      <c r="AD337" s="15">
        <f t="shared" si="189"/>
        <v>4.5171380335744249E-4</v>
      </c>
      <c r="AE337" s="15">
        <f t="shared" si="190"/>
        <v>2.0404536014364623E-7</v>
      </c>
      <c r="AF337" s="15">
        <f t="shared" si="191"/>
        <v>-40474.085489455734</v>
      </c>
      <c r="AG337" s="13">
        <f t="shared" si="192"/>
        <v>2.0404536014364623E-7</v>
      </c>
      <c r="AH337" s="15">
        <f t="shared" si="193"/>
        <v>4.3626161815202666E-2</v>
      </c>
      <c r="AI337" s="15">
        <f t="shared" si="194"/>
        <v>1.2554180537607786</v>
      </c>
      <c r="AJ337" s="15">
        <f t="shared" si="195"/>
        <v>0.99724055585202842</v>
      </c>
      <c r="AK337" s="15">
        <f t="shared" si="196"/>
        <v>-0.18045354415077736</v>
      </c>
      <c r="AL337" s="15">
        <f t="shared" si="197"/>
        <v>-0.61507687198582783</v>
      </c>
      <c r="AM337" s="15">
        <f t="shared" si="198"/>
        <v>-0.31761549366209563</v>
      </c>
      <c r="AN337" s="15">
        <f t="shared" si="222"/>
        <v>5.8314020641388726</v>
      </c>
      <c r="AO337" s="15">
        <f t="shared" si="222"/>
        <v>5.8314528524207248</v>
      </c>
      <c r="AP337" s="15">
        <f t="shared" si="222"/>
        <v>5.831633352330436</v>
      </c>
      <c r="AQ337" s="15">
        <f t="shared" si="222"/>
        <v>5.832274715384715</v>
      </c>
      <c r="AR337" s="15">
        <f t="shared" si="222"/>
        <v>5.8345520373233146</v>
      </c>
      <c r="AS337" s="15">
        <f t="shared" si="222"/>
        <v>5.8426182340979844</v>
      </c>
      <c r="AT337" s="15">
        <f t="shared" si="222"/>
        <v>5.8709483930622275</v>
      </c>
      <c r="AU337" s="15">
        <f t="shared" si="199"/>
        <v>5.9679177488540933</v>
      </c>
    </row>
    <row r="338" spans="1:47" s="15" customFormat="1" ht="12.95" customHeight="1" x14ac:dyDescent="0.2">
      <c r="A338" s="156" t="s">
        <v>1255</v>
      </c>
      <c r="B338" s="193" t="s">
        <v>131</v>
      </c>
      <c r="C338" s="213">
        <v>55497.2935</v>
      </c>
      <c r="D338" s="213" t="s">
        <v>298</v>
      </c>
      <c r="E338" s="15">
        <f t="shared" si="181"/>
        <v>43483.265096903167</v>
      </c>
      <c r="F338" s="220">
        <f t="shared" si="227"/>
        <v>43483</v>
      </c>
      <c r="G338" s="29">
        <f t="shared" si="223"/>
        <v>8.452900942938868E-2</v>
      </c>
      <c r="K338" s="15">
        <f t="shared" si="218"/>
        <v>8.452900942938868E-2</v>
      </c>
      <c r="N338" s="15">
        <f t="shared" ca="1" si="221"/>
        <v>8.7057409027213678E-2</v>
      </c>
      <c r="O338" s="15">
        <f t="shared" si="182"/>
        <v>4.1814603605460091E-2</v>
      </c>
      <c r="P338" s="211">
        <f t="shared" si="183"/>
        <v>40478.7935</v>
      </c>
      <c r="Q338" s="212"/>
      <c r="R338" s="15">
        <f t="shared" si="224"/>
        <v>1.8245204648912646E-3</v>
      </c>
      <c r="S338" s="13">
        <f t="shared" si="219"/>
        <v>1</v>
      </c>
      <c r="T338" s="15">
        <f t="shared" si="225"/>
        <v>1.8245204648912646E-3</v>
      </c>
      <c r="U338" s="15">
        <f t="shared" si="226"/>
        <v>4.2714405823928589E-2</v>
      </c>
      <c r="Z338" s="15">
        <f t="shared" si="185"/>
        <v>43483</v>
      </c>
      <c r="AA338" s="15">
        <f t="shared" si="186"/>
        <v>8.5430822596285816E-2</v>
      </c>
      <c r="AB338" s="15">
        <f t="shared" si="187"/>
        <v>4.0912790438562954E-2</v>
      </c>
      <c r="AC338" s="15">
        <f t="shared" si="188"/>
        <v>4.2714405823928589E-2</v>
      </c>
      <c r="AD338" s="15">
        <f t="shared" si="189"/>
        <v>-9.0181316689713631E-4</v>
      </c>
      <c r="AE338" s="15">
        <f t="shared" si="190"/>
        <v>8.1326698798904226E-7</v>
      </c>
      <c r="AF338" s="15">
        <f t="shared" si="191"/>
        <v>-40478.70897099057</v>
      </c>
      <c r="AG338" s="13">
        <f t="shared" si="192"/>
        <v>8.1326698798904226E-7</v>
      </c>
      <c r="AH338" s="15">
        <f t="shared" si="193"/>
        <v>4.3616218990825725E-2</v>
      </c>
      <c r="AI338" s="15">
        <f t="shared" si="194"/>
        <v>1.2556691869797809</v>
      </c>
      <c r="AJ338" s="15">
        <f t="shared" si="195"/>
        <v>0.99713617095271323</v>
      </c>
      <c r="AK338" s="15">
        <f t="shared" si="196"/>
        <v>-0.18009755859705145</v>
      </c>
      <c r="AL338" s="15">
        <f t="shared" si="197"/>
        <v>-0.61368382020217738</v>
      </c>
      <c r="AM338" s="15">
        <f t="shared" si="198"/>
        <v>-0.31684887198940559</v>
      </c>
      <c r="AN338" s="15">
        <f t="shared" si="222"/>
        <v>5.8324559325933869</v>
      </c>
      <c r="AO338" s="15">
        <f t="shared" si="222"/>
        <v>5.832506745835234</v>
      </c>
      <c r="AP338" s="15">
        <f t="shared" si="222"/>
        <v>5.8326872422781069</v>
      </c>
      <c r="AQ338" s="15">
        <f t="shared" si="222"/>
        <v>5.8333282660591115</v>
      </c>
      <c r="AR338" s="15">
        <f t="shared" si="222"/>
        <v>5.8356032287698234</v>
      </c>
      <c r="AS338" s="15">
        <f t="shared" si="222"/>
        <v>5.8436570639199275</v>
      </c>
      <c r="AT338" s="15">
        <f t="shared" si="222"/>
        <v>5.87193083633142</v>
      </c>
      <c r="AU338" s="15">
        <f t="shared" si="199"/>
        <v>5.9686750145742931</v>
      </c>
    </row>
    <row r="339" spans="1:47" s="15" customFormat="1" ht="12.95" customHeight="1" x14ac:dyDescent="0.2">
      <c r="A339" s="29" t="s">
        <v>184</v>
      </c>
      <c r="B339" s="42" t="s">
        <v>131</v>
      </c>
      <c r="C339" s="29">
        <v>55503.670400000003</v>
      </c>
      <c r="D339" s="29">
        <v>2.9999999999999997E-4</v>
      </c>
      <c r="E339" s="15">
        <f t="shared" si="181"/>
        <v>43503.264106156974</v>
      </c>
      <c r="F339" s="220">
        <f t="shared" si="227"/>
        <v>43503</v>
      </c>
      <c r="G339" s="150">
        <f t="shared" si="223"/>
        <v>8.4213099311455153E-2</v>
      </c>
      <c r="K339" s="15">
        <f t="shared" si="218"/>
        <v>8.4213099311455153E-2</v>
      </c>
      <c r="N339" s="15">
        <f t="shared" ca="1" si="221"/>
        <v>8.6986091141343341E-2</v>
      </c>
      <c r="O339" s="15">
        <f t="shared" si="182"/>
        <v>4.1789658151729955E-2</v>
      </c>
      <c r="P339" s="211">
        <f t="shared" si="183"/>
        <v>40485.170400000003</v>
      </c>
      <c r="Q339" s="212"/>
      <c r="R339" s="15">
        <f t="shared" si="224"/>
        <v>1.7997483598326659E-3</v>
      </c>
      <c r="S339" s="13">
        <f t="shared" si="219"/>
        <v>1</v>
      </c>
      <c r="T339" s="15">
        <f t="shared" si="225"/>
        <v>1.7997483598326659E-3</v>
      </c>
      <c r="U339" s="15">
        <f t="shared" si="226"/>
        <v>4.2423441159725198E-2</v>
      </c>
      <c r="Z339" s="15">
        <f t="shared" si="185"/>
        <v>43503</v>
      </c>
      <c r="AA339" s="15">
        <f t="shared" si="186"/>
        <v>8.5392080130096248E-2</v>
      </c>
      <c r="AB339" s="15">
        <f t="shared" si="187"/>
        <v>4.061067733308886E-2</v>
      </c>
      <c r="AC339" s="15">
        <f t="shared" si="188"/>
        <v>4.2423441159725198E-2</v>
      </c>
      <c r="AD339" s="15">
        <f t="shared" si="189"/>
        <v>-1.1789808186410955E-3</v>
      </c>
      <c r="AE339" s="15">
        <f t="shared" si="190"/>
        <v>1.3899957707236278E-6</v>
      </c>
      <c r="AF339" s="15">
        <f t="shared" si="191"/>
        <v>-40485.086186900691</v>
      </c>
      <c r="AG339" s="13">
        <f t="shared" si="192"/>
        <v>1.3899957707236278E-6</v>
      </c>
      <c r="AH339" s="15">
        <f t="shared" si="193"/>
        <v>4.3602421978366293E-2</v>
      </c>
      <c r="AI339" s="15">
        <f t="shared" si="194"/>
        <v>1.2560149273837742</v>
      </c>
      <c r="AJ339" s="15">
        <f t="shared" si="195"/>
        <v>0.99698894581491115</v>
      </c>
      <c r="AK339" s="15">
        <f t="shared" si="196"/>
        <v>-0.17960573693565973</v>
      </c>
      <c r="AL339" s="15">
        <f t="shared" si="197"/>
        <v>-0.61176145639948798</v>
      </c>
      <c r="AM339" s="15">
        <f t="shared" si="198"/>
        <v>-0.31579151564544128</v>
      </c>
      <c r="AN339" s="15">
        <f t="shared" si="222"/>
        <v>5.833909889368206</v>
      </c>
      <c r="AO339" s="15">
        <f t="shared" si="222"/>
        <v>5.8339607359632089</v>
      </c>
      <c r="AP339" s="15">
        <f t="shared" si="222"/>
        <v>5.8341412241151644</v>
      </c>
      <c r="AQ339" s="15">
        <f t="shared" si="222"/>
        <v>5.8347817691096573</v>
      </c>
      <c r="AR339" s="15">
        <f t="shared" si="222"/>
        <v>5.8370534470358395</v>
      </c>
      <c r="AS339" s="15">
        <f t="shared" si="222"/>
        <v>5.8450901566891389</v>
      </c>
      <c r="AT339" s="15">
        <f t="shared" si="222"/>
        <v>5.873286021503211</v>
      </c>
      <c r="AU339" s="15">
        <f t="shared" si="199"/>
        <v>5.9697195190159471</v>
      </c>
    </row>
    <row r="340" spans="1:47" s="15" customFormat="1" ht="12.95" customHeight="1" x14ac:dyDescent="0.2">
      <c r="A340" s="92" t="s">
        <v>172</v>
      </c>
      <c r="B340" s="42" t="s">
        <v>132</v>
      </c>
      <c r="C340" s="29">
        <v>55518.657800000001</v>
      </c>
      <c r="D340" s="29">
        <v>1E-4</v>
      </c>
      <c r="E340" s="15">
        <f t="shared" si="181"/>
        <v>43550.267062341074</v>
      </c>
      <c r="F340" s="220">
        <f t="shared" si="227"/>
        <v>43550</v>
      </c>
      <c r="G340" s="150">
        <f t="shared" si="223"/>
        <v>8.5155710527033079E-2</v>
      </c>
      <c r="K340" s="15">
        <f t="shared" si="218"/>
        <v>8.5155710527033079E-2</v>
      </c>
      <c r="N340" s="15">
        <f t="shared" ca="1" si="221"/>
        <v>8.6818494109548006E-2</v>
      </c>
      <c r="O340" s="15">
        <f t="shared" si="182"/>
        <v>4.1730907839186815E-2</v>
      </c>
      <c r="P340" s="211">
        <f t="shared" si="183"/>
        <v>40500.157800000001</v>
      </c>
      <c r="Q340" s="212"/>
      <c r="R340" s="15">
        <f t="shared" si="224"/>
        <v>1.8857134884783802E-3</v>
      </c>
      <c r="S340" s="13">
        <f t="shared" si="219"/>
        <v>1</v>
      </c>
      <c r="T340" s="15">
        <f t="shared" si="225"/>
        <v>1.8857134884783802E-3</v>
      </c>
      <c r="U340" s="15">
        <f t="shared" si="226"/>
        <v>4.3424802687846265E-2</v>
      </c>
      <c r="Z340" s="15">
        <f t="shared" si="185"/>
        <v>43550</v>
      </c>
      <c r="AA340" s="15">
        <f t="shared" si="186"/>
        <v>8.5300528881289917E-2</v>
      </c>
      <c r="AB340" s="15">
        <f t="shared" si="187"/>
        <v>4.1586089484929971E-2</v>
      </c>
      <c r="AC340" s="15">
        <f t="shared" si="188"/>
        <v>4.3424802687846265E-2</v>
      </c>
      <c r="AD340" s="15">
        <f t="shared" si="189"/>
        <v>-1.4481835425683709E-4</v>
      </c>
      <c r="AE340" s="15">
        <f t="shared" si="190"/>
        <v>2.0972355729658766E-8</v>
      </c>
      <c r="AF340" s="15">
        <f t="shared" si="191"/>
        <v>-40500.072644289474</v>
      </c>
      <c r="AG340" s="13">
        <f t="shared" si="192"/>
        <v>2.0972355729658766E-8</v>
      </c>
      <c r="AH340" s="15">
        <f t="shared" si="193"/>
        <v>4.3569621042103109E-2</v>
      </c>
      <c r="AI340" s="15">
        <f t="shared" si="194"/>
        <v>1.2568244326515148</v>
      </c>
      <c r="AJ340" s="15">
        <f t="shared" si="195"/>
        <v>0.99662812418256097</v>
      </c>
      <c r="AK340" s="15">
        <f t="shared" si="196"/>
        <v>-0.17844627924601872</v>
      </c>
      <c r="AL340" s="15">
        <f t="shared" si="197"/>
        <v>-0.60723974529661817</v>
      </c>
      <c r="AM340" s="15">
        <f t="shared" si="198"/>
        <v>-0.31330696753115461</v>
      </c>
      <c r="AN340" s="15">
        <f t="shared" si="222"/>
        <v>5.837328258103712</v>
      </c>
      <c r="AO340" s="15">
        <f t="shared" si="222"/>
        <v>5.8373791781441753</v>
      </c>
      <c r="AP340" s="15">
        <f t="shared" si="222"/>
        <v>5.8375596307367861</v>
      </c>
      <c r="AQ340" s="15">
        <f t="shared" si="222"/>
        <v>5.8381990011092117</v>
      </c>
      <c r="AR340" s="15">
        <f t="shared" si="222"/>
        <v>5.8404628198480184</v>
      </c>
      <c r="AS340" s="15">
        <f t="shared" si="222"/>
        <v>5.8484589431541556</v>
      </c>
      <c r="AT340" s="15">
        <f t="shared" si="222"/>
        <v>5.8764711201810158</v>
      </c>
      <c r="AU340" s="15">
        <f t="shared" si="199"/>
        <v>5.9721741044538357</v>
      </c>
    </row>
    <row r="341" spans="1:47" s="15" customFormat="1" ht="12.95" customHeight="1" x14ac:dyDescent="0.2">
      <c r="A341" s="92" t="s">
        <v>284</v>
      </c>
      <c r="B341" s="43" t="s">
        <v>132</v>
      </c>
      <c r="C341" s="44">
        <v>55765.455300000001</v>
      </c>
      <c r="D341" s="44">
        <v>5.0000000000000001E-4</v>
      </c>
      <c r="E341" s="15">
        <f t="shared" ref="E341:E404" si="228">(C341-C$7)/C$8</f>
        <v>44324.264692273289</v>
      </c>
      <c r="F341" s="220">
        <f t="shared" si="227"/>
        <v>44324</v>
      </c>
      <c r="G341" s="150">
        <f t="shared" si="223"/>
        <v>8.4399988823861349E-2</v>
      </c>
      <c r="K341" s="15">
        <f t="shared" si="218"/>
        <v>8.4399988823861349E-2</v>
      </c>
      <c r="N341" s="15">
        <f t="shared" ca="1" si="221"/>
        <v>8.4058491926365303E-2</v>
      </c>
      <c r="O341" s="15">
        <f t="shared" ref="O341:O404" si="229">+D$11+D$12*F341+D$13*F341^2</f>
        <v>4.0737472722860657E-2</v>
      </c>
      <c r="P341" s="211">
        <f t="shared" ref="P341:P404" si="230">C341-15018.5</f>
        <v>40746.955300000001</v>
      </c>
      <c r="Q341" s="212"/>
      <c r="R341" s="15">
        <f t="shared" si="224"/>
        <v>1.9064153122701447E-3</v>
      </c>
      <c r="S341" s="13">
        <f t="shared" si="219"/>
        <v>1</v>
      </c>
      <c r="T341" s="15">
        <f t="shared" si="225"/>
        <v>1.9064153122701447E-3</v>
      </c>
      <c r="U341" s="15">
        <f t="shared" si="226"/>
        <v>4.3662516101000692E-2</v>
      </c>
      <c r="Z341" s="15">
        <f t="shared" ref="Z341:Z404" si="231">F341</f>
        <v>44324</v>
      </c>
      <c r="AA341" s="15">
        <f t="shared" ref="AA341:AA404" si="232">AB$3+AB$4*Z341+AB$5*Z341^2+AH341</f>
        <v>8.3690286963086363E-2</v>
      </c>
      <c r="AB341" s="15">
        <f t="shared" ref="AB341:AB404" si="233">IF(S341&lt;&gt;0,G341-AH341, -9999)</f>
        <v>4.1447174583635636E-2</v>
      </c>
      <c r="AC341" s="15">
        <f t="shared" ref="AC341:AC404" si="234">+G341-O341</f>
        <v>4.3662516101000692E-2</v>
      </c>
      <c r="AD341" s="15">
        <f t="shared" ref="AD341:AD404" si="235">IF(S341&lt;&gt;0,G341-AA341, -9999)</f>
        <v>7.0970186077498609E-4</v>
      </c>
      <c r="AE341" s="15">
        <f t="shared" ref="AE341:AE404" si="236">+(G341-AA341)^2*S341</f>
        <v>5.0367673118747774E-7</v>
      </c>
      <c r="AF341" s="15">
        <f t="shared" ref="AF341:AF404" si="237">IF(S341&lt;&gt;0,G341-P341, -9999)</f>
        <v>-40746.870900011178</v>
      </c>
      <c r="AG341" s="13">
        <f t="shared" ref="AG341:AG404" si="238">+(G341-AA341)^2</f>
        <v>5.0367673118747774E-7</v>
      </c>
      <c r="AH341" s="15">
        <f t="shared" ref="AH341:AH404" si="239">$AB$6*($AB$11/AI341*AJ341+$AB$12)</f>
        <v>4.2952814240225713E-2</v>
      </c>
      <c r="AI341" s="15">
        <f t="shared" ref="AI341:AI404" si="240">1+$AB$7*COS(AL341)</f>
        <v>1.2695175856033001</v>
      </c>
      <c r="AJ341" s="15">
        <f t="shared" ref="AJ341:AJ404" si="241">SIN(AL341+RADIANS($AB$9))</f>
        <v>0.98763471618420717</v>
      </c>
      <c r="AK341" s="15">
        <f t="shared" ref="AK341:AK404" si="242">$AB$7*SIN(AL341)</f>
        <v>-0.15862576976673215</v>
      </c>
      <c r="AL341" s="15">
        <f t="shared" ref="AL341:AL404" si="243">2*ATAN(AM341)</f>
        <v>-0.53196113219778585</v>
      </c>
      <c r="AM341" s="15">
        <f t="shared" ref="AM341:AM404" si="244">SQRT((1+$AB$7)/(1-$AB$7))*TAN(AN341/2)</f>
        <v>-0.27243561830812757</v>
      </c>
      <c r="AN341" s="15">
        <f t="shared" ref="AN341:AT350" si="245">$AU341+$AB$7*SIN(AO341)</f>
        <v>5.8939288961577292</v>
      </c>
      <c r="AO341" s="15">
        <f t="shared" si="245"/>
        <v>5.8939799710026142</v>
      </c>
      <c r="AP341" s="15">
        <f t="shared" si="245"/>
        <v>5.8941564841413854</v>
      </c>
      <c r="AQ341" s="15">
        <f t="shared" si="245"/>
        <v>5.8947664099961186</v>
      </c>
      <c r="AR341" s="15">
        <f t="shared" si="245"/>
        <v>5.896872786560702</v>
      </c>
      <c r="AS341" s="15">
        <f t="shared" si="245"/>
        <v>5.9041333708988422</v>
      </c>
      <c r="AT341" s="15">
        <f t="shared" si="245"/>
        <v>5.929003255995438</v>
      </c>
      <c r="AU341" s="15">
        <f t="shared" ref="AU341:AU404" si="246">RADIANS($AB$9)+$AB$18*(F341-AB$15)</f>
        <v>6.0125964263458727</v>
      </c>
    </row>
    <row r="342" spans="1:47" s="15" customFormat="1" ht="12.95" customHeight="1" x14ac:dyDescent="0.2">
      <c r="A342" s="92" t="s">
        <v>284</v>
      </c>
      <c r="B342" s="43" t="s">
        <v>131</v>
      </c>
      <c r="C342" s="44">
        <v>55776.457000000002</v>
      </c>
      <c r="D342" s="44">
        <v>2.9999999999999997E-4</v>
      </c>
      <c r="E342" s="15">
        <f t="shared" si="228"/>
        <v>44358.767836451108</v>
      </c>
      <c r="F342" s="220">
        <f t="shared" si="227"/>
        <v>44358.5</v>
      </c>
      <c r="G342" s="150">
        <f t="shared" si="223"/>
        <v>8.5402543867530767E-2</v>
      </c>
      <c r="K342" s="15">
        <f t="shared" si="218"/>
        <v>8.5402543867530767E-2</v>
      </c>
      <c r="N342" s="15">
        <f t="shared" ca="1" si="221"/>
        <v>8.3935468573238942E-2</v>
      </c>
      <c r="O342" s="15">
        <f t="shared" si="229"/>
        <v>4.0692053504365444E-2</v>
      </c>
      <c r="P342" s="211">
        <f t="shared" si="230"/>
        <v>40757.957000000002</v>
      </c>
      <c r="Q342" s="212"/>
      <c r="R342" s="15">
        <f t="shared" si="224"/>
        <v>1.9990279485146991E-3</v>
      </c>
      <c r="S342" s="13">
        <f t="shared" si="219"/>
        <v>1</v>
      </c>
      <c r="T342" s="15">
        <f t="shared" si="225"/>
        <v>1.9990279485146991E-3</v>
      </c>
      <c r="U342" s="15">
        <f t="shared" si="226"/>
        <v>4.4710490363165323E-2</v>
      </c>
      <c r="Z342" s="15">
        <f t="shared" si="231"/>
        <v>44358.5</v>
      </c>
      <c r="AA342" s="15">
        <f t="shared" si="232"/>
        <v>8.3613996708533964E-2</v>
      </c>
      <c r="AB342" s="15">
        <f t="shared" si="233"/>
        <v>4.2480600663362247E-2</v>
      </c>
      <c r="AC342" s="15">
        <f t="shared" si="234"/>
        <v>4.4710490363165323E-2</v>
      </c>
      <c r="AD342" s="15">
        <f t="shared" si="235"/>
        <v>1.7885471589968033E-3</v>
      </c>
      <c r="AE342" s="15">
        <f t="shared" si="236"/>
        <v>3.1989009399555363E-6</v>
      </c>
      <c r="AF342" s="15">
        <f t="shared" si="237"/>
        <v>-40757.871597456135</v>
      </c>
      <c r="AG342" s="13">
        <f t="shared" si="238"/>
        <v>3.1989009399555363E-6</v>
      </c>
      <c r="AH342" s="15">
        <f t="shared" si="239"/>
        <v>4.2921943204168519E-2</v>
      </c>
      <c r="AI342" s="15">
        <f t="shared" si="240"/>
        <v>1.2700537878537959</v>
      </c>
      <c r="AJ342" s="15">
        <f t="shared" si="241"/>
        <v>0.98709757214410243</v>
      </c>
      <c r="AK342" s="15">
        <f t="shared" si="242"/>
        <v>-0.15771117731263573</v>
      </c>
      <c r="AL342" s="15">
        <f t="shared" si="243"/>
        <v>-0.52857106510686747</v>
      </c>
      <c r="AM342" s="15">
        <f t="shared" si="244"/>
        <v>-0.27061561610755502</v>
      </c>
      <c r="AN342" s="15">
        <f t="shared" si="245"/>
        <v>5.8964647764392746</v>
      </c>
      <c r="AO342" s="15">
        <f t="shared" si="245"/>
        <v>5.8965158095387844</v>
      </c>
      <c r="AP342" s="15">
        <f t="shared" si="245"/>
        <v>5.8966919957950772</v>
      </c>
      <c r="AQ342" s="15">
        <f t="shared" si="245"/>
        <v>5.8973001627554655</v>
      </c>
      <c r="AR342" s="15">
        <f t="shared" si="245"/>
        <v>5.899398306333568</v>
      </c>
      <c r="AS342" s="15">
        <f t="shared" si="245"/>
        <v>5.9066232415668614</v>
      </c>
      <c r="AT342" s="15">
        <f t="shared" si="245"/>
        <v>5.931348131635243</v>
      </c>
      <c r="AU342" s="15">
        <f t="shared" si="246"/>
        <v>6.0143981965077273</v>
      </c>
    </row>
    <row r="343" spans="1:47" s="15" customFormat="1" ht="12.95" customHeight="1" x14ac:dyDescent="0.2">
      <c r="A343" s="92" t="s">
        <v>286</v>
      </c>
      <c r="B343" s="42" t="s">
        <v>132</v>
      </c>
      <c r="C343" s="29">
        <v>55799.57243</v>
      </c>
      <c r="D343" s="29">
        <v>2.0000000000000001E-4</v>
      </c>
      <c r="E343" s="15">
        <f t="shared" si="228"/>
        <v>44431.261634138937</v>
      </c>
      <c r="F343" s="220">
        <f t="shared" si="227"/>
        <v>44431</v>
      </c>
      <c r="G343" s="150">
        <f t="shared" si="223"/>
        <v>8.3424869677401148E-2</v>
      </c>
      <c r="K343" s="15">
        <f t="shared" si="218"/>
        <v>8.3424869677401148E-2</v>
      </c>
      <c r="N343" s="15">
        <f t="shared" ca="1" si="221"/>
        <v>8.3676941236958902E-2</v>
      </c>
      <c r="O343" s="15">
        <f t="shared" si="229"/>
        <v>4.0596290772501403E-2</v>
      </c>
      <c r="P343" s="211">
        <f t="shared" si="230"/>
        <v>40781.07243</v>
      </c>
      <c r="Q343" s="212"/>
      <c r="R343" s="15">
        <f t="shared" si="224"/>
        <v>1.8342871710132233E-3</v>
      </c>
      <c r="S343" s="13">
        <f t="shared" si="219"/>
        <v>1</v>
      </c>
      <c r="T343" s="15">
        <f t="shared" si="225"/>
        <v>1.8342871710132233E-3</v>
      </c>
      <c r="U343" s="15">
        <f t="shared" si="226"/>
        <v>4.2828578904899745E-2</v>
      </c>
      <c r="Z343" s="15">
        <f t="shared" si="231"/>
        <v>44431</v>
      </c>
      <c r="AA343" s="15">
        <f t="shared" si="232"/>
        <v>8.3452417618272837E-2</v>
      </c>
      <c r="AB343" s="15">
        <f t="shared" si="233"/>
        <v>4.0568742831629714E-2</v>
      </c>
      <c r="AC343" s="15">
        <f t="shared" si="234"/>
        <v>4.2828578904899745E-2</v>
      </c>
      <c r="AD343" s="15">
        <f t="shared" si="235"/>
        <v>-2.7547940871688881E-5</v>
      </c>
      <c r="AE343" s="15">
        <f t="shared" si="236"/>
        <v>7.588890462700667E-10</v>
      </c>
      <c r="AF343" s="15">
        <f t="shared" si="237"/>
        <v>-40780.989005130323</v>
      </c>
      <c r="AG343" s="13">
        <f t="shared" si="238"/>
        <v>7.588890462700667E-10</v>
      </c>
      <c r="AH343" s="15">
        <f t="shared" si="239"/>
        <v>4.2856126845771433E-2</v>
      </c>
      <c r="AI343" s="15">
        <f t="shared" si="240"/>
        <v>1.271171914865697</v>
      </c>
      <c r="AJ343" s="15">
        <f t="shared" si="241"/>
        <v>0.98593027838676173</v>
      </c>
      <c r="AK343" s="15">
        <f t="shared" si="242"/>
        <v>-0.15578079590113703</v>
      </c>
      <c r="AL343" s="15">
        <f t="shared" si="243"/>
        <v>-0.52143772603502769</v>
      </c>
      <c r="AM343" s="15">
        <f t="shared" si="244"/>
        <v>-0.26679142421368351</v>
      </c>
      <c r="AN343" s="15">
        <f t="shared" si="245"/>
        <v>5.9017972685672442</v>
      </c>
      <c r="AO343" s="15">
        <f t="shared" si="245"/>
        <v>5.9018481998322461</v>
      </c>
      <c r="AP343" s="15">
        <f t="shared" si="245"/>
        <v>5.9020236561878683</v>
      </c>
      <c r="AQ343" s="15">
        <f t="shared" si="245"/>
        <v>5.9026280025488811</v>
      </c>
      <c r="AR343" s="15">
        <f t="shared" si="245"/>
        <v>5.9047085125197425</v>
      </c>
      <c r="AS343" s="15">
        <f t="shared" si="245"/>
        <v>5.9118577628529527</v>
      </c>
      <c r="AT343" s="15">
        <f t="shared" si="245"/>
        <v>5.9362766453408513</v>
      </c>
      <c r="AU343" s="15">
        <f t="shared" si="246"/>
        <v>6.0181845251087251</v>
      </c>
    </row>
    <row r="344" spans="1:47" s="15" customFormat="1" ht="12.95" customHeight="1" x14ac:dyDescent="0.2">
      <c r="A344" s="92" t="s">
        <v>286</v>
      </c>
      <c r="B344" s="42" t="s">
        <v>132</v>
      </c>
      <c r="C344" s="29">
        <v>55815.515099999997</v>
      </c>
      <c r="D344" s="29">
        <v>2.0000000000000001E-4</v>
      </c>
      <c r="E344" s="15">
        <f t="shared" si="228"/>
        <v>44481.260474462637</v>
      </c>
      <c r="F344" s="220">
        <f t="shared" si="227"/>
        <v>44481</v>
      </c>
      <c r="G344" s="150">
        <f t="shared" si="223"/>
        <v>8.3055094364681281E-2</v>
      </c>
      <c r="K344" s="15">
        <f t="shared" si="218"/>
        <v>8.3055094364681281E-2</v>
      </c>
      <c r="N344" s="15">
        <f t="shared" ca="1" si="221"/>
        <v>8.3498646522283032E-2</v>
      </c>
      <c r="O344" s="15">
        <f t="shared" si="229"/>
        <v>4.0529997575930315E-2</v>
      </c>
      <c r="P344" s="211">
        <f t="shared" si="230"/>
        <v>40797.015099999997</v>
      </c>
      <c r="Q344" s="212"/>
      <c r="R344" s="15">
        <f t="shared" si="224"/>
        <v>1.8083838568926378E-3</v>
      </c>
      <c r="S344" s="13">
        <f t="shared" si="219"/>
        <v>1</v>
      </c>
      <c r="T344" s="15">
        <f t="shared" si="225"/>
        <v>1.8083838568926378E-3</v>
      </c>
      <c r="U344" s="15">
        <f t="shared" si="226"/>
        <v>4.2525096788750966E-2</v>
      </c>
      <c r="Z344" s="15">
        <f t="shared" si="231"/>
        <v>44481</v>
      </c>
      <c r="AA344" s="15">
        <f t="shared" si="232"/>
        <v>8.3339989412056087E-2</v>
      </c>
      <c r="AB344" s="15">
        <f t="shared" si="233"/>
        <v>4.0245102528555517E-2</v>
      </c>
      <c r="AC344" s="15">
        <f t="shared" si="234"/>
        <v>4.2525096788750966E-2</v>
      </c>
      <c r="AD344" s="15">
        <f t="shared" si="235"/>
        <v>-2.8489504737480575E-4</v>
      </c>
      <c r="AE344" s="15">
        <f t="shared" si="236"/>
        <v>8.1165188018692819E-8</v>
      </c>
      <c r="AF344" s="15">
        <f t="shared" si="237"/>
        <v>-40796.932044905632</v>
      </c>
      <c r="AG344" s="13">
        <f t="shared" si="238"/>
        <v>8.1165188018692819E-8</v>
      </c>
      <c r="AH344" s="15">
        <f t="shared" si="239"/>
        <v>4.2809991836125764E-2</v>
      </c>
      <c r="AI344" s="15">
        <f t="shared" si="240"/>
        <v>1.2719361251800549</v>
      </c>
      <c r="AJ344" s="15">
        <f t="shared" si="241"/>
        <v>0.9850947622327304</v>
      </c>
      <c r="AK344" s="15">
        <f t="shared" si="242"/>
        <v>-0.15444289431883232</v>
      </c>
      <c r="AL344" s="15">
        <f t="shared" si="243"/>
        <v>-0.51651090198770144</v>
      </c>
      <c r="AM344" s="15">
        <f t="shared" si="244"/>
        <v>-0.26415440004009877</v>
      </c>
      <c r="AN344" s="15">
        <f t="shared" si="245"/>
        <v>5.9054775669050095</v>
      </c>
      <c r="AO344" s="15">
        <f t="shared" si="245"/>
        <v>5.9055284167322588</v>
      </c>
      <c r="AP344" s="15">
        <f t="shared" si="245"/>
        <v>5.9057033356907116</v>
      </c>
      <c r="AQ344" s="15">
        <f t="shared" si="245"/>
        <v>5.9063049490235926</v>
      </c>
      <c r="AR344" s="15">
        <f t="shared" si="245"/>
        <v>5.9083730364132325</v>
      </c>
      <c r="AS344" s="15">
        <f t="shared" si="245"/>
        <v>5.9154694861905659</v>
      </c>
      <c r="AT344" s="15">
        <f t="shared" si="245"/>
        <v>5.9396763054644497</v>
      </c>
      <c r="AU344" s="15">
        <f t="shared" si="246"/>
        <v>6.0207957862128616</v>
      </c>
    </row>
    <row r="345" spans="1:47" s="15" customFormat="1" ht="12.95" customHeight="1" x14ac:dyDescent="0.2">
      <c r="A345" s="92" t="s">
        <v>286</v>
      </c>
      <c r="B345" s="42" t="s">
        <v>132</v>
      </c>
      <c r="C345" s="29">
        <v>55815.515099999997</v>
      </c>
      <c r="D345" s="29">
        <v>2.0000000000000001E-4</v>
      </c>
      <c r="E345" s="15">
        <f t="shared" si="228"/>
        <v>44481.260474462637</v>
      </c>
      <c r="F345" s="220">
        <f t="shared" si="227"/>
        <v>44481</v>
      </c>
      <c r="G345" s="150">
        <f t="shared" si="223"/>
        <v>8.3055094364681281E-2</v>
      </c>
      <c r="K345" s="15">
        <f t="shared" si="218"/>
        <v>8.3055094364681281E-2</v>
      </c>
      <c r="N345" s="15">
        <f t="shared" ca="1" si="221"/>
        <v>8.3498646522283032E-2</v>
      </c>
      <c r="O345" s="15">
        <f t="shared" si="229"/>
        <v>4.0529997575930315E-2</v>
      </c>
      <c r="P345" s="211">
        <f t="shared" si="230"/>
        <v>40797.015099999997</v>
      </c>
      <c r="Q345" s="212"/>
      <c r="R345" s="15">
        <f t="shared" si="224"/>
        <v>1.8083838568926378E-3</v>
      </c>
      <c r="S345" s="13">
        <f t="shared" si="219"/>
        <v>1</v>
      </c>
      <c r="T345" s="15">
        <f t="shared" si="225"/>
        <v>1.8083838568926378E-3</v>
      </c>
      <c r="U345" s="15">
        <f t="shared" si="226"/>
        <v>4.2525096788750966E-2</v>
      </c>
      <c r="Z345" s="15">
        <f t="shared" si="231"/>
        <v>44481</v>
      </c>
      <c r="AA345" s="15">
        <f t="shared" si="232"/>
        <v>8.3339989412056087E-2</v>
      </c>
      <c r="AB345" s="15">
        <f t="shared" si="233"/>
        <v>4.0245102528555517E-2</v>
      </c>
      <c r="AC345" s="15">
        <f t="shared" si="234"/>
        <v>4.2525096788750966E-2</v>
      </c>
      <c r="AD345" s="15">
        <f t="shared" si="235"/>
        <v>-2.8489504737480575E-4</v>
      </c>
      <c r="AE345" s="15">
        <f t="shared" si="236"/>
        <v>8.1165188018692819E-8</v>
      </c>
      <c r="AF345" s="15">
        <f t="shared" si="237"/>
        <v>-40796.932044905632</v>
      </c>
      <c r="AG345" s="13">
        <f t="shared" si="238"/>
        <v>8.1165188018692819E-8</v>
      </c>
      <c r="AH345" s="15">
        <f t="shared" si="239"/>
        <v>4.2809991836125764E-2</v>
      </c>
      <c r="AI345" s="15">
        <f t="shared" si="240"/>
        <v>1.2719361251800549</v>
      </c>
      <c r="AJ345" s="15">
        <f t="shared" si="241"/>
        <v>0.9850947622327304</v>
      </c>
      <c r="AK345" s="15">
        <f t="shared" si="242"/>
        <v>-0.15444289431883232</v>
      </c>
      <c r="AL345" s="15">
        <f t="shared" si="243"/>
        <v>-0.51651090198770144</v>
      </c>
      <c r="AM345" s="15">
        <f t="shared" si="244"/>
        <v>-0.26415440004009877</v>
      </c>
      <c r="AN345" s="15">
        <f t="shared" si="245"/>
        <v>5.9054775669050095</v>
      </c>
      <c r="AO345" s="15">
        <f t="shared" si="245"/>
        <v>5.9055284167322588</v>
      </c>
      <c r="AP345" s="15">
        <f t="shared" si="245"/>
        <v>5.9057033356907116</v>
      </c>
      <c r="AQ345" s="15">
        <f t="shared" si="245"/>
        <v>5.9063049490235926</v>
      </c>
      <c r="AR345" s="15">
        <f t="shared" si="245"/>
        <v>5.9083730364132325</v>
      </c>
      <c r="AS345" s="15">
        <f t="shared" si="245"/>
        <v>5.9154694861905659</v>
      </c>
      <c r="AT345" s="15">
        <f t="shared" si="245"/>
        <v>5.9396763054644497</v>
      </c>
      <c r="AU345" s="15">
        <f t="shared" si="246"/>
        <v>6.0207957862128616</v>
      </c>
    </row>
    <row r="346" spans="1:47" s="15" customFormat="1" ht="12.95" customHeight="1" x14ac:dyDescent="0.2">
      <c r="A346" s="92" t="s">
        <v>286</v>
      </c>
      <c r="B346" s="42" t="s">
        <v>132</v>
      </c>
      <c r="C346" s="29">
        <v>55815.515099999997</v>
      </c>
      <c r="D346" s="29">
        <v>2.0000000000000001E-4</v>
      </c>
      <c r="E346" s="15">
        <f t="shared" si="228"/>
        <v>44481.260474462637</v>
      </c>
      <c r="F346" s="220">
        <f t="shared" si="227"/>
        <v>44481</v>
      </c>
      <c r="G346" s="150">
        <f t="shared" si="223"/>
        <v>8.3055094364681281E-2</v>
      </c>
      <c r="K346" s="15">
        <f t="shared" ref="K346:K377" si="247">G346</f>
        <v>8.3055094364681281E-2</v>
      </c>
      <c r="N346" s="15">
        <f t="shared" ca="1" si="221"/>
        <v>8.3498646522283032E-2</v>
      </c>
      <c r="O346" s="15">
        <f t="shared" si="229"/>
        <v>4.0529997575930315E-2</v>
      </c>
      <c r="P346" s="211">
        <f t="shared" si="230"/>
        <v>40797.015099999997</v>
      </c>
      <c r="Q346" s="212"/>
      <c r="R346" s="15">
        <f t="shared" si="224"/>
        <v>1.8083838568926378E-3</v>
      </c>
      <c r="S346" s="13">
        <f t="shared" ref="S346:S377" si="248">S$16</f>
        <v>1</v>
      </c>
      <c r="T346" s="15">
        <f t="shared" si="225"/>
        <v>1.8083838568926378E-3</v>
      </c>
      <c r="U346" s="15">
        <f t="shared" si="226"/>
        <v>4.2525096788750966E-2</v>
      </c>
      <c r="Z346" s="15">
        <f t="shared" si="231"/>
        <v>44481</v>
      </c>
      <c r="AA346" s="15">
        <f t="shared" si="232"/>
        <v>8.3339989412056087E-2</v>
      </c>
      <c r="AB346" s="15">
        <f t="shared" si="233"/>
        <v>4.0245102528555517E-2</v>
      </c>
      <c r="AC346" s="15">
        <f t="shared" si="234"/>
        <v>4.2525096788750966E-2</v>
      </c>
      <c r="AD346" s="15">
        <f t="shared" si="235"/>
        <v>-2.8489504737480575E-4</v>
      </c>
      <c r="AE346" s="15">
        <f t="shared" si="236"/>
        <v>8.1165188018692819E-8</v>
      </c>
      <c r="AF346" s="15">
        <f t="shared" si="237"/>
        <v>-40796.932044905632</v>
      </c>
      <c r="AG346" s="13">
        <f t="shared" si="238"/>
        <v>8.1165188018692819E-8</v>
      </c>
      <c r="AH346" s="15">
        <f t="shared" si="239"/>
        <v>4.2809991836125764E-2</v>
      </c>
      <c r="AI346" s="15">
        <f t="shared" si="240"/>
        <v>1.2719361251800549</v>
      </c>
      <c r="AJ346" s="15">
        <f t="shared" si="241"/>
        <v>0.9850947622327304</v>
      </c>
      <c r="AK346" s="15">
        <f t="shared" si="242"/>
        <v>-0.15444289431883232</v>
      </c>
      <c r="AL346" s="15">
        <f t="shared" si="243"/>
        <v>-0.51651090198770144</v>
      </c>
      <c r="AM346" s="15">
        <f t="shared" si="244"/>
        <v>-0.26415440004009877</v>
      </c>
      <c r="AN346" s="15">
        <f t="shared" si="245"/>
        <v>5.9054775669050095</v>
      </c>
      <c r="AO346" s="15">
        <f t="shared" si="245"/>
        <v>5.9055284167322588</v>
      </c>
      <c r="AP346" s="15">
        <f t="shared" si="245"/>
        <v>5.9057033356907116</v>
      </c>
      <c r="AQ346" s="15">
        <f t="shared" si="245"/>
        <v>5.9063049490235926</v>
      </c>
      <c r="AR346" s="15">
        <f t="shared" si="245"/>
        <v>5.9083730364132325</v>
      </c>
      <c r="AS346" s="15">
        <f t="shared" si="245"/>
        <v>5.9154694861905659</v>
      </c>
      <c r="AT346" s="15">
        <f t="shared" si="245"/>
        <v>5.9396763054644497</v>
      </c>
      <c r="AU346" s="15">
        <f t="shared" si="246"/>
        <v>6.0207957862128616</v>
      </c>
    </row>
    <row r="347" spans="1:47" s="15" customFormat="1" ht="12.95" customHeight="1" x14ac:dyDescent="0.2">
      <c r="A347" s="92" t="s">
        <v>286</v>
      </c>
      <c r="B347" s="42" t="s">
        <v>132</v>
      </c>
      <c r="C347" s="29">
        <v>55815.515099999997</v>
      </c>
      <c r="D347" s="29">
        <v>2.0000000000000001E-4</v>
      </c>
      <c r="E347" s="15">
        <f t="shared" si="228"/>
        <v>44481.260474462637</v>
      </c>
      <c r="F347" s="220">
        <f t="shared" si="227"/>
        <v>44481</v>
      </c>
      <c r="G347" s="150">
        <f t="shared" si="223"/>
        <v>8.3055094364681281E-2</v>
      </c>
      <c r="K347" s="15">
        <f t="shared" si="247"/>
        <v>8.3055094364681281E-2</v>
      </c>
      <c r="N347" s="15">
        <f t="shared" ca="1" si="221"/>
        <v>8.3498646522283032E-2</v>
      </c>
      <c r="O347" s="15">
        <f t="shared" si="229"/>
        <v>4.0529997575930315E-2</v>
      </c>
      <c r="P347" s="211">
        <f t="shared" si="230"/>
        <v>40797.015099999997</v>
      </c>
      <c r="Q347" s="212"/>
      <c r="R347" s="15">
        <f t="shared" si="224"/>
        <v>1.8083838568926378E-3</v>
      </c>
      <c r="S347" s="13">
        <f t="shared" si="248"/>
        <v>1</v>
      </c>
      <c r="T347" s="15">
        <f t="shared" si="225"/>
        <v>1.8083838568926378E-3</v>
      </c>
      <c r="U347" s="15">
        <f t="shared" si="226"/>
        <v>4.2525096788750966E-2</v>
      </c>
      <c r="Z347" s="15">
        <f t="shared" si="231"/>
        <v>44481</v>
      </c>
      <c r="AA347" s="15">
        <f t="shared" si="232"/>
        <v>8.3339989412056087E-2</v>
      </c>
      <c r="AB347" s="15">
        <f t="shared" si="233"/>
        <v>4.0245102528555517E-2</v>
      </c>
      <c r="AC347" s="15">
        <f t="shared" si="234"/>
        <v>4.2525096788750966E-2</v>
      </c>
      <c r="AD347" s="15">
        <f t="shared" si="235"/>
        <v>-2.8489504737480575E-4</v>
      </c>
      <c r="AE347" s="15">
        <f t="shared" si="236"/>
        <v>8.1165188018692819E-8</v>
      </c>
      <c r="AF347" s="15">
        <f t="shared" si="237"/>
        <v>-40796.932044905632</v>
      </c>
      <c r="AG347" s="13">
        <f t="shared" si="238"/>
        <v>8.1165188018692819E-8</v>
      </c>
      <c r="AH347" s="15">
        <f t="shared" si="239"/>
        <v>4.2809991836125764E-2</v>
      </c>
      <c r="AI347" s="15">
        <f t="shared" si="240"/>
        <v>1.2719361251800549</v>
      </c>
      <c r="AJ347" s="15">
        <f t="shared" si="241"/>
        <v>0.9850947622327304</v>
      </c>
      <c r="AK347" s="15">
        <f t="shared" si="242"/>
        <v>-0.15444289431883232</v>
      </c>
      <c r="AL347" s="15">
        <f t="shared" si="243"/>
        <v>-0.51651090198770144</v>
      </c>
      <c r="AM347" s="15">
        <f t="shared" si="244"/>
        <v>-0.26415440004009877</v>
      </c>
      <c r="AN347" s="15">
        <f t="shared" si="245"/>
        <v>5.9054775669050095</v>
      </c>
      <c r="AO347" s="15">
        <f t="shared" si="245"/>
        <v>5.9055284167322588</v>
      </c>
      <c r="AP347" s="15">
        <f t="shared" si="245"/>
        <v>5.9057033356907116</v>
      </c>
      <c r="AQ347" s="15">
        <f t="shared" si="245"/>
        <v>5.9063049490235926</v>
      </c>
      <c r="AR347" s="15">
        <f t="shared" si="245"/>
        <v>5.9083730364132325</v>
      </c>
      <c r="AS347" s="15">
        <f t="shared" si="245"/>
        <v>5.9154694861905659</v>
      </c>
      <c r="AT347" s="15">
        <f t="shared" si="245"/>
        <v>5.9396763054644497</v>
      </c>
      <c r="AU347" s="15">
        <f t="shared" si="246"/>
        <v>6.0207957862128616</v>
      </c>
    </row>
    <row r="348" spans="1:47" s="15" customFormat="1" ht="12.95" customHeight="1" x14ac:dyDescent="0.2">
      <c r="A348" s="92" t="s">
        <v>286</v>
      </c>
      <c r="B348" s="42" t="s">
        <v>131</v>
      </c>
      <c r="C348" s="29">
        <v>55836.401550000002</v>
      </c>
      <c r="D348" s="29">
        <v>1E-4</v>
      </c>
      <c r="E348" s="15">
        <f t="shared" si="228"/>
        <v>44546.763823555324</v>
      </c>
      <c r="F348" s="220">
        <f t="shared" si="227"/>
        <v>44546.5</v>
      </c>
      <c r="G348" s="150">
        <f t="shared" si="223"/>
        <v>8.4122988722810987E-2</v>
      </c>
      <c r="K348" s="15">
        <f t="shared" si="247"/>
        <v>8.4122988722810987E-2</v>
      </c>
      <c r="N348" s="15">
        <f t="shared" ca="1" si="221"/>
        <v>8.3265080446057627E-2</v>
      </c>
      <c r="O348" s="15">
        <f t="shared" si="229"/>
        <v>4.0442844785194984E-2</v>
      </c>
      <c r="P348" s="211">
        <f t="shared" si="230"/>
        <v>40817.901550000002</v>
      </c>
      <c r="Q348" s="212"/>
      <c r="R348" s="15">
        <f t="shared" si="224"/>
        <v>1.907954974410852E-3</v>
      </c>
      <c r="S348" s="13">
        <f t="shared" si="248"/>
        <v>1</v>
      </c>
      <c r="T348" s="15">
        <f t="shared" si="225"/>
        <v>1.907954974410852E-3</v>
      </c>
      <c r="U348" s="15">
        <f t="shared" si="226"/>
        <v>4.3680143937616003E-2</v>
      </c>
      <c r="Z348" s="15">
        <f t="shared" si="231"/>
        <v>44546.5</v>
      </c>
      <c r="AA348" s="15">
        <f t="shared" si="232"/>
        <v>8.319147989157083E-2</v>
      </c>
      <c r="AB348" s="15">
        <f t="shared" si="233"/>
        <v>4.1374353616435149E-2</v>
      </c>
      <c r="AC348" s="15">
        <f t="shared" si="234"/>
        <v>4.3680143937616003E-2</v>
      </c>
      <c r="AD348" s="15">
        <f t="shared" si="235"/>
        <v>9.315088312401576E-4</v>
      </c>
      <c r="AE348" s="15">
        <f t="shared" si="236"/>
        <v>8.6770870267840445E-7</v>
      </c>
      <c r="AF348" s="15">
        <f t="shared" si="237"/>
        <v>-40817.81742701128</v>
      </c>
      <c r="AG348" s="13">
        <f t="shared" si="238"/>
        <v>8.6770870267840445E-7</v>
      </c>
      <c r="AH348" s="15">
        <f t="shared" si="239"/>
        <v>4.2748635106375839E-2</v>
      </c>
      <c r="AI348" s="15">
        <f t="shared" si="240"/>
        <v>1.2729286115543645</v>
      </c>
      <c r="AJ348" s="15">
        <f t="shared" si="241"/>
        <v>0.98396246948371491</v>
      </c>
      <c r="AK348" s="15">
        <f t="shared" si="242"/>
        <v>-0.15268214295891766</v>
      </c>
      <c r="AL348" s="15">
        <f t="shared" si="243"/>
        <v>-0.510047847537073</v>
      </c>
      <c r="AM348" s="15">
        <f t="shared" si="244"/>
        <v>-0.26070032122648573</v>
      </c>
      <c r="AN348" s="15">
        <f t="shared" si="245"/>
        <v>5.9103020830904995</v>
      </c>
      <c r="AO348" s="15">
        <f t="shared" si="245"/>
        <v>5.9103528122976483</v>
      </c>
      <c r="AP348" s="15">
        <f t="shared" si="245"/>
        <v>5.9105269851350561</v>
      </c>
      <c r="AQ348" s="15">
        <f t="shared" si="245"/>
        <v>5.9111248971279027</v>
      </c>
      <c r="AR348" s="15">
        <f t="shared" si="245"/>
        <v>5.9131763894977407</v>
      </c>
      <c r="AS348" s="15">
        <f t="shared" si="245"/>
        <v>5.9202029304113095</v>
      </c>
      <c r="AT348" s="15">
        <f t="shared" si="245"/>
        <v>5.9441306962954439</v>
      </c>
      <c r="AU348" s="15">
        <f t="shared" si="246"/>
        <v>6.0242165382592816</v>
      </c>
    </row>
    <row r="349" spans="1:47" s="15" customFormat="1" ht="12.95" customHeight="1" x14ac:dyDescent="0.2">
      <c r="A349" s="232" t="s">
        <v>185</v>
      </c>
      <c r="B349" s="29"/>
      <c r="C349" s="44">
        <v>55840.704700000002</v>
      </c>
      <c r="D349" s="44">
        <v>1E-4</v>
      </c>
      <c r="E349" s="15">
        <f t="shared" si="228"/>
        <v>44560.259211074415</v>
      </c>
      <c r="F349" s="220">
        <f t="shared" si="227"/>
        <v>44560</v>
      </c>
      <c r="G349" s="150">
        <f t="shared" si="223"/>
        <v>8.2652249388047494E-2</v>
      </c>
      <c r="K349" s="15">
        <f t="shared" si="247"/>
        <v>8.2652249388047494E-2</v>
      </c>
      <c r="N349" s="15">
        <f t="shared" ca="1" si="221"/>
        <v>8.3216940873095113E-2</v>
      </c>
      <c r="O349" s="15">
        <f t="shared" si="229"/>
        <v>4.0424838477281053E-2</v>
      </c>
      <c r="P349" s="211">
        <f t="shared" si="230"/>
        <v>40822.204700000002</v>
      </c>
      <c r="Q349" s="212"/>
      <c r="R349" s="15">
        <f t="shared" si="224"/>
        <v>1.7831542322267167E-3</v>
      </c>
      <c r="S349" s="13">
        <f t="shared" si="248"/>
        <v>1</v>
      </c>
      <c r="T349" s="15">
        <f t="shared" si="225"/>
        <v>1.7831542322267167E-3</v>
      </c>
      <c r="U349" s="15">
        <f t="shared" si="226"/>
        <v>4.2227410910766441E-2</v>
      </c>
      <c r="Z349" s="15">
        <f t="shared" si="231"/>
        <v>44560</v>
      </c>
      <c r="AA349" s="15">
        <f t="shared" si="232"/>
        <v>8.3160697828035521E-2</v>
      </c>
      <c r="AB349" s="15">
        <f t="shared" si="233"/>
        <v>3.9916390037293026E-2</v>
      </c>
      <c r="AC349" s="15">
        <f t="shared" si="234"/>
        <v>4.2227410910766441E-2</v>
      </c>
      <c r="AD349" s="15">
        <f t="shared" si="235"/>
        <v>-5.084484399880268E-4</v>
      </c>
      <c r="AE349" s="15">
        <f t="shared" si="236"/>
        <v>2.5851981612625808E-7</v>
      </c>
      <c r="AF349" s="15">
        <f t="shared" si="237"/>
        <v>-40822.122047750614</v>
      </c>
      <c r="AG349" s="13">
        <f t="shared" si="238"/>
        <v>2.5851981612625808E-7</v>
      </c>
      <c r="AH349" s="15">
        <f t="shared" si="239"/>
        <v>4.2735859350754468E-2</v>
      </c>
      <c r="AI349" s="15">
        <f t="shared" si="240"/>
        <v>1.2731319444506468</v>
      </c>
      <c r="AJ349" s="15">
        <f t="shared" si="241"/>
        <v>0.98372376151701701</v>
      </c>
      <c r="AK349" s="15">
        <f t="shared" si="242"/>
        <v>-0.15231810366509088</v>
      </c>
      <c r="AL349" s="15">
        <f t="shared" si="243"/>
        <v>-0.50871451834531201</v>
      </c>
      <c r="AM349" s="15">
        <f t="shared" si="244"/>
        <v>-0.25998847061363306</v>
      </c>
      <c r="AN349" s="15">
        <f t="shared" si="245"/>
        <v>5.9112969147651402</v>
      </c>
      <c r="AO349" s="15">
        <f t="shared" si="245"/>
        <v>5.9113476171383104</v>
      </c>
      <c r="AP349" s="15">
        <f t="shared" si="245"/>
        <v>5.9115216302459332</v>
      </c>
      <c r="AQ349" s="15">
        <f t="shared" si="245"/>
        <v>5.9121187623150542</v>
      </c>
      <c r="AR349" s="15">
        <f t="shared" si="245"/>
        <v>5.9141667891758711</v>
      </c>
      <c r="AS349" s="15">
        <f t="shared" si="245"/>
        <v>5.9211788176399169</v>
      </c>
      <c r="AT349" s="15">
        <f t="shared" si="245"/>
        <v>5.9450488937251995</v>
      </c>
      <c r="AU349" s="15">
        <f t="shared" si="246"/>
        <v>6.0249215787573984</v>
      </c>
    </row>
    <row r="350" spans="1:47" s="15" customFormat="1" ht="12.95" customHeight="1" x14ac:dyDescent="0.2">
      <c r="A350" s="156" t="s">
        <v>1358</v>
      </c>
      <c r="B350" s="193" t="s">
        <v>132</v>
      </c>
      <c r="C350" s="213">
        <v>55884.2307</v>
      </c>
      <c r="D350" s="213" t="s">
        <v>298</v>
      </c>
      <c r="E350" s="15">
        <f t="shared" si="228"/>
        <v>44696.763919754318</v>
      </c>
      <c r="F350" s="220">
        <f t="shared" si="227"/>
        <v>44696.5</v>
      </c>
      <c r="G350" s="29">
        <f t="shared" si="223"/>
        <v>8.4153662814060226E-2</v>
      </c>
      <c r="K350" s="15">
        <f t="shared" si="247"/>
        <v>8.4153662814060226E-2</v>
      </c>
      <c r="N350" s="15">
        <f t="shared" ca="1" si="221"/>
        <v>8.2730196302029962E-2</v>
      </c>
      <c r="O350" s="15">
        <f t="shared" si="229"/>
        <v>4.0241939206224153E-2</v>
      </c>
      <c r="P350" s="211">
        <f t="shared" si="230"/>
        <v>40865.7307</v>
      </c>
      <c r="Q350" s="212"/>
      <c r="R350" s="15">
        <f t="shared" si="224"/>
        <v>1.928239470210988E-3</v>
      </c>
      <c r="S350" s="13">
        <f t="shared" si="248"/>
        <v>1</v>
      </c>
      <c r="T350" s="15">
        <f t="shared" si="225"/>
        <v>1.928239470210988E-3</v>
      </c>
      <c r="U350" s="15">
        <f t="shared" si="226"/>
        <v>4.3911723607836073E-2</v>
      </c>
      <c r="Z350" s="15">
        <f t="shared" si="231"/>
        <v>44696.5</v>
      </c>
      <c r="AA350" s="15">
        <f t="shared" si="232"/>
        <v>8.284613026183181E-2</v>
      </c>
      <c r="AB350" s="15">
        <f t="shared" si="233"/>
        <v>4.1549471758452569E-2</v>
      </c>
      <c r="AC350" s="15">
        <f t="shared" si="234"/>
        <v>4.3911723607836073E-2</v>
      </c>
      <c r="AD350" s="15">
        <f t="shared" si="235"/>
        <v>1.3075325522284159E-3</v>
      </c>
      <c r="AE350" s="15">
        <f t="shared" si="236"/>
        <v>1.7096413751369552E-6</v>
      </c>
      <c r="AF350" s="15">
        <f t="shared" si="237"/>
        <v>-40865.646546337186</v>
      </c>
      <c r="AG350" s="13">
        <f t="shared" si="238"/>
        <v>1.7096413751369552E-6</v>
      </c>
      <c r="AH350" s="15">
        <f t="shared" si="239"/>
        <v>4.2604191055607657E-2</v>
      </c>
      <c r="AI350" s="15">
        <f t="shared" si="240"/>
        <v>1.2751640573326242</v>
      </c>
      <c r="AJ350" s="15">
        <f t="shared" si="241"/>
        <v>0.98120741551652624</v>
      </c>
      <c r="AK350" s="15">
        <f t="shared" si="242"/>
        <v>-0.14861562951375221</v>
      </c>
      <c r="AL350" s="15">
        <f t="shared" si="243"/>
        <v>-0.49520933915507209</v>
      </c>
      <c r="AM350" s="15">
        <f t="shared" si="244"/>
        <v>-0.25279197120516783</v>
      </c>
      <c r="AN350" s="15">
        <f t="shared" si="245"/>
        <v>5.9213646111127831</v>
      </c>
      <c r="AO350" s="15">
        <f t="shared" si="245"/>
        <v>5.9214150040227649</v>
      </c>
      <c r="AP350" s="15">
        <f t="shared" si="245"/>
        <v>5.9215872876125015</v>
      </c>
      <c r="AQ350" s="15">
        <f t="shared" si="245"/>
        <v>5.9221762070567063</v>
      </c>
      <c r="AR350" s="15">
        <f t="shared" si="245"/>
        <v>5.9241883319058442</v>
      </c>
      <c r="AS350" s="15">
        <f t="shared" si="245"/>
        <v>5.9310516506978681</v>
      </c>
      <c r="AT350" s="15">
        <f t="shared" si="245"/>
        <v>5.9543351021191899</v>
      </c>
      <c r="AU350" s="15">
        <f t="shared" si="246"/>
        <v>6.0320503215716919</v>
      </c>
    </row>
    <row r="351" spans="1:47" s="15" customFormat="1" ht="12.95" customHeight="1" x14ac:dyDescent="0.2">
      <c r="A351" s="156" t="s">
        <v>1358</v>
      </c>
      <c r="B351" s="193" t="s">
        <v>131</v>
      </c>
      <c r="C351" s="213">
        <v>55884.389300000003</v>
      </c>
      <c r="D351" s="213" t="s">
        <v>298</v>
      </c>
      <c r="E351" s="15">
        <f t="shared" si="228"/>
        <v>44697.261315490126</v>
      </c>
      <c r="F351" s="220">
        <f t="shared" si="227"/>
        <v>44697</v>
      </c>
      <c r="G351" s="29">
        <f t="shared" si="223"/>
        <v>8.3323265062063001E-2</v>
      </c>
      <c r="K351" s="15">
        <f t="shared" si="247"/>
        <v>8.3323265062063001E-2</v>
      </c>
      <c r="N351" s="15">
        <f t="shared" ca="1" si="221"/>
        <v>8.2728413354883207E-2</v>
      </c>
      <c r="O351" s="15">
        <f t="shared" si="229"/>
        <v>4.0241266450352836E-2</v>
      </c>
      <c r="P351" s="211">
        <f t="shared" si="230"/>
        <v>40865.889300000003</v>
      </c>
      <c r="Q351" s="212"/>
      <c r="R351" s="15">
        <f t="shared" si="224"/>
        <v>1.8560586043793966E-3</v>
      </c>
      <c r="S351" s="13">
        <f t="shared" si="248"/>
        <v>1</v>
      </c>
      <c r="T351" s="15">
        <f t="shared" si="225"/>
        <v>1.8560586043793966E-3</v>
      </c>
      <c r="U351" s="15">
        <f t="shared" si="226"/>
        <v>4.3081998611710165E-2</v>
      </c>
      <c r="Z351" s="15">
        <f t="shared" si="231"/>
        <v>44697</v>
      </c>
      <c r="AA351" s="15">
        <f t="shared" si="232"/>
        <v>8.2844966868149572E-2</v>
      </c>
      <c r="AB351" s="15">
        <f t="shared" si="233"/>
        <v>4.0719564644266272E-2</v>
      </c>
      <c r="AC351" s="15">
        <f t="shared" si="234"/>
        <v>4.3081998611710165E-2</v>
      </c>
      <c r="AD351" s="15">
        <f t="shared" si="235"/>
        <v>4.7829819391342898E-4</v>
      </c>
      <c r="AE351" s="15">
        <f t="shared" si="236"/>
        <v>2.2876916230084811E-7</v>
      </c>
      <c r="AF351" s="15">
        <f t="shared" si="237"/>
        <v>-40865.80597673494</v>
      </c>
      <c r="AG351" s="13">
        <f t="shared" si="238"/>
        <v>2.2876916230084811E-7</v>
      </c>
      <c r="AH351" s="15">
        <f t="shared" si="239"/>
        <v>4.2603700417796729E-2</v>
      </c>
      <c r="AI351" s="15">
        <f t="shared" si="240"/>
        <v>1.2751714206563554</v>
      </c>
      <c r="AJ351" s="15">
        <f t="shared" si="241"/>
        <v>0.98119785365900902</v>
      </c>
      <c r="AK351" s="15">
        <f t="shared" si="242"/>
        <v>-0.14860199540209332</v>
      </c>
      <c r="AL351" s="15">
        <f t="shared" si="243"/>
        <v>-0.49515979078975159</v>
      </c>
      <c r="AM351" s="15">
        <f t="shared" si="244"/>
        <v>-0.25276561402363379</v>
      </c>
      <c r="AN351" s="15">
        <f t="shared" ref="AN351:AT360" si="249">$AU351+$AB$7*SIN(AO351)</f>
        <v>5.9214015184724387</v>
      </c>
      <c r="AO351" s="15">
        <f t="shared" si="249"/>
        <v>5.9214519101206893</v>
      </c>
      <c r="AP351" s="15">
        <f t="shared" si="249"/>
        <v>5.9216241869917221</v>
      </c>
      <c r="AQ351" s="15">
        <f t="shared" si="249"/>
        <v>5.9222130752617117</v>
      </c>
      <c r="AR351" s="15">
        <f t="shared" si="249"/>
        <v>5.9242250657307789</v>
      </c>
      <c r="AS351" s="15">
        <f t="shared" si="249"/>
        <v>5.9310878332445469</v>
      </c>
      <c r="AT351" s="15">
        <f t="shared" si="249"/>
        <v>5.9543691248613602</v>
      </c>
      <c r="AU351" s="15">
        <f t="shared" si="246"/>
        <v>6.0320764341827324</v>
      </c>
    </row>
    <row r="352" spans="1:47" s="15" customFormat="1" ht="12.95" customHeight="1" x14ac:dyDescent="0.2">
      <c r="A352" s="92" t="s">
        <v>290</v>
      </c>
      <c r="B352" s="42" t="s">
        <v>131</v>
      </c>
      <c r="C352" s="29">
        <v>55914.522100000002</v>
      </c>
      <c r="D352" s="29">
        <v>2.0000000000000001E-4</v>
      </c>
      <c r="E352" s="15">
        <f t="shared" si="228"/>
        <v>44791.762741895262</v>
      </c>
      <c r="F352" s="220">
        <f t="shared" si="227"/>
        <v>44791.5</v>
      </c>
      <c r="G352" s="150">
        <f t="shared" si="223"/>
        <v>8.3778089734551031E-2</v>
      </c>
      <c r="K352" s="15">
        <f t="shared" si="247"/>
        <v>8.3778089734551031E-2</v>
      </c>
      <c r="N352" s="15">
        <f t="shared" ca="1" si="221"/>
        <v>8.239143634414578E-2</v>
      </c>
      <c r="O352" s="15">
        <f t="shared" si="229"/>
        <v>4.0113749259986342E-2</v>
      </c>
      <c r="P352" s="211">
        <f t="shared" si="230"/>
        <v>40896.022100000002</v>
      </c>
      <c r="Q352" s="212"/>
      <c r="R352" s="15">
        <f t="shared" si="224"/>
        <v>1.906574629078708E-3</v>
      </c>
      <c r="S352" s="13">
        <f t="shared" si="248"/>
        <v>1</v>
      </c>
      <c r="T352" s="15">
        <f t="shared" si="225"/>
        <v>1.906574629078708E-3</v>
      </c>
      <c r="U352" s="15">
        <f t="shared" si="226"/>
        <v>4.3664340474564689E-2</v>
      </c>
      <c r="Z352" s="15">
        <f t="shared" si="231"/>
        <v>44791.5</v>
      </c>
      <c r="AA352" s="15">
        <f t="shared" si="232"/>
        <v>8.262362627104905E-2</v>
      </c>
      <c r="AB352" s="15">
        <f t="shared" si="233"/>
        <v>4.1268212723488323E-2</v>
      </c>
      <c r="AC352" s="15">
        <f t="shared" si="234"/>
        <v>4.3664340474564689E-2</v>
      </c>
      <c r="AD352" s="15">
        <f t="shared" si="235"/>
        <v>1.1544634635019813E-3</v>
      </c>
      <c r="AE352" s="15">
        <f t="shared" si="236"/>
        <v>1.3327858885609904E-6</v>
      </c>
      <c r="AF352" s="15">
        <f t="shared" si="237"/>
        <v>-40895.938321910267</v>
      </c>
      <c r="AG352" s="13">
        <f t="shared" si="238"/>
        <v>1.3327858885609904E-6</v>
      </c>
      <c r="AH352" s="15">
        <f t="shared" si="239"/>
        <v>4.2509877011062708E-2</v>
      </c>
      <c r="AI352" s="15">
        <f t="shared" si="240"/>
        <v>1.2765524305770306</v>
      </c>
      <c r="AJ352" s="15">
        <f t="shared" si="241"/>
        <v>0.97934537243995112</v>
      </c>
      <c r="AK352" s="15">
        <f t="shared" si="242"/>
        <v>-0.14601581053248056</v>
      </c>
      <c r="AL352" s="15">
        <f t="shared" si="243"/>
        <v>-0.48578493442782228</v>
      </c>
      <c r="AM352" s="15">
        <f t="shared" si="244"/>
        <v>-0.24778456908420762</v>
      </c>
      <c r="AN352" s="15">
        <f t="shared" si="249"/>
        <v>5.9283808087640377</v>
      </c>
      <c r="AO352" s="15">
        <f t="shared" si="249"/>
        <v>5.9284309450441075</v>
      </c>
      <c r="AP352" s="15">
        <f t="shared" si="249"/>
        <v>5.928601901745691</v>
      </c>
      <c r="AQ352" s="15">
        <f t="shared" si="249"/>
        <v>5.9291847554684241</v>
      </c>
      <c r="AR352" s="15">
        <f t="shared" si="249"/>
        <v>5.9311709744902075</v>
      </c>
      <c r="AS352" s="15">
        <f t="shared" si="249"/>
        <v>5.9379287007618622</v>
      </c>
      <c r="AT352" s="15">
        <f t="shared" si="249"/>
        <v>5.9608003684275284</v>
      </c>
      <c r="AU352" s="15">
        <f t="shared" si="246"/>
        <v>6.037011717669551</v>
      </c>
    </row>
    <row r="353" spans="1:47" s="15" customFormat="1" ht="12.95" customHeight="1" x14ac:dyDescent="0.2">
      <c r="A353" s="92" t="s">
        <v>289</v>
      </c>
      <c r="B353" s="42" t="s">
        <v>131</v>
      </c>
      <c r="C353" s="29">
        <v>55936.522799999999</v>
      </c>
      <c r="D353" s="29">
        <v>1E-4</v>
      </c>
      <c r="E353" s="15">
        <f t="shared" si="228"/>
        <v>44860.760562605952</v>
      </c>
      <c r="F353" s="220">
        <f t="shared" si="227"/>
        <v>44860.5</v>
      </c>
      <c r="G353" s="150">
        <f t="shared" si="223"/>
        <v>8.3083199810062069E-2</v>
      </c>
      <c r="K353" s="15">
        <f t="shared" si="247"/>
        <v>8.3083199810062069E-2</v>
      </c>
      <c r="N353" s="15">
        <f t="shared" ca="1" si="221"/>
        <v>8.2145389637893057E-2</v>
      </c>
      <c r="O353" s="15">
        <f t="shared" si="229"/>
        <v>4.0020181123814086E-2</v>
      </c>
      <c r="P353" s="211">
        <f t="shared" si="230"/>
        <v>40918.022799999999</v>
      </c>
      <c r="Q353" s="212"/>
      <c r="R353" s="15">
        <f t="shared" si="224"/>
        <v>1.8544235783721429E-3</v>
      </c>
      <c r="S353" s="13">
        <f t="shared" si="248"/>
        <v>1</v>
      </c>
      <c r="T353" s="15">
        <f t="shared" si="225"/>
        <v>1.8544235783721429E-3</v>
      </c>
      <c r="U353" s="15">
        <f t="shared" si="226"/>
        <v>4.3063018686247984E-2</v>
      </c>
      <c r="Z353" s="15">
        <f t="shared" si="231"/>
        <v>44860.5</v>
      </c>
      <c r="AA353" s="15">
        <f t="shared" si="232"/>
        <v>8.2460178628036035E-2</v>
      </c>
      <c r="AB353" s="15">
        <f t="shared" si="233"/>
        <v>4.064320230584012E-2</v>
      </c>
      <c r="AC353" s="15">
        <f t="shared" si="234"/>
        <v>4.3063018686247984E-2</v>
      </c>
      <c r="AD353" s="15">
        <f t="shared" si="235"/>
        <v>6.2302118202603451E-4</v>
      </c>
      <c r="AE353" s="15">
        <f t="shared" si="236"/>
        <v>3.8815539325311723E-7</v>
      </c>
      <c r="AF353" s="15">
        <f t="shared" si="237"/>
        <v>-40917.939716800189</v>
      </c>
      <c r="AG353" s="13">
        <f t="shared" si="238"/>
        <v>3.8815539325311723E-7</v>
      </c>
      <c r="AH353" s="15">
        <f t="shared" si="239"/>
        <v>4.2439997504221949E-2</v>
      </c>
      <c r="AI353" s="15">
        <f t="shared" si="240"/>
        <v>1.277547276090911</v>
      </c>
      <c r="AJ353" s="15">
        <f t="shared" si="241"/>
        <v>0.97793573121784338</v>
      </c>
      <c r="AK353" s="15">
        <f t="shared" si="242"/>
        <v>-0.14411583298873251</v>
      </c>
      <c r="AL353" s="15">
        <f t="shared" si="243"/>
        <v>-0.47892707085380026</v>
      </c>
      <c r="AM353" s="15">
        <f t="shared" si="244"/>
        <v>-0.24414818586339915</v>
      </c>
      <c r="AN353" s="15">
        <f t="shared" si="249"/>
        <v>5.9334815301888613</v>
      </c>
      <c r="AO353" s="15">
        <f t="shared" si="249"/>
        <v>5.9335314586887558</v>
      </c>
      <c r="AP353" s="15">
        <f t="shared" si="249"/>
        <v>5.9337013881628042</v>
      </c>
      <c r="AQ353" s="15">
        <f t="shared" si="249"/>
        <v>5.934279656910995</v>
      </c>
      <c r="AR353" s="15">
        <f t="shared" si="249"/>
        <v>5.936246591654994</v>
      </c>
      <c r="AS353" s="15">
        <f t="shared" si="249"/>
        <v>5.9429265619106637</v>
      </c>
      <c r="AT353" s="15">
        <f t="shared" si="249"/>
        <v>5.965497371644136</v>
      </c>
      <c r="AU353" s="15">
        <f t="shared" si="246"/>
        <v>6.0406152579932595</v>
      </c>
    </row>
    <row r="354" spans="1:47" s="15" customFormat="1" ht="12.95" customHeight="1" x14ac:dyDescent="0.2">
      <c r="A354" s="92" t="s">
        <v>288</v>
      </c>
      <c r="B354" s="42" t="s">
        <v>132</v>
      </c>
      <c r="C354" s="29">
        <v>56172.317900000002</v>
      </c>
      <c r="D354" s="29">
        <v>1E-4</v>
      </c>
      <c r="E354" s="15">
        <f t="shared" si="228"/>
        <v>45600.252853045</v>
      </c>
      <c r="F354" s="220">
        <f t="shared" si="227"/>
        <v>45600</v>
      </c>
      <c r="G354" s="150">
        <f t="shared" si="223"/>
        <v>8.0624923073628452E-2</v>
      </c>
      <c r="K354" s="15">
        <f t="shared" si="247"/>
        <v>8.0624923073628452E-2</v>
      </c>
      <c r="N354" s="15">
        <f t="shared" ca="1" si="221"/>
        <v>7.9508410807836716E-2</v>
      </c>
      <c r="O354" s="15">
        <f t="shared" si="229"/>
        <v>3.8992977813835358E-2</v>
      </c>
      <c r="P354" s="211">
        <f t="shared" si="230"/>
        <v>41153.817900000002</v>
      </c>
      <c r="Q354" s="212"/>
      <c r="R354" s="15">
        <f t="shared" si="224"/>
        <v>1.7332188661144086E-3</v>
      </c>
      <c r="S354" s="13">
        <f t="shared" si="248"/>
        <v>1</v>
      </c>
      <c r="T354" s="15">
        <f t="shared" si="225"/>
        <v>1.7332188661144086E-3</v>
      </c>
      <c r="U354" s="15">
        <f t="shared" si="226"/>
        <v>4.1631945259793093E-2</v>
      </c>
      <c r="Z354" s="15">
        <f t="shared" si="231"/>
        <v>45600</v>
      </c>
      <c r="AA354" s="15">
        <f t="shared" si="232"/>
        <v>8.0611274107100617E-2</v>
      </c>
      <c r="AB354" s="15">
        <f t="shared" si="233"/>
        <v>3.9006626780363193E-2</v>
      </c>
      <c r="AC354" s="15">
        <f t="shared" si="234"/>
        <v>4.1631945259793093E-2</v>
      </c>
      <c r="AD354" s="15">
        <f t="shared" si="235"/>
        <v>1.3648966527834983E-5</v>
      </c>
      <c r="AE354" s="15">
        <f t="shared" si="236"/>
        <v>1.8629428727795973E-10</v>
      </c>
      <c r="AF354" s="15">
        <f t="shared" si="237"/>
        <v>-41153.737275076928</v>
      </c>
      <c r="AG354" s="13">
        <f t="shared" si="238"/>
        <v>1.8629428727795973E-10</v>
      </c>
      <c r="AH354" s="15">
        <f t="shared" si="239"/>
        <v>4.1618296293265258E-2</v>
      </c>
      <c r="AI354" s="15">
        <f t="shared" si="240"/>
        <v>1.2874598493712504</v>
      </c>
      <c r="AJ354" s="15">
        <f t="shared" si="241"/>
        <v>0.95977498253942872</v>
      </c>
      <c r="AK354" s="15">
        <f t="shared" si="242"/>
        <v>-0.12316127144106048</v>
      </c>
      <c r="AL354" s="15">
        <f t="shared" si="243"/>
        <v>-0.40478654728145108</v>
      </c>
      <c r="AM354" s="15">
        <f t="shared" si="244"/>
        <v>-0.20520286614730746</v>
      </c>
      <c r="AN354" s="15">
        <f t="shared" si="249"/>
        <v>5.988385829280471</v>
      </c>
      <c r="AO354" s="15">
        <f t="shared" si="249"/>
        <v>5.9884323863051057</v>
      </c>
      <c r="AP354" s="15">
        <f t="shared" si="249"/>
        <v>5.9885879637614323</v>
      </c>
      <c r="AQ354" s="15">
        <f t="shared" si="249"/>
        <v>5.9891077965065032</v>
      </c>
      <c r="AR354" s="15">
        <f t="shared" si="249"/>
        <v>5.9908441271705701</v>
      </c>
      <c r="AS354" s="15">
        <f t="shared" si="249"/>
        <v>5.9966372337919411</v>
      </c>
      <c r="AT354" s="15">
        <f t="shared" si="249"/>
        <v>6.0158953451691977</v>
      </c>
      <c r="AU354" s="15">
        <f t="shared" si="246"/>
        <v>6.0792358097234427</v>
      </c>
    </row>
    <row r="355" spans="1:47" s="15" customFormat="1" ht="12.95" customHeight="1" x14ac:dyDescent="0.2">
      <c r="A355" s="92" t="s">
        <v>284</v>
      </c>
      <c r="B355" s="43" t="s">
        <v>132</v>
      </c>
      <c r="C355" s="44">
        <v>56181.563800000004</v>
      </c>
      <c r="D355" s="44">
        <v>2.0000000000000001E-4</v>
      </c>
      <c r="E355" s="15">
        <f t="shared" si="228"/>
        <v>45629.249519083322</v>
      </c>
      <c r="F355" s="219">
        <f>ROUND(2*E355,0)/2</f>
        <v>45629</v>
      </c>
      <c r="G355" s="150">
        <f t="shared" si="223"/>
        <v>7.956185340299271E-2</v>
      </c>
      <c r="K355" s="15">
        <f t="shared" si="247"/>
        <v>7.956185340299271E-2</v>
      </c>
      <c r="N355" s="15">
        <f t="shared" ref="N355:N386" ca="1" si="250">+C$11+C$12*F355</f>
        <v>7.9404999873324694E-2</v>
      </c>
      <c r="O355" s="15">
        <f t="shared" si="229"/>
        <v>3.8951785921028881E-2</v>
      </c>
      <c r="P355" s="211">
        <f t="shared" si="230"/>
        <v>41163.063800000004</v>
      </c>
      <c r="Q355" s="212"/>
      <c r="R355" s="15">
        <f t="shared" si="224"/>
        <v>1.649177580889656E-3</v>
      </c>
      <c r="S355" s="13">
        <f t="shared" si="248"/>
        <v>1</v>
      </c>
      <c r="T355" s="15">
        <f t="shared" si="225"/>
        <v>1.649177580889656E-3</v>
      </c>
      <c r="U355" s="15">
        <f t="shared" si="226"/>
        <v>4.061006748196383E-2</v>
      </c>
      <c r="Z355" s="15">
        <f t="shared" si="231"/>
        <v>45629</v>
      </c>
      <c r="AA355" s="15">
        <f t="shared" si="232"/>
        <v>8.0535149203803877E-2</v>
      </c>
      <c r="AB355" s="15">
        <f t="shared" si="233"/>
        <v>3.7978490120217714E-2</v>
      </c>
      <c r="AC355" s="15">
        <f t="shared" si="234"/>
        <v>4.061006748196383E-2</v>
      </c>
      <c r="AD355" s="15">
        <f t="shared" si="235"/>
        <v>-9.732958008111664E-4</v>
      </c>
      <c r="AE355" s="15">
        <f t="shared" si="236"/>
        <v>9.4730471587664974E-7</v>
      </c>
      <c r="AF355" s="15">
        <f t="shared" si="237"/>
        <v>-41162.984238146601</v>
      </c>
      <c r="AG355" s="13">
        <f t="shared" si="238"/>
        <v>9.4730471587664974E-7</v>
      </c>
      <c r="AH355" s="15">
        <f t="shared" si="239"/>
        <v>4.1583363282774996E-2</v>
      </c>
      <c r="AI355" s="15">
        <f t="shared" si="240"/>
        <v>1.2878195056967536</v>
      </c>
      <c r="AJ355" s="15">
        <f t="shared" si="241"/>
        <v>0.95894814141097839</v>
      </c>
      <c r="AK355" s="15">
        <f t="shared" si="242"/>
        <v>-0.12231842021542393</v>
      </c>
      <c r="AL355" s="15">
        <f t="shared" si="243"/>
        <v>-0.40185631655047316</v>
      </c>
      <c r="AM355" s="15">
        <f t="shared" si="244"/>
        <v>-0.20367651518612029</v>
      </c>
      <c r="AN355" s="15">
        <f t="shared" si="249"/>
        <v>5.9905473448308975</v>
      </c>
      <c r="AO355" s="15">
        <f t="shared" si="249"/>
        <v>5.9905937268115927</v>
      </c>
      <c r="AP355" s="15">
        <f t="shared" si="249"/>
        <v>5.9907486181021881</v>
      </c>
      <c r="AQ355" s="15">
        <f t="shared" si="249"/>
        <v>5.9912658208052401</v>
      </c>
      <c r="AR355" s="15">
        <f t="shared" si="249"/>
        <v>5.9929922484354048</v>
      </c>
      <c r="AS355" s="15">
        <f t="shared" si="249"/>
        <v>5.9987486763491997</v>
      </c>
      <c r="AT355" s="15">
        <f t="shared" si="249"/>
        <v>6.0178737762768391</v>
      </c>
      <c r="AU355" s="15">
        <f t="shared" si="246"/>
        <v>6.0807503411638422</v>
      </c>
    </row>
    <row r="356" spans="1:47" s="15" customFormat="1" ht="12.95" customHeight="1" x14ac:dyDescent="0.2">
      <c r="A356" s="92" t="s">
        <v>284</v>
      </c>
      <c r="B356" s="43" t="s">
        <v>131</v>
      </c>
      <c r="C356" s="44">
        <v>56182.362099999998</v>
      </c>
      <c r="D356" s="44">
        <v>6.9999999999999999E-4</v>
      </c>
      <c r="E356" s="15">
        <f t="shared" si="228"/>
        <v>45631.753119435722</v>
      </c>
      <c r="F356" s="220">
        <f>ROUND(2*E356,0)/2-0.5</f>
        <v>45631.5</v>
      </c>
      <c r="G356" s="150">
        <f t="shared" si="223"/>
        <v>8.0709864632808603E-2</v>
      </c>
      <c r="K356" s="15">
        <f t="shared" si="247"/>
        <v>8.0709864632808603E-2</v>
      </c>
      <c r="N356" s="15">
        <f t="shared" ca="1" si="250"/>
        <v>7.9396085137590916E-2</v>
      </c>
      <c r="O356" s="15">
        <f t="shared" si="229"/>
        <v>3.8948231682359877E-2</v>
      </c>
      <c r="P356" s="211">
        <f t="shared" si="230"/>
        <v>41163.862099999998</v>
      </c>
      <c r="Q356" s="212"/>
      <c r="R356" s="15">
        <f t="shared" si="224"/>
        <v>1.7440339866880048E-3</v>
      </c>
      <c r="S356" s="13">
        <f t="shared" si="248"/>
        <v>1</v>
      </c>
      <c r="T356" s="15">
        <f t="shared" si="225"/>
        <v>1.7440339866880048E-3</v>
      </c>
      <c r="U356" s="15">
        <f t="shared" si="226"/>
        <v>4.1761632950448727E-2</v>
      </c>
      <c r="Z356" s="15">
        <f t="shared" si="231"/>
        <v>45631.5</v>
      </c>
      <c r="AA356" s="15">
        <f t="shared" si="232"/>
        <v>8.0528573943596707E-2</v>
      </c>
      <c r="AB356" s="15">
        <f t="shared" si="233"/>
        <v>3.9129522371571773E-2</v>
      </c>
      <c r="AC356" s="15">
        <f t="shared" si="234"/>
        <v>4.1761632950448727E-2</v>
      </c>
      <c r="AD356" s="15">
        <f t="shared" si="235"/>
        <v>1.8129068921189651E-4</v>
      </c>
      <c r="AE356" s="15">
        <f t="shared" si="236"/>
        <v>3.2866313994924445E-8</v>
      </c>
      <c r="AF356" s="15">
        <f t="shared" si="237"/>
        <v>-41163.781390135366</v>
      </c>
      <c r="AG356" s="13">
        <f t="shared" si="238"/>
        <v>3.2866313994924445E-8</v>
      </c>
      <c r="AH356" s="15">
        <f t="shared" si="239"/>
        <v>4.158034226123683E-2</v>
      </c>
      <c r="AI356" s="15">
        <f t="shared" si="240"/>
        <v>1.2878504042379573</v>
      </c>
      <c r="AJ356" s="15">
        <f t="shared" si="241"/>
        <v>0.95887645470464156</v>
      </c>
      <c r="AK356" s="15">
        <f t="shared" si="242"/>
        <v>-0.12224568934553551</v>
      </c>
      <c r="AL356" s="15">
        <f t="shared" si="243"/>
        <v>-0.40160363400359589</v>
      </c>
      <c r="AM356" s="15">
        <f t="shared" si="244"/>
        <v>-0.20354493614096539</v>
      </c>
      <c r="AN356" s="15">
        <f t="shared" si="249"/>
        <v>5.9907337105370511</v>
      </c>
      <c r="AO356" s="15">
        <f t="shared" si="249"/>
        <v>5.9907800772769191</v>
      </c>
      <c r="AP356" s="15">
        <f t="shared" si="249"/>
        <v>5.9909349089861346</v>
      </c>
      <c r="AQ356" s="15">
        <f t="shared" si="249"/>
        <v>5.9914518837976338</v>
      </c>
      <c r="AR356" s="15">
        <f t="shared" si="249"/>
        <v>5.9931774547951919</v>
      </c>
      <c r="AS356" s="15">
        <f t="shared" si="249"/>
        <v>5.9989307143627553</v>
      </c>
      <c r="AT356" s="15">
        <f t="shared" si="249"/>
        <v>6.01804433745043</v>
      </c>
      <c r="AU356" s="15">
        <f t="shared" si="246"/>
        <v>6.0808809042190486</v>
      </c>
    </row>
    <row r="357" spans="1:47" s="15" customFormat="1" ht="12.95" customHeight="1" x14ac:dyDescent="0.2">
      <c r="A357" s="138" t="s">
        <v>1438</v>
      </c>
      <c r="B357" s="139" t="s">
        <v>132</v>
      </c>
      <c r="C357" s="138">
        <v>56194.317799999997</v>
      </c>
      <c r="D357" s="138">
        <v>2.0000000000000001E-4</v>
      </c>
      <c r="E357" s="15">
        <f t="shared" si="228"/>
        <v>45669.248164823861</v>
      </c>
      <c r="F357" s="219">
        <f>ROUND(2*E357,0)/2</f>
        <v>45669</v>
      </c>
      <c r="G357" s="29">
        <f t="shared" si="223"/>
        <v>7.9130033154797275E-2</v>
      </c>
      <c r="K357" s="15">
        <f t="shared" si="247"/>
        <v>7.9130033154797275E-2</v>
      </c>
      <c r="N357" s="15">
        <f t="shared" ca="1" si="250"/>
        <v>7.9262364101583993E-2</v>
      </c>
      <c r="O357" s="15">
        <f t="shared" si="229"/>
        <v>3.8894856894190089E-2</v>
      </c>
      <c r="P357" s="211">
        <f t="shared" si="230"/>
        <v>41175.817799999997</v>
      </c>
      <c r="Q357" s="212"/>
      <c r="R357" s="15">
        <f t="shared" si="224"/>
        <v>1.618869408722128E-3</v>
      </c>
      <c r="S357" s="13">
        <f t="shared" si="248"/>
        <v>1</v>
      </c>
      <c r="T357" s="15">
        <f t="shared" si="225"/>
        <v>1.618869408722128E-3</v>
      </c>
      <c r="U357" s="15">
        <f t="shared" si="226"/>
        <v>4.0235176260607186E-2</v>
      </c>
      <c r="Z357" s="15">
        <f t="shared" si="231"/>
        <v>45669</v>
      </c>
      <c r="AA357" s="15">
        <f t="shared" si="232"/>
        <v>8.0429701875421783E-2</v>
      </c>
      <c r="AB357" s="15">
        <f t="shared" si="233"/>
        <v>3.7595188173565587E-2</v>
      </c>
      <c r="AC357" s="15">
        <f t="shared" si="234"/>
        <v>4.0235176260607186E-2</v>
      </c>
      <c r="AD357" s="15">
        <f t="shared" si="235"/>
        <v>-1.2996687206245083E-3</v>
      </c>
      <c r="AE357" s="15">
        <f t="shared" si="236"/>
        <v>1.6891387833697462E-6</v>
      </c>
      <c r="AF357" s="15">
        <f t="shared" si="237"/>
        <v>-41175.738669966842</v>
      </c>
      <c r="AG357" s="13">
        <f t="shared" si="238"/>
        <v>1.6891387833697462E-6</v>
      </c>
      <c r="AH357" s="15">
        <f t="shared" si="239"/>
        <v>4.1534844981231687E-2</v>
      </c>
      <c r="AI357" s="15">
        <f t="shared" si="240"/>
        <v>1.2883118513698832</v>
      </c>
      <c r="AJ357" s="15">
        <f t="shared" si="241"/>
        <v>0.95779339337151204</v>
      </c>
      <c r="AK357" s="15">
        <f t="shared" si="242"/>
        <v>-0.12115337446060245</v>
      </c>
      <c r="AL357" s="15">
        <f t="shared" si="243"/>
        <v>-0.39781194662516522</v>
      </c>
      <c r="AM357" s="15">
        <f t="shared" si="244"/>
        <v>-0.20157130586041416</v>
      </c>
      <c r="AN357" s="15">
        <f t="shared" si="249"/>
        <v>5.9935297297845853</v>
      </c>
      <c r="AO357" s="15">
        <f t="shared" si="249"/>
        <v>5.9935758650416417</v>
      </c>
      <c r="AP357" s="15">
        <f t="shared" si="249"/>
        <v>5.9937297948712471</v>
      </c>
      <c r="AQ357" s="15">
        <f t="shared" si="249"/>
        <v>5.9942433292058785</v>
      </c>
      <c r="AR357" s="15">
        <f t="shared" si="249"/>
        <v>5.995955995255362</v>
      </c>
      <c r="AS357" s="15">
        <f t="shared" si="249"/>
        <v>6.0016616085151284</v>
      </c>
      <c r="AT357" s="15">
        <f t="shared" si="249"/>
        <v>6.0206028832112404</v>
      </c>
      <c r="AU357" s="15">
        <f t="shared" si="246"/>
        <v>6.0828393500471512</v>
      </c>
    </row>
    <row r="358" spans="1:47" s="15" customFormat="1" ht="12.95" customHeight="1" x14ac:dyDescent="0.2">
      <c r="A358" s="138" t="s">
        <v>1438</v>
      </c>
      <c r="B358" s="139" t="s">
        <v>131</v>
      </c>
      <c r="C358" s="138">
        <v>56194.478799999997</v>
      </c>
      <c r="D358" s="138">
        <v>2.9999999999999997E-4</v>
      </c>
      <c r="E358" s="15">
        <f t="shared" si="228"/>
        <v>45669.753087355159</v>
      </c>
      <c r="F358" s="220">
        <f>ROUND(2*E358,0)/2-0.5</f>
        <v>45669.5</v>
      </c>
      <c r="G358" s="150">
        <f t="shared" si="223"/>
        <v>8.0699635400378611E-2</v>
      </c>
      <c r="K358" s="15">
        <f t="shared" si="247"/>
        <v>8.0699635400378611E-2</v>
      </c>
      <c r="N358" s="15">
        <f t="shared" ca="1" si="250"/>
        <v>7.9260581154437237E-2</v>
      </c>
      <c r="O358" s="15">
        <f t="shared" si="229"/>
        <v>3.8894144455044785E-2</v>
      </c>
      <c r="P358" s="211">
        <f t="shared" si="230"/>
        <v>41175.978799999997</v>
      </c>
      <c r="Q358" s="212"/>
      <c r="R358" s="15">
        <f t="shared" si="224"/>
        <v>1.7476990731803885E-3</v>
      </c>
      <c r="S358" s="13">
        <f t="shared" si="248"/>
        <v>1</v>
      </c>
      <c r="T358" s="15">
        <f t="shared" si="225"/>
        <v>1.7476990731803885E-3</v>
      </c>
      <c r="U358" s="15">
        <f t="shared" si="226"/>
        <v>4.1805490945333826E-2</v>
      </c>
      <c r="Z358" s="15">
        <f t="shared" si="231"/>
        <v>45669.5</v>
      </c>
      <c r="AA358" s="15">
        <f t="shared" si="232"/>
        <v>8.0428380501433916E-2</v>
      </c>
      <c r="AB358" s="15">
        <f t="shared" si="233"/>
        <v>3.916539935398948E-2</v>
      </c>
      <c r="AC358" s="15">
        <f t="shared" si="234"/>
        <v>4.1805490945333826E-2</v>
      </c>
      <c r="AD358" s="15">
        <f t="shared" si="235"/>
        <v>2.7125489894469501E-4</v>
      </c>
      <c r="AE358" s="15">
        <f t="shared" si="236"/>
        <v>7.3579220201496701E-8</v>
      </c>
      <c r="AF358" s="15">
        <f t="shared" si="237"/>
        <v>-41175.898100364597</v>
      </c>
      <c r="AG358" s="13">
        <f t="shared" si="238"/>
        <v>7.3579220201496701E-8</v>
      </c>
      <c r="AH358" s="15">
        <f t="shared" si="239"/>
        <v>4.1534236046389131E-2</v>
      </c>
      <c r="AI358" s="15">
        <f t="shared" si="240"/>
        <v>1.2883179782283694</v>
      </c>
      <c r="AJ358" s="15">
        <f t="shared" si="241"/>
        <v>0.95777885423189046</v>
      </c>
      <c r="AK358" s="15">
        <f t="shared" si="242"/>
        <v>-0.12113879318296905</v>
      </c>
      <c r="AL358" s="15">
        <f t="shared" si="243"/>
        <v>-0.39776137248944821</v>
      </c>
      <c r="AM358" s="15">
        <f t="shared" si="244"/>
        <v>-0.20154499148804295</v>
      </c>
      <c r="AN358" s="15">
        <f t="shared" si="249"/>
        <v>5.9935670167807267</v>
      </c>
      <c r="AO358" s="15">
        <f t="shared" si="249"/>
        <v>5.9936131489150082</v>
      </c>
      <c r="AP358" s="15">
        <f t="shared" si="249"/>
        <v>5.9937670666163241</v>
      </c>
      <c r="AQ358" s="15">
        <f t="shared" si="249"/>
        <v>5.9942805547984328</v>
      </c>
      <c r="AR358" s="15">
        <f t="shared" si="249"/>
        <v>5.9959930480810577</v>
      </c>
      <c r="AS358" s="15">
        <f t="shared" si="249"/>
        <v>6.0016980245268927</v>
      </c>
      <c r="AT358" s="15">
        <f t="shared" si="249"/>
        <v>6.0206369987724413</v>
      </c>
      <c r="AU358" s="15">
        <f t="shared" si="246"/>
        <v>6.0828654626581926</v>
      </c>
    </row>
    <row r="359" spans="1:47" s="15" customFormat="1" ht="12.95" customHeight="1" x14ac:dyDescent="0.2">
      <c r="A359" s="156" t="s">
        <v>1383</v>
      </c>
      <c r="B359" s="193" t="s">
        <v>132</v>
      </c>
      <c r="C359" s="213">
        <v>56217.118199999997</v>
      </c>
      <c r="D359" s="213" t="s">
        <v>298</v>
      </c>
      <c r="E359" s="15">
        <f t="shared" si="228"/>
        <v>45740.753976517684</v>
      </c>
      <c r="F359" s="220">
        <f>ROUND(2*E359,0)/2-0.5</f>
        <v>45740.5</v>
      </c>
      <c r="G359" s="29">
        <f t="shared" si="223"/>
        <v>8.0983154468412977E-2</v>
      </c>
      <c r="K359" s="15">
        <f t="shared" si="247"/>
        <v>8.0983154468412977E-2</v>
      </c>
      <c r="N359" s="15">
        <f t="shared" ca="1" si="250"/>
        <v>7.9007402659597492E-2</v>
      </c>
      <c r="O359" s="15">
        <f t="shared" si="229"/>
        <v>3.8792770947681326E-2</v>
      </c>
      <c r="P359" s="211">
        <f t="shared" si="230"/>
        <v>41198.618199999997</v>
      </c>
      <c r="Q359" s="212"/>
      <c r="R359" s="15">
        <f t="shared" si="224"/>
        <v>1.7800284616264247E-3</v>
      </c>
      <c r="S359" s="13">
        <f t="shared" si="248"/>
        <v>1</v>
      </c>
      <c r="T359" s="15">
        <f t="shared" si="225"/>
        <v>1.7800284616264247E-3</v>
      </c>
      <c r="U359" s="15">
        <f t="shared" si="226"/>
        <v>4.219038352073165E-2</v>
      </c>
      <c r="Z359" s="15">
        <f t="shared" si="231"/>
        <v>45740.5</v>
      </c>
      <c r="AA359" s="15">
        <f t="shared" si="232"/>
        <v>8.0239922794071245E-2</v>
      </c>
      <c r="AB359" s="15">
        <f t="shared" si="233"/>
        <v>3.9536002622023052E-2</v>
      </c>
      <c r="AC359" s="15">
        <f t="shared" si="234"/>
        <v>4.219038352073165E-2</v>
      </c>
      <c r="AD359" s="15">
        <f t="shared" si="235"/>
        <v>7.4323167434173221E-4</v>
      </c>
      <c r="AE359" s="15">
        <f t="shared" si="236"/>
        <v>5.5239332174481472E-7</v>
      </c>
      <c r="AF359" s="15">
        <f t="shared" si="237"/>
        <v>-41198.537216845529</v>
      </c>
      <c r="AG359" s="13">
        <f t="shared" si="238"/>
        <v>5.5239332174481472E-7</v>
      </c>
      <c r="AH359" s="15">
        <f t="shared" si="239"/>
        <v>4.1447151846389925E-2</v>
      </c>
      <c r="AI359" s="15">
        <f t="shared" si="240"/>
        <v>1.2891810752242061</v>
      </c>
      <c r="AJ359" s="15">
        <f t="shared" si="241"/>
        <v>0.95568801335295728</v>
      </c>
      <c r="AK359" s="15">
        <f t="shared" si="242"/>
        <v>-0.11906372040085339</v>
      </c>
      <c r="AL359" s="15">
        <f t="shared" si="243"/>
        <v>-0.39057499239316762</v>
      </c>
      <c r="AM359" s="15">
        <f t="shared" si="244"/>
        <v>-0.19780853450408062</v>
      </c>
      <c r="AN359" s="15">
        <f t="shared" si="249"/>
        <v>5.9988635564004182</v>
      </c>
      <c r="AO359" s="15">
        <f t="shared" si="249"/>
        <v>5.9989092354076394</v>
      </c>
      <c r="AP359" s="15">
        <f t="shared" si="249"/>
        <v>5.9990614033995371</v>
      </c>
      <c r="AQ359" s="15">
        <f t="shared" si="249"/>
        <v>5.9995682635987055</v>
      </c>
      <c r="AR359" s="15">
        <f t="shared" si="249"/>
        <v>6.0012560378815394</v>
      </c>
      <c r="AS359" s="15">
        <f t="shared" si="249"/>
        <v>6.0068701811027623</v>
      </c>
      <c r="AT359" s="15">
        <f t="shared" si="249"/>
        <v>6.0254818366667964</v>
      </c>
      <c r="AU359" s="15">
        <f t="shared" si="246"/>
        <v>6.086573453426066</v>
      </c>
    </row>
    <row r="360" spans="1:47" s="15" customFormat="1" ht="12.95" customHeight="1" x14ac:dyDescent="0.2">
      <c r="A360" s="92" t="s">
        <v>283</v>
      </c>
      <c r="B360" s="42" t="s">
        <v>132</v>
      </c>
      <c r="C360" s="29">
        <v>56259.685599999997</v>
      </c>
      <c r="D360" s="29">
        <v>1.1E-4</v>
      </c>
      <c r="E360" s="15">
        <f t="shared" si="228"/>
        <v>45874.252357629222</v>
      </c>
      <c r="F360" s="220">
        <f>ROUND(2*E360,0)/2-0.5</f>
        <v>45874</v>
      </c>
      <c r="G360" s="150">
        <f t="shared" si="223"/>
        <v>8.046695440862095E-2</v>
      </c>
      <c r="K360" s="15">
        <f t="shared" si="247"/>
        <v>8.046695440862095E-2</v>
      </c>
      <c r="N360" s="15">
        <f t="shared" ca="1" si="250"/>
        <v>7.8531355771412875E-2</v>
      </c>
      <c r="O360" s="15">
        <f t="shared" si="229"/>
        <v>3.8601046179265394E-2</v>
      </c>
      <c r="P360" s="211">
        <f t="shared" si="230"/>
        <v>41241.185599999997</v>
      </c>
      <c r="Q360" s="212"/>
      <c r="R360" s="15">
        <f t="shared" si="224"/>
        <v>1.7527542718688213E-3</v>
      </c>
      <c r="S360" s="13">
        <f t="shared" si="248"/>
        <v>1</v>
      </c>
      <c r="T360" s="15">
        <f t="shared" si="225"/>
        <v>1.7527542718688213E-3</v>
      </c>
      <c r="U360" s="15">
        <f t="shared" si="226"/>
        <v>4.1865908229355556E-2</v>
      </c>
      <c r="Z360" s="15">
        <f t="shared" si="231"/>
        <v>45874</v>
      </c>
      <c r="AA360" s="15">
        <f t="shared" si="232"/>
        <v>7.9881148209234726E-2</v>
      </c>
      <c r="AB360" s="15">
        <f t="shared" si="233"/>
        <v>3.9186852378651611E-2</v>
      </c>
      <c r="AC360" s="15">
        <f t="shared" si="234"/>
        <v>4.1865908229355556E-2</v>
      </c>
      <c r="AD360" s="15">
        <f t="shared" si="235"/>
        <v>5.8580619938622402E-4</v>
      </c>
      <c r="AE360" s="15">
        <f t="shared" si="236"/>
        <v>3.4316890323933245E-7</v>
      </c>
      <c r="AF360" s="15">
        <f t="shared" si="237"/>
        <v>-41241.105133045588</v>
      </c>
      <c r="AG360" s="13">
        <f t="shared" si="238"/>
        <v>3.4316890323933245E-7</v>
      </c>
      <c r="AH360" s="15">
        <f t="shared" si="239"/>
        <v>4.1280102029969339E-2</v>
      </c>
      <c r="AI360" s="15">
        <f t="shared" si="240"/>
        <v>1.2907664260075882</v>
      </c>
      <c r="AJ360" s="15">
        <f t="shared" si="241"/>
        <v>0.95161518227760467</v>
      </c>
      <c r="AK360" s="15">
        <f t="shared" si="242"/>
        <v>-0.1151379576434043</v>
      </c>
      <c r="AL360" s="15">
        <f t="shared" si="243"/>
        <v>-0.37703686078947896</v>
      </c>
      <c r="AM360" s="15">
        <f t="shared" si="244"/>
        <v>-0.19078390577108537</v>
      </c>
      <c r="AN360" s="15">
        <f t="shared" si="249"/>
        <v>6.0088320006623865</v>
      </c>
      <c r="AO360" s="15">
        <f t="shared" si="249"/>
        <v>6.0088767757262005</v>
      </c>
      <c r="AP360" s="15">
        <f t="shared" si="249"/>
        <v>6.0090255068840825</v>
      </c>
      <c r="AQ360" s="15">
        <f t="shared" si="249"/>
        <v>6.0095195086133693</v>
      </c>
      <c r="AR360" s="15">
        <f t="shared" si="249"/>
        <v>6.011159815355315</v>
      </c>
      <c r="AS360" s="15">
        <f t="shared" si="249"/>
        <v>6.0166010167073791</v>
      </c>
      <c r="AT360" s="15">
        <f t="shared" si="249"/>
        <v>6.0345937587246112</v>
      </c>
      <c r="AU360" s="15">
        <f t="shared" si="246"/>
        <v>6.0935455205741116</v>
      </c>
    </row>
    <row r="361" spans="1:47" s="15" customFormat="1" ht="12.95" customHeight="1" x14ac:dyDescent="0.2">
      <c r="A361" s="92" t="s">
        <v>289</v>
      </c>
      <c r="B361" s="42" t="s">
        <v>132</v>
      </c>
      <c r="C361" s="29">
        <v>56261.596799999999</v>
      </c>
      <c r="D361" s="29">
        <v>1E-4</v>
      </c>
      <c r="E361" s="15">
        <f t="shared" si="228"/>
        <v>45880.246195777218</v>
      </c>
      <c r="F361" s="219">
        <f>ROUND(2*E361,0)/2</f>
        <v>45880</v>
      </c>
      <c r="G361" s="29">
        <f t="shared" si="223"/>
        <v>7.8502181371732149E-2</v>
      </c>
      <c r="K361" s="15">
        <f t="shared" si="247"/>
        <v>7.8502181371732149E-2</v>
      </c>
      <c r="N361" s="15">
        <f t="shared" ca="1" si="250"/>
        <v>7.8509960405651752E-2</v>
      </c>
      <c r="O361" s="15">
        <f t="shared" si="229"/>
        <v>3.8592395181601943E-2</v>
      </c>
      <c r="P361" s="211">
        <f t="shared" si="230"/>
        <v>41243.096799999999</v>
      </c>
      <c r="Q361" s="212"/>
      <c r="R361" s="15">
        <f t="shared" si="224"/>
        <v>1.5927910337419078E-3</v>
      </c>
      <c r="S361" s="13">
        <f t="shared" si="248"/>
        <v>1</v>
      </c>
      <c r="T361" s="15">
        <f t="shared" si="225"/>
        <v>1.5927910337419078E-3</v>
      </c>
      <c r="U361" s="15">
        <f t="shared" si="226"/>
        <v>3.9909786190130206E-2</v>
      </c>
      <c r="Z361" s="15">
        <f t="shared" si="231"/>
        <v>45880</v>
      </c>
      <c r="AA361" s="15">
        <f t="shared" si="232"/>
        <v>7.9864888062518666E-2</v>
      </c>
      <c r="AB361" s="15">
        <f t="shared" si="233"/>
        <v>3.7229688490815427E-2</v>
      </c>
      <c r="AC361" s="15">
        <f t="shared" si="234"/>
        <v>3.9909786190130206E-2</v>
      </c>
      <c r="AD361" s="15">
        <f t="shared" si="235"/>
        <v>-1.3627066907865165E-3</v>
      </c>
      <c r="AE361" s="15">
        <f t="shared" si="236"/>
        <v>1.8569695251143387E-6</v>
      </c>
      <c r="AF361" s="15">
        <f t="shared" si="237"/>
        <v>-41243.018297818628</v>
      </c>
      <c r="AG361" s="13">
        <f t="shared" si="238"/>
        <v>1.8569695251143387E-6</v>
      </c>
      <c r="AH361" s="15">
        <f t="shared" si="239"/>
        <v>4.1272492880916722E-2</v>
      </c>
      <c r="AI361" s="15">
        <f t="shared" si="240"/>
        <v>1.2908365177061101</v>
      </c>
      <c r="AJ361" s="15">
        <f t="shared" si="241"/>
        <v>0.95142779356931584</v>
      </c>
      <c r="AK361" s="15">
        <f t="shared" si="242"/>
        <v>-0.11496079223850253</v>
      </c>
      <c r="AL361" s="15">
        <f t="shared" si="243"/>
        <v>-0.37642762934958718</v>
      </c>
      <c r="AM361" s="15">
        <f t="shared" si="244"/>
        <v>-0.19046822083276385</v>
      </c>
      <c r="AN361" s="15">
        <f t="shared" ref="AN361:AT370" si="251">$AU361+$AB$7*SIN(AO361)</f>
        <v>6.0092803059025588</v>
      </c>
      <c r="AO361" s="15">
        <f t="shared" si="251"/>
        <v>6.009325038754179</v>
      </c>
      <c r="AP361" s="15">
        <f t="shared" si="251"/>
        <v>6.0094736109764524</v>
      </c>
      <c r="AQ361" s="15">
        <f t="shared" si="251"/>
        <v>6.0099670227773068</v>
      </c>
      <c r="AR361" s="15">
        <f t="shared" si="251"/>
        <v>6.0116051662145606</v>
      </c>
      <c r="AS361" s="15">
        <f t="shared" si="251"/>
        <v>6.017038529995224</v>
      </c>
      <c r="AT361" s="15">
        <f t="shared" si="251"/>
        <v>6.0350033513796877</v>
      </c>
      <c r="AU361" s="15">
        <f t="shared" si="246"/>
        <v>6.0938588719066082</v>
      </c>
    </row>
    <row r="362" spans="1:47" s="15" customFormat="1" ht="12.95" customHeight="1" x14ac:dyDescent="0.2">
      <c r="A362" s="92" t="s">
        <v>286</v>
      </c>
      <c r="B362" s="42" t="s">
        <v>132</v>
      </c>
      <c r="C362" s="29">
        <v>56280.413260000001</v>
      </c>
      <c r="D362" s="29">
        <v>6.9999999999999999E-4</v>
      </c>
      <c r="E362" s="15">
        <f t="shared" si="228"/>
        <v>45939.257715114793</v>
      </c>
      <c r="F362" s="220">
        <f>ROUND(2*E362,0)/2-0.5</f>
        <v>45939</v>
      </c>
      <c r="G362" s="29">
        <f t="shared" si="223"/>
        <v>8.2175246512633748E-2</v>
      </c>
      <c r="K362" s="15">
        <f t="shared" si="247"/>
        <v>8.2175246512633748E-2</v>
      </c>
      <c r="N362" s="15">
        <f t="shared" ca="1" si="250"/>
        <v>7.8299572642334225E-2</v>
      </c>
      <c r="O362" s="15">
        <f t="shared" si="229"/>
        <v>3.8507170549113637E-2</v>
      </c>
      <c r="P362" s="211">
        <f t="shared" si="230"/>
        <v>41261.913260000001</v>
      </c>
      <c r="Q362" s="212"/>
      <c r="R362" s="15">
        <f t="shared" si="224"/>
        <v>1.906900858355763E-3</v>
      </c>
      <c r="S362" s="13">
        <f t="shared" si="248"/>
        <v>1</v>
      </c>
      <c r="T362" s="15">
        <f t="shared" si="225"/>
        <v>1.906900858355763E-3</v>
      </c>
      <c r="U362" s="15">
        <f t="shared" si="226"/>
        <v>4.3668075963520112E-2</v>
      </c>
      <c r="Z362" s="15">
        <f t="shared" si="231"/>
        <v>45939</v>
      </c>
      <c r="AA362" s="15">
        <f t="shared" si="232"/>
        <v>7.9704376471440574E-2</v>
      </c>
      <c r="AB362" s="15">
        <f t="shared" si="233"/>
        <v>4.0978040590306811E-2</v>
      </c>
      <c r="AC362" s="15">
        <f t="shared" si="234"/>
        <v>4.3668075963520112E-2</v>
      </c>
      <c r="AD362" s="15">
        <f t="shared" si="235"/>
        <v>2.4708700411931739E-3</v>
      </c>
      <c r="AE362" s="15">
        <f t="shared" si="236"/>
        <v>6.1051987604659564E-6</v>
      </c>
      <c r="AF362" s="15">
        <f t="shared" si="237"/>
        <v>-41261.831084753489</v>
      </c>
      <c r="AG362" s="13">
        <f t="shared" si="238"/>
        <v>6.1051987604659564E-6</v>
      </c>
      <c r="AH362" s="15">
        <f t="shared" si="239"/>
        <v>4.1197205922326938E-2</v>
      </c>
      <c r="AI362" s="15">
        <f t="shared" si="240"/>
        <v>1.2915203955065238</v>
      </c>
      <c r="AJ362" s="15">
        <f t="shared" si="241"/>
        <v>0.94956524129495612</v>
      </c>
      <c r="AK362" s="15">
        <f t="shared" si="242"/>
        <v>-0.11321538229074922</v>
      </c>
      <c r="AL362" s="15">
        <f t="shared" si="243"/>
        <v>-0.3704333509890077</v>
      </c>
      <c r="AM362" s="15">
        <f t="shared" si="244"/>
        <v>-0.18736411372354661</v>
      </c>
      <c r="AN362" s="15">
        <f t="shared" si="251"/>
        <v>6.0136899274209643</v>
      </c>
      <c r="AO362" s="15">
        <f t="shared" si="251"/>
        <v>6.013734237955064</v>
      </c>
      <c r="AP362" s="15">
        <f t="shared" si="251"/>
        <v>6.0138812269738011</v>
      </c>
      <c r="AQ362" s="15">
        <f t="shared" si="251"/>
        <v>6.0143687832841239</v>
      </c>
      <c r="AR362" s="15">
        <f t="shared" si="251"/>
        <v>6.0159855187837179</v>
      </c>
      <c r="AS362" s="15">
        <f t="shared" si="251"/>
        <v>6.0213415201393063</v>
      </c>
      <c r="AT362" s="15">
        <f t="shared" si="251"/>
        <v>6.0390313188159412</v>
      </c>
      <c r="AU362" s="15">
        <f t="shared" si="246"/>
        <v>6.0969401600094892</v>
      </c>
    </row>
    <row r="363" spans="1:47" s="15" customFormat="1" ht="12.95" customHeight="1" x14ac:dyDescent="0.2">
      <c r="A363" s="92" t="s">
        <v>288</v>
      </c>
      <c r="B363" s="42" t="s">
        <v>131</v>
      </c>
      <c r="C363" s="29">
        <v>56528.641000000003</v>
      </c>
      <c r="D363" s="29">
        <v>1E-4</v>
      </c>
      <c r="E363" s="15">
        <f t="shared" si="228"/>
        <v>46717.740813377255</v>
      </c>
      <c r="F363" s="219">
        <f t="shared" ref="F363:F394" si="252">ROUND(2*E363,0)/2</f>
        <v>46717.5</v>
      </c>
      <c r="G363" s="29">
        <f t="shared" si="223"/>
        <v>7.6785945042502135E-2</v>
      </c>
      <c r="K363" s="15">
        <f t="shared" si="247"/>
        <v>7.6785945042502135E-2</v>
      </c>
      <c r="N363" s="15">
        <f t="shared" ca="1" si="250"/>
        <v>7.5523523934830694E-2</v>
      </c>
      <c r="O363" s="15">
        <f t="shared" si="229"/>
        <v>3.7356033865021093E-2</v>
      </c>
      <c r="P363" s="211">
        <f t="shared" si="230"/>
        <v>41510.141000000003</v>
      </c>
      <c r="Q363" s="212"/>
      <c r="R363" s="15">
        <f t="shared" si="224"/>
        <v>1.5547178954640444E-3</v>
      </c>
      <c r="S363" s="13">
        <f t="shared" si="248"/>
        <v>1</v>
      </c>
      <c r="T363" s="15">
        <f t="shared" si="225"/>
        <v>1.5547178954640444E-3</v>
      </c>
      <c r="U363" s="15">
        <f t="shared" si="226"/>
        <v>3.9429911177481042E-2</v>
      </c>
      <c r="Z363" s="15">
        <f t="shared" si="231"/>
        <v>46717.5</v>
      </c>
      <c r="AA363" s="15">
        <f t="shared" si="232"/>
        <v>7.7481417136639918E-2</v>
      </c>
      <c r="AB363" s="15">
        <f t="shared" si="233"/>
        <v>3.6660561770883303E-2</v>
      </c>
      <c r="AC363" s="15">
        <f t="shared" si="234"/>
        <v>3.9429911177481042E-2</v>
      </c>
      <c r="AD363" s="15">
        <f t="shared" si="235"/>
        <v>-6.9547209413778344E-4</v>
      </c>
      <c r="AE363" s="15">
        <f t="shared" si="236"/>
        <v>4.8368143372439392E-7</v>
      </c>
      <c r="AF363" s="15">
        <f t="shared" si="237"/>
        <v>-41510.064214054961</v>
      </c>
      <c r="AG363" s="13">
        <f t="shared" si="238"/>
        <v>4.8368143372439392E-7</v>
      </c>
      <c r="AH363" s="15">
        <f t="shared" si="239"/>
        <v>4.0125383271618832E-2</v>
      </c>
      <c r="AI363" s="15">
        <f t="shared" si="240"/>
        <v>1.2996041941809771</v>
      </c>
      <c r="AJ363" s="15">
        <f t="shared" si="241"/>
        <v>0.92160552682789409</v>
      </c>
      <c r="AK363" s="15">
        <f t="shared" si="242"/>
        <v>-8.9661533628908663E-2</v>
      </c>
      <c r="AL363" s="15">
        <f t="shared" si="243"/>
        <v>-0.29078383029414157</v>
      </c>
      <c r="AM363" s="15">
        <f t="shared" si="244"/>
        <v>-0.14642512298152888</v>
      </c>
      <c r="AN363" s="15">
        <f t="shared" si="251"/>
        <v>6.0720780929266267</v>
      </c>
      <c r="AO363" s="15">
        <f t="shared" si="251"/>
        <v>6.0721156374060641</v>
      </c>
      <c r="AP363" s="15">
        <f t="shared" si="251"/>
        <v>6.0722384134125873</v>
      </c>
      <c r="AQ363" s="15">
        <f t="shared" si="251"/>
        <v>6.0726398866069164</v>
      </c>
      <c r="AR363" s="15">
        <f t="shared" si="251"/>
        <v>6.0739524496658266</v>
      </c>
      <c r="AS363" s="15">
        <f t="shared" si="251"/>
        <v>6.0782411606278934</v>
      </c>
      <c r="AT363" s="15">
        <f t="shared" si="251"/>
        <v>6.0922280683599102</v>
      </c>
      <c r="AU363" s="15">
        <f t="shared" si="246"/>
        <v>6.1375974954008985</v>
      </c>
    </row>
    <row r="364" spans="1:47" s="15" customFormat="1" ht="12.95" customHeight="1" x14ac:dyDescent="0.2">
      <c r="A364" s="92" t="s">
        <v>288</v>
      </c>
      <c r="B364" s="42" t="s">
        <v>132</v>
      </c>
      <c r="C364" s="29">
        <v>56528.798499999997</v>
      </c>
      <c r="D364" s="29">
        <v>1E-4</v>
      </c>
      <c r="E364" s="15">
        <f t="shared" si="228"/>
        <v>46718.234759331775</v>
      </c>
      <c r="F364" s="219">
        <f t="shared" si="252"/>
        <v>46718</v>
      </c>
      <c r="G364" s="29">
        <f t="shared" si="223"/>
        <v>7.4855547281913459E-2</v>
      </c>
      <c r="K364" s="15">
        <f t="shared" si="247"/>
        <v>7.4855547281913459E-2</v>
      </c>
      <c r="N364" s="15">
        <f t="shared" ca="1" si="250"/>
        <v>7.5521740987683939E-2</v>
      </c>
      <c r="O364" s="15">
        <f t="shared" si="229"/>
        <v>3.7355278641389655E-2</v>
      </c>
      <c r="P364" s="211">
        <f t="shared" si="230"/>
        <v>41510.298499999997</v>
      </c>
      <c r="Q364" s="212"/>
      <c r="R364" s="15">
        <f t="shared" si="224"/>
        <v>1.4062701481114531E-3</v>
      </c>
      <c r="S364" s="13">
        <f t="shared" si="248"/>
        <v>1</v>
      </c>
      <c r="T364" s="15">
        <f t="shared" si="225"/>
        <v>1.4062701481114531E-3</v>
      </c>
      <c r="U364" s="15">
        <f t="shared" si="226"/>
        <v>3.7500268640523804E-2</v>
      </c>
      <c r="Z364" s="15">
        <f t="shared" si="231"/>
        <v>46718</v>
      </c>
      <c r="AA364" s="15">
        <f t="shared" si="232"/>
        <v>7.7479926965771689E-2</v>
      </c>
      <c r="AB364" s="15">
        <f t="shared" si="233"/>
        <v>3.4730898957531432E-2</v>
      </c>
      <c r="AC364" s="15">
        <f t="shared" si="234"/>
        <v>3.7500268640523804E-2</v>
      </c>
      <c r="AD364" s="15">
        <f t="shared" si="235"/>
        <v>-2.6243796838582301E-3</v>
      </c>
      <c r="AE364" s="15">
        <f t="shared" si="236"/>
        <v>6.8873687250478238E-6</v>
      </c>
      <c r="AF364" s="15">
        <f t="shared" si="237"/>
        <v>-41510.223644452715</v>
      </c>
      <c r="AG364" s="13">
        <f t="shared" si="238"/>
        <v>6.8873687250478238E-6</v>
      </c>
      <c r="AH364" s="15">
        <f t="shared" si="239"/>
        <v>4.0124648324382027E-2</v>
      </c>
      <c r="AI364" s="15">
        <f t="shared" si="240"/>
        <v>1.2996088080570949</v>
      </c>
      <c r="AJ364" s="15">
        <f t="shared" si="241"/>
        <v>0.92158555128981823</v>
      </c>
      <c r="AK364" s="15">
        <f t="shared" si="242"/>
        <v>-8.9646114908162433E-2</v>
      </c>
      <c r="AL364" s="15">
        <f t="shared" si="243"/>
        <v>-0.29073236705590993</v>
      </c>
      <c r="AM364" s="15">
        <f t="shared" si="244"/>
        <v>-0.14639883976737447</v>
      </c>
      <c r="AN364" s="15">
        <f t="shared" si="251"/>
        <v>6.0721157057727728</v>
      </c>
      <c r="AO364" s="15">
        <f t="shared" si="251"/>
        <v>6.0721532452206057</v>
      </c>
      <c r="AP364" s="15">
        <f t="shared" si="251"/>
        <v>6.0722760037844745</v>
      </c>
      <c r="AQ364" s="15">
        <f t="shared" si="251"/>
        <v>6.0726774167168793</v>
      </c>
      <c r="AR364" s="15">
        <f t="shared" si="251"/>
        <v>6.0739897722951905</v>
      </c>
      <c r="AS364" s="15">
        <f t="shared" si="251"/>
        <v>6.0782777720262882</v>
      </c>
      <c r="AT364" s="15">
        <f t="shared" si="251"/>
        <v>6.0922622608662476</v>
      </c>
      <c r="AU364" s="15">
        <f t="shared" si="246"/>
        <v>6.13762360801194</v>
      </c>
    </row>
    <row r="365" spans="1:47" s="15" customFormat="1" ht="12.95" customHeight="1" x14ac:dyDescent="0.2">
      <c r="A365" s="92" t="s">
        <v>288</v>
      </c>
      <c r="B365" s="42" t="s">
        <v>132</v>
      </c>
      <c r="C365" s="29">
        <v>56538.683599999997</v>
      </c>
      <c r="D365" s="29">
        <v>1E-4</v>
      </c>
      <c r="E365" s="15">
        <f t="shared" si="228"/>
        <v>46749.236061904296</v>
      </c>
      <c r="F365" s="219">
        <f t="shared" si="252"/>
        <v>46749</v>
      </c>
      <c r="G365" s="29">
        <f t="shared" ref="G365:G396" si="253">C365-(C$7+C$8*F365)</f>
        <v>7.5270886591169983E-2</v>
      </c>
      <c r="K365" s="15">
        <f t="shared" si="247"/>
        <v>7.5270886591169983E-2</v>
      </c>
      <c r="N365" s="15">
        <f t="shared" ca="1" si="250"/>
        <v>7.5411198264584894E-2</v>
      </c>
      <c r="O365" s="15">
        <f t="shared" si="229"/>
        <v>3.7308414929744863E-2</v>
      </c>
      <c r="P365" s="211">
        <f t="shared" si="230"/>
        <v>41520.183599999997</v>
      </c>
      <c r="Q365" s="212"/>
      <c r="R365" s="15">
        <f t="shared" ref="R365:R396" si="254">+(O365-G365)^2</f>
        <v>1.4411492546445054E-3</v>
      </c>
      <c r="S365" s="13">
        <f t="shared" si="248"/>
        <v>1</v>
      </c>
      <c r="T365" s="15">
        <f t="shared" ref="T365:T396" si="255">+S365*R365</f>
        <v>1.4411492546445054E-3</v>
      </c>
      <c r="U365" s="15">
        <f t="shared" ref="U365:U396" si="256">+(G365-O365)</f>
        <v>3.7962471661425121E-2</v>
      </c>
      <c r="Z365" s="15">
        <f t="shared" si="231"/>
        <v>46749</v>
      </c>
      <c r="AA365" s="15">
        <f t="shared" si="232"/>
        <v>7.7387380617627871E-2</v>
      </c>
      <c r="AB365" s="15">
        <f t="shared" si="233"/>
        <v>3.5191920903286975E-2</v>
      </c>
      <c r="AC365" s="15">
        <f t="shared" si="234"/>
        <v>3.7962471661425121E-2</v>
      </c>
      <c r="AD365" s="15">
        <f t="shared" si="235"/>
        <v>-2.116494026457888E-3</v>
      </c>
      <c r="AE365" s="15">
        <f t="shared" si="236"/>
        <v>4.4795469640319227E-6</v>
      </c>
      <c r="AF365" s="15">
        <f t="shared" si="237"/>
        <v>-41520.108329113405</v>
      </c>
      <c r="AG365" s="13">
        <f t="shared" si="238"/>
        <v>4.4795469640319227E-6</v>
      </c>
      <c r="AH365" s="15">
        <f t="shared" si="239"/>
        <v>4.0078965687883009E-2</v>
      </c>
      <c r="AI365" s="15">
        <f t="shared" si="240"/>
        <v>1.2998933811588351</v>
      </c>
      <c r="AJ365" s="15">
        <f t="shared" si="241"/>
        <v>0.92034202544678734</v>
      </c>
      <c r="AK365" s="15">
        <f t="shared" si="242"/>
        <v>-8.8689479199295165E-2</v>
      </c>
      <c r="AL365" s="15">
        <f t="shared" si="243"/>
        <v>-0.28754093618505588</v>
      </c>
      <c r="AM365" s="15">
        <f t="shared" si="244"/>
        <v>-0.14476930326330625</v>
      </c>
      <c r="AN365" s="15">
        <f t="shared" si="251"/>
        <v>6.0744479612911437</v>
      </c>
      <c r="AO365" s="15">
        <f t="shared" si="251"/>
        <v>6.0744851871394374</v>
      </c>
      <c r="AP365" s="15">
        <f t="shared" si="251"/>
        <v>6.0746068597758676</v>
      </c>
      <c r="AQ365" s="15">
        <f t="shared" si="251"/>
        <v>6.0750045247820976</v>
      </c>
      <c r="AR365" s="15">
        <f t="shared" si="251"/>
        <v>6.076303988323013</v>
      </c>
      <c r="AS365" s="15">
        <f t="shared" si="251"/>
        <v>6.0805478322323427</v>
      </c>
      <c r="AT365" s="15">
        <f t="shared" si="251"/>
        <v>6.0943822564475925</v>
      </c>
      <c r="AU365" s="15">
        <f t="shared" si="246"/>
        <v>6.1392425898965044</v>
      </c>
    </row>
    <row r="366" spans="1:47" s="15" customFormat="1" ht="12.95" customHeight="1" x14ac:dyDescent="0.2">
      <c r="A366" s="92" t="s">
        <v>288</v>
      </c>
      <c r="B366" s="42" t="s">
        <v>132</v>
      </c>
      <c r="C366" s="29">
        <v>56544.742400000003</v>
      </c>
      <c r="D366" s="29">
        <v>1E-4</v>
      </c>
      <c r="E366" s="15">
        <f t="shared" si="228"/>
        <v>46768.237457138195</v>
      </c>
      <c r="F366" s="219">
        <f t="shared" si="252"/>
        <v>46768</v>
      </c>
      <c r="G366" s="29">
        <f t="shared" si="253"/>
        <v>7.5715771985414904E-2</v>
      </c>
      <c r="K366" s="15">
        <f t="shared" si="247"/>
        <v>7.5715771985414904E-2</v>
      </c>
      <c r="N366" s="15">
        <f t="shared" ca="1" si="250"/>
        <v>7.5343446273008041E-2</v>
      </c>
      <c r="O366" s="15">
        <f t="shared" si="229"/>
        <v>3.7279653244552555E-2</v>
      </c>
      <c r="P366" s="211">
        <f t="shared" si="230"/>
        <v>41526.242400000003</v>
      </c>
      <c r="Q366" s="212"/>
      <c r="R366" s="15">
        <f t="shared" si="254"/>
        <v>1.4773352238616698E-3</v>
      </c>
      <c r="S366" s="13">
        <f t="shared" si="248"/>
        <v>1</v>
      </c>
      <c r="T366" s="15">
        <f t="shared" si="255"/>
        <v>1.4773352238616698E-3</v>
      </c>
      <c r="U366" s="15">
        <f t="shared" si="256"/>
        <v>3.8436118740862349E-2</v>
      </c>
      <c r="Z366" s="15">
        <f t="shared" si="231"/>
        <v>46768</v>
      </c>
      <c r="AA366" s="15">
        <f t="shared" si="232"/>
        <v>7.7330507190913514E-2</v>
      </c>
      <c r="AB366" s="15">
        <f t="shared" si="233"/>
        <v>3.5664918039053944E-2</v>
      </c>
      <c r="AC366" s="15">
        <f t="shared" si="234"/>
        <v>3.8436118740862349E-2</v>
      </c>
      <c r="AD366" s="15">
        <f t="shared" si="235"/>
        <v>-1.6147352054986103E-3</v>
      </c>
      <c r="AE366" s="15">
        <f t="shared" si="236"/>
        <v>2.6073697838766393E-6</v>
      </c>
      <c r="AF366" s="15">
        <f t="shared" si="237"/>
        <v>-41526.166684228017</v>
      </c>
      <c r="AG366" s="13">
        <f t="shared" si="238"/>
        <v>2.6073697838766393E-6</v>
      </c>
      <c r="AH366" s="15">
        <f t="shared" si="239"/>
        <v>4.0050853946360959E-2</v>
      </c>
      <c r="AI366" s="15">
        <f t="shared" si="240"/>
        <v>1.3000663478866161</v>
      </c>
      <c r="AJ366" s="15">
        <f t="shared" si="241"/>
        <v>0.91957496038613595</v>
      </c>
      <c r="AK366" s="15">
        <f t="shared" si="242"/>
        <v>-8.8102500813024162E-2</v>
      </c>
      <c r="AL366" s="15">
        <f t="shared" si="243"/>
        <v>-0.28558421085643781</v>
      </c>
      <c r="AM366" s="15">
        <f t="shared" si="244"/>
        <v>-0.14377057706418811</v>
      </c>
      <c r="AN366" s="15">
        <f t="shared" si="251"/>
        <v>6.0758776588401231</v>
      </c>
      <c r="AO366" s="15">
        <f t="shared" si="251"/>
        <v>6.0759146908923567</v>
      </c>
      <c r="AP366" s="15">
        <f t="shared" si="251"/>
        <v>6.0760356936167081</v>
      </c>
      <c r="AQ366" s="15">
        <f t="shared" si="251"/>
        <v>6.0764310501885799</v>
      </c>
      <c r="AR366" s="15">
        <f t="shared" si="251"/>
        <v>6.0777225848214167</v>
      </c>
      <c r="AS366" s="15">
        <f t="shared" si="251"/>
        <v>6.0819393079134088</v>
      </c>
      <c r="AT366" s="15">
        <f t="shared" si="251"/>
        <v>6.0956816667806555</v>
      </c>
      <c r="AU366" s="15">
        <f t="shared" si="246"/>
        <v>6.1402348691160764</v>
      </c>
    </row>
    <row r="367" spans="1:47" s="15" customFormat="1" ht="12.95" customHeight="1" x14ac:dyDescent="0.2">
      <c r="A367" s="134" t="s">
        <v>1432</v>
      </c>
      <c r="B367" s="135" t="s">
        <v>131</v>
      </c>
      <c r="C367" s="134">
        <v>56557.6561</v>
      </c>
      <c r="D367" s="134">
        <v>4.0000000000000002E-4</v>
      </c>
      <c r="E367" s="15">
        <f t="shared" si="228"/>
        <v>46808.736948395817</v>
      </c>
      <c r="F367" s="219">
        <f t="shared" si="252"/>
        <v>46808.5</v>
      </c>
      <c r="G367" s="150">
        <f t="shared" si="253"/>
        <v>7.5553553986537736E-2</v>
      </c>
      <c r="K367" s="15">
        <f t="shared" si="247"/>
        <v>7.5553553986537736E-2</v>
      </c>
      <c r="N367" s="15">
        <f t="shared" ca="1" si="250"/>
        <v>7.5199027554120584E-2</v>
      </c>
      <c r="O367" s="15">
        <f t="shared" si="229"/>
        <v>3.7218247111037467E-2</v>
      </c>
      <c r="P367" s="211">
        <f t="shared" si="230"/>
        <v>41539.1561</v>
      </c>
      <c r="Q367" s="212"/>
      <c r="R367" s="15">
        <f t="shared" si="254"/>
        <v>1.4695957532387782E-3</v>
      </c>
      <c r="S367" s="13">
        <f t="shared" si="248"/>
        <v>1</v>
      </c>
      <c r="T367" s="15">
        <f t="shared" si="255"/>
        <v>1.4695957532387782E-3</v>
      </c>
      <c r="U367" s="15">
        <f t="shared" si="256"/>
        <v>3.8335306875500269E-2</v>
      </c>
      <c r="Z367" s="15">
        <f t="shared" si="231"/>
        <v>46808.5</v>
      </c>
      <c r="AA367" s="15">
        <f t="shared" si="232"/>
        <v>7.7208893031023323E-2</v>
      </c>
      <c r="AB367" s="15">
        <f t="shared" si="233"/>
        <v>3.5562908066551872E-2</v>
      </c>
      <c r="AC367" s="15">
        <f t="shared" si="234"/>
        <v>3.8335306875500269E-2</v>
      </c>
      <c r="AD367" s="15">
        <f t="shared" si="235"/>
        <v>-1.6553390444855876E-3</v>
      </c>
      <c r="AE367" s="15">
        <f t="shared" si="236"/>
        <v>2.7401473521984582E-6</v>
      </c>
      <c r="AF367" s="15">
        <f t="shared" si="237"/>
        <v>-41539.080546446014</v>
      </c>
      <c r="AG367" s="13">
        <f t="shared" si="238"/>
        <v>2.7401473521984582E-6</v>
      </c>
      <c r="AH367" s="15">
        <f t="shared" si="239"/>
        <v>3.9990645919985864E-2</v>
      </c>
      <c r="AI367" s="15">
        <f t="shared" si="240"/>
        <v>1.3004313546321695</v>
      </c>
      <c r="AJ367" s="15">
        <f t="shared" si="241"/>
        <v>0.91792746857744456</v>
      </c>
      <c r="AK367" s="15">
        <f t="shared" si="242"/>
        <v>-8.6849668608464534E-2</v>
      </c>
      <c r="AL367" s="15">
        <f t="shared" si="243"/>
        <v>-0.2814115707895174</v>
      </c>
      <c r="AM367" s="15">
        <f t="shared" si="244"/>
        <v>-0.14164176829034014</v>
      </c>
      <c r="AN367" s="15">
        <f t="shared" si="251"/>
        <v>6.0789258013333338</v>
      </c>
      <c r="AO367" s="15">
        <f t="shared" si="251"/>
        <v>6.078962416287224</v>
      </c>
      <c r="AP367" s="15">
        <f t="shared" si="251"/>
        <v>6.0790819801039806</v>
      </c>
      <c r="AQ367" s="15">
        <f t="shared" si="251"/>
        <v>6.0794723875912204</v>
      </c>
      <c r="AR367" s="15">
        <f t="shared" si="251"/>
        <v>6.0807469524150592</v>
      </c>
      <c r="AS367" s="15">
        <f t="shared" si="251"/>
        <v>6.0849057207451827</v>
      </c>
      <c r="AT367" s="15">
        <f t="shared" si="251"/>
        <v>6.0984516085234617</v>
      </c>
      <c r="AU367" s="15">
        <f t="shared" si="246"/>
        <v>6.1423499906104269</v>
      </c>
    </row>
    <row r="368" spans="1:47" s="15" customFormat="1" ht="12.95" customHeight="1" x14ac:dyDescent="0.2">
      <c r="A368" s="92" t="s">
        <v>288</v>
      </c>
      <c r="B368" s="42" t="s">
        <v>131</v>
      </c>
      <c r="C368" s="29">
        <v>56558.613799999999</v>
      </c>
      <c r="D368" s="29">
        <v>2.0000000000000001E-4</v>
      </c>
      <c r="E368" s="15">
        <f t="shared" si="228"/>
        <v>46811.74045341587</v>
      </c>
      <c r="F368" s="219">
        <f t="shared" si="252"/>
        <v>46811.5</v>
      </c>
      <c r="G368" s="29">
        <f t="shared" si="253"/>
        <v>7.6671167465974577E-2</v>
      </c>
      <c r="K368" s="15">
        <f t="shared" si="247"/>
        <v>7.6671167465974577E-2</v>
      </c>
      <c r="N368" s="15">
        <f t="shared" ca="1" si="250"/>
        <v>7.5188329871240023E-2</v>
      </c>
      <c r="O368" s="15">
        <f t="shared" si="229"/>
        <v>3.7213693183447152E-2</v>
      </c>
      <c r="P368" s="211">
        <f t="shared" si="230"/>
        <v>41540.113799999999</v>
      </c>
      <c r="Q368" s="212"/>
      <c r="R368" s="15">
        <f t="shared" si="254"/>
        <v>1.556892276756313E-3</v>
      </c>
      <c r="S368" s="13">
        <f t="shared" si="248"/>
        <v>1</v>
      </c>
      <c r="T368" s="15">
        <f t="shared" si="255"/>
        <v>1.556892276756313E-3</v>
      </c>
      <c r="U368" s="15">
        <f t="shared" si="256"/>
        <v>3.9457474282527424E-2</v>
      </c>
      <c r="Z368" s="15">
        <f t="shared" si="231"/>
        <v>46811.5</v>
      </c>
      <c r="AA368" s="15">
        <f t="shared" si="232"/>
        <v>7.719986379112706E-2</v>
      </c>
      <c r="AB368" s="15">
        <f t="shared" si="233"/>
        <v>3.6684996858294676E-2</v>
      </c>
      <c r="AC368" s="15">
        <f t="shared" si="234"/>
        <v>3.9457474282527424E-2</v>
      </c>
      <c r="AD368" s="15">
        <f t="shared" si="235"/>
        <v>-5.2869632515248344E-4</v>
      </c>
      <c r="AE368" s="15">
        <f t="shared" si="236"/>
        <v>2.7951980422974052E-7</v>
      </c>
      <c r="AF368" s="15">
        <f t="shared" si="237"/>
        <v>-41540.037128832533</v>
      </c>
      <c r="AG368" s="13">
        <f t="shared" si="238"/>
        <v>2.7951980422974052E-7</v>
      </c>
      <c r="AH368" s="15">
        <f t="shared" si="239"/>
        <v>3.9986170607679901E-2</v>
      </c>
      <c r="AI368" s="15">
        <f t="shared" si="240"/>
        <v>1.3004581922143423</v>
      </c>
      <c r="AJ368" s="15">
        <f t="shared" si="241"/>
        <v>0.9178047591779227</v>
      </c>
      <c r="AK368" s="15">
        <f t="shared" si="242"/>
        <v>-8.6756777918557459E-2</v>
      </c>
      <c r="AL368" s="15">
        <f t="shared" si="243"/>
        <v>-0.28110239353837496</v>
      </c>
      <c r="AM368" s="15">
        <f t="shared" si="244"/>
        <v>-0.14148408169887411</v>
      </c>
      <c r="AN368" s="15">
        <f t="shared" si="251"/>
        <v>6.0791516235052585</v>
      </c>
      <c r="AO368" s="15">
        <f t="shared" si="251"/>
        <v>6.0791882073469825</v>
      </c>
      <c r="AP368" s="15">
        <f t="shared" si="251"/>
        <v>6.079307663988752</v>
      </c>
      <c r="AQ368" s="15">
        <f t="shared" si="251"/>
        <v>6.0796977033439603</v>
      </c>
      <c r="AR368" s="15">
        <f t="shared" si="251"/>
        <v>6.0809710074471726</v>
      </c>
      <c r="AS368" s="15">
        <f t="shared" si="251"/>
        <v>6.0851254750551158</v>
      </c>
      <c r="AT368" s="15">
        <f t="shared" si="251"/>
        <v>6.0986567972417633</v>
      </c>
      <c r="AU368" s="15">
        <f t="shared" si="246"/>
        <v>6.1425066662766756</v>
      </c>
    </row>
    <row r="369" spans="1:47" s="15" customFormat="1" ht="12.95" customHeight="1" x14ac:dyDescent="0.2">
      <c r="A369" s="92" t="s">
        <v>288</v>
      </c>
      <c r="B369" s="42" t="s">
        <v>132</v>
      </c>
      <c r="C369" s="29">
        <v>56558.771699999998</v>
      </c>
      <c r="D369" s="29">
        <v>1E-4</v>
      </c>
      <c r="E369" s="15">
        <f t="shared" si="228"/>
        <v>46812.235653836316</v>
      </c>
      <c r="F369" s="219">
        <f t="shared" si="252"/>
        <v>46812</v>
      </c>
      <c r="G369" s="29">
        <f t="shared" si="253"/>
        <v>7.5140769709832966E-2</v>
      </c>
      <c r="K369" s="15">
        <f t="shared" si="247"/>
        <v>7.5140769709832966E-2</v>
      </c>
      <c r="N369" s="15">
        <f t="shared" ca="1" si="250"/>
        <v>7.5186546924093267E-2</v>
      </c>
      <c r="O369" s="15">
        <f t="shared" si="229"/>
        <v>3.7212934124105951E-2</v>
      </c>
      <c r="P369" s="211">
        <f t="shared" si="230"/>
        <v>41540.271699999998</v>
      </c>
      <c r="Q369" s="212"/>
      <c r="R369" s="15">
        <f t="shared" si="254"/>
        <v>1.4385207122179406E-3</v>
      </c>
      <c r="S369" s="13">
        <f t="shared" si="248"/>
        <v>1</v>
      </c>
      <c r="T369" s="15">
        <f t="shared" si="255"/>
        <v>1.4385207122179406E-3</v>
      </c>
      <c r="U369" s="15">
        <f t="shared" si="256"/>
        <v>3.7927835585727016E-2</v>
      </c>
      <c r="Z369" s="15">
        <f t="shared" si="231"/>
        <v>46812</v>
      </c>
      <c r="AA369" s="15">
        <f t="shared" si="232"/>
        <v>7.7198358639196857E-2</v>
      </c>
      <c r="AB369" s="15">
        <f t="shared" si="233"/>
        <v>3.515534519474206E-2</v>
      </c>
      <c r="AC369" s="15">
        <f t="shared" si="234"/>
        <v>3.7927835585727016E-2</v>
      </c>
      <c r="AD369" s="15">
        <f t="shared" si="235"/>
        <v>-2.0575889293638905E-3</v>
      </c>
      <c r="AE369" s="15">
        <f t="shared" si="236"/>
        <v>4.2336722022408415E-6</v>
      </c>
      <c r="AF369" s="15">
        <f t="shared" si="237"/>
        <v>-41540.196559230288</v>
      </c>
      <c r="AG369" s="13">
        <f t="shared" si="238"/>
        <v>4.2336722022408415E-6</v>
      </c>
      <c r="AH369" s="15">
        <f t="shared" si="239"/>
        <v>3.9985424515090906E-2</v>
      </c>
      <c r="AI369" s="15">
        <f t="shared" si="240"/>
        <v>1.3004626624598745</v>
      </c>
      <c r="AJ369" s="15">
        <f t="shared" si="241"/>
        <v>0.91778429858964605</v>
      </c>
      <c r="AK369" s="15">
        <f t="shared" si="242"/>
        <v>-8.6741294958307874E-2</v>
      </c>
      <c r="AL369" s="15">
        <f t="shared" si="243"/>
        <v>-0.28105086275815411</v>
      </c>
      <c r="AM369" s="15">
        <f t="shared" si="244"/>
        <v>-0.14145780063954394</v>
      </c>
      <c r="AN369" s="15">
        <f t="shared" si="251"/>
        <v>6.0791892609854203</v>
      </c>
      <c r="AO369" s="15">
        <f t="shared" si="251"/>
        <v>6.0792258396388963</v>
      </c>
      <c r="AP369" s="15">
        <f t="shared" si="251"/>
        <v>6.0793452784102957</v>
      </c>
      <c r="AQ369" s="15">
        <f t="shared" si="251"/>
        <v>6.0797352563896894</v>
      </c>
      <c r="AR369" s="15">
        <f t="shared" si="251"/>
        <v>6.081008350323434</v>
      </c>
      <c r="AS369" s="15">
        <f t="shared" si="251"/>
        <v>6.0851621010405692</v>
      </c>
      <c r="AT369" s="15">
        <f t="shared" si="251"/>
        <v>6.0986909954661623</v>
      </c>
      <c r="AU369" s="15">
        <f t="shared" si="246"/>
        <v>6.1425327788877171</v>
      </c>
    </row>
    <row r="370" spans="1:47" s="15" customFormat="1" ht="12.95" customHeight="1" x14ac:dyDescent="0.2">
      <c r="A370" s="92" t="s">
        <v>291</v>
      </c>
      <c r="B370" s="42" t="s">
        <v>131</v>
      </c>
      <c r="C370" s="29">
        <v>56610.587800000001</v>
      </c>
      <c r="D370" s="29">
        <v>2.0000000000000001E-4</v>
      </c>
      <c r="E370" s="15">
        <f t="shared" si="228"/>
        <v>46974.739482247598</v>
      </c>
      <c r="F370" s="219">
        <f t="shared" si="252"/>
        <v>46974.5</v>
      </c>
      <c r="G370" s="29">
        <f t="shared" si="253"/>
        <v>7.6361499981430825E-2</v>
      </c>
      <c r="K370" s="15">
        <f t="shared" si="247"/>
        <v>7.6361499981430825E-2</v>
      </c>
      <c r="N370" s="15">
        <f t="shared" ca="1" si="250"/>
        <v>7.4607089101396656E-2</v>
      </c>
      <c r="O370" s="15">
        <f t="shared" si="229"/>
        <v>3.6965159004568024E-2</v>
      </c>
      <c r="P370" s="211">
        <f t="shared" si="230"/>
        <v>41592.087800000001</v>
      </c>
      <c r="Q370" s="212"/>
      <c r="R370" s="15">
        <f t="shared" si="254"/>
        <v>1.5520716823652391E-3</v>
      </c>
      <c r="S370" s="13">
        <f t="shared" si="248"/>
        <v>1</v>
      </c>
      <c r="T370" s="15">
        <f t="shared" si="255"/>
        <v>1.5520716823652391E-3</v>
      </c>
      <c r="U370" s="15">
        <f t="shared" si="256"/>
        <v>3.9396340976862801E-2</v>
      </c>
      <c r="Z370" s="15">
        <f t="shared" si="231"/>
        <v>46974.5</v>
      </c>
      <c r="AA370" s="15">
        <f t="shared" si="232"/>
        <v>7.6704972714289055E-2</v>
      </c>
      <c r="AB370" s="15">
        <f t="shared" si="233"/>
        <v>3.6621686271709801E-2</v>
      </c>
      <c r="AC370" s="15">
        <f t="shared" si="234"/>
        <v>3.9396340976862801E-2</v>
      </c>
      <c r="AD370" s="15">
        <f t="shared" si="235"/>
        <v>-3.4347273285822988E-4</v>
      </c>
      <c r="AE370" s="15">
        <f t="shared" si="236"/>
        <v>1.1797351821710094E-7</v>
      </c>
      <c r="AF370" s="15">
        <f t="shared" si="237"/>
        <v>-41592.01143850002</v>
      </c>
      <c r="AG370" s="13">
        <f t="shared" si="238"/>
        <v>1.1797351821710094E-7</v>
      </c>
      <c r="AH370" s="15">
        <f t="shared" si="239"/>
        <v>3.9739813709721024E-2</v>
      </c>
      <c r="AI370" s="15">
        <f t="shared" si="240"/>
        <v>1.3018746615785552</v>
      </c>
      <c r="AJ370" s="15">
        <f t="shared" si="241"/>
        <v>0.91099823037419314</v>
      </c>
      <c r="AK370" s="15">
        <f t="shared" si="242"/>
        <v>-8.1691814035148316E-2</v>
      </c>
      <c r="AL370" s="15">
        <f t="shared" si="243"/>
        <v>-0.26428496617833219</v>
      </c>
      <c r="AM370" s="15">
        <f t="shared" si="244"/>
        <v>-0.13291703482157247</v>
      </c>
      <c r="AN370" s="15">
        <f t="shared" si="251"/>
        <v>6.0914281455496182</v>
      </c>
      <c r="AO370" s="15">
        <f t="shared" si="251"/>
        <v>6.0914629948849619</v>
      </c>
      <c r="AP370" s="15">
        <f t="shared" si="251"/>
        <v>6.0915765083317783</v>
      </c>
      <c r="AQ370" s="15">
        <f t="shared" si="251"/>
        <v>6.0919462341476605</v>
      </c>
      <c r="AR370" s="15">
        <f t="shared" si="251"/>
        <v>6.0931502887318638</v>
      </c>
      <c r="AS370" s="15">
        <f t="shared" si="251"/>
        <v>6.0970695084595912</v>
      </c>
      <c r="AT370" s="15">
        <f t="shared" si="251"/>
        <v>6.1098069704949385</v>
      </c>
      <c r="AU370" s="15">
        <f t="shared" si="246"/>
        <v>6.1510193774761612</v>
      </c>
    </row>
    <row r="371" spans="1:47" s="15" customFormat="1" ht="12.95" customHeight="1" x14ac:dyDescent="0.2">
      <c r="A371" s="92" t="s">
        <v>291</v>
      </c>
      <c r="B371" s="42" t="s">
        <v>132</v>
      </c>
      <c r="C371" s="29">
        <v>56843.831700000002</v>
      </c>
      <c r="D371" s="29">
        <v>1E-4</v>
      </c>
      <c r="E371" s="15">
        <f t="shared" si="228"/>
        <v>47706.230789072608</v>
      </c>
      <c r="F371" s="219">
        <f t="shared" si="252"/>
        <v>47706</v>
      </c>
      <c r="G371" s="29">
        <f t="shared" si="253"/>
        <v>7.3589587285823654E-2</v>
      </c>
      <c r="K371" s="15">
        <f t="shared" si="247"/>
        <v>7.3589587285823654E-2</v>
      </c>
      <c r="N371" s="15">
        <f t="shared" ca="1" si="250"/>
        <v>7.1998637425688461E-2</v>
      </c>
      <c r="O371" s="15">
        <f t="shared" si="229"/>
        <v>3.5823104618851298E-2</v>
      </c>
      <c r="P371" s="211">
        <f t="shared" si="230"/>
        <v>41825.331700000002</v>
      </c>
      <c r="Q371" s="212"/>
      <c r="R371" s="15">
        <f t="shared" si="254"/>
        <v>1.4263072130347235E-3</v>
      </c>
      <c r="S371" s="13">
        <f t="shared" si="248"/>
        <v>1</v>
      </c>
      <c r="T371" s="15">
        <f t="shared" si="255"/>
        <v>1.4263072130347235E-3</v>
      </c>
      <c r="U371" s="15">
        <f t="shared" si="256"/>
        <v>3.7766482666972356E-2</v>
      </c>
      <c r="Z371" s="15">
        <f t="shared" si="231"/>
        <v>47706</v>
      </c>
      <c r="AA371" s="15">
        <f t="shared" si="232"/>
        <v>7.4380813170606436E-2</v>
      </c>
      <c r="AB371" s="15">
        <f t="shared" si="233"/>
        <v>3.5031878734068517E-2</v>
      </c>
      <c r="AC371" s="15">
        <f t="shared" si="234"/>
        <v>3.7766482666972356E-2</v>
      </c>
      <c r="AD371" s="15">
        <f t="shared" si="235"/>
        <v>-7.9122588478278133E-4</v>
      </c>
      <c r="AE371" s="15">
        <f t="shared" si="236"/>
        <v>6.260384007502952E-7</v>
      </c>
      <c r="AF371" s="15">
        <f t="shared" si="237"/>
        <v>-41825.258110412717</v>
      </c>
      <c r="AG371" s="13">
        <f t="shared" si="238"/>
        <v>6.260384007502952E-7</v>
      </c>
      <c r="AH371" s="15">
        <f t="shared" si="239"/>
        <v>3.8557708551755138E-2</v>
      </c>
      <c r="AI371" s="15">
        <f t="shared" si="240"/>
        <v>1.3071987697361713</v>
      </c>
      <c r="AJ371" s="15">
        <f t="shared" si="241"/>
        <v>0.87711376261841068</v>
      </c>
      <c r="AK371" s="15">
        <f t="shared" si="242"/>
        <v>-5.8572857674040184E-2</v>
      </c>
      <c r="AL371" s="15">
        <f t="shared" si="243"/>
        <v>-0.18840622425643325</v>
      </c>
      <c r="AM371" s="15">
        <f t="shared" si="244"/>
        <v>-9.4482764763311439E-2</v>
      </c>
      <c r="AN371" s="15">
        <f t="shared" ref="AN371:AT380" si="257">$AU371+$AB$7*SIN(AO371)</f>
        <v>6.1466698045542616</v>
      </c>
      <c r="AO371" s="15">
        <f t="shared" si="257"/>
        <v>6.1466958886582654</v>
      </c>
      <c r="AP371" s="15">
        <f t="shared" si="257"/>
        <v>6.1467800781300568</v>
      </c>
      <c r="AQ371" s="15">
        <f t="shared" si="257"/>
        <v>6.1470518027832695</v>
      </c>
      <c r="AR371" s="15">
        <f t="shared" si="257"/>
        <v>6.1479287353237257</v>
      </c>
      <c r="AS371" s="15">
        <f t="shared" si="257"/>
        <v>6.1507581352218867</v>
      </c>
      <c r="AT371" s="15">
        <f t="shared" si="257"/>
        <v>6.1598799720631616</v>
      </c>
      <c r="AU371" s="15">
        <f t="shared" si="246"/>
        <v>6.1892221274296819</v>
      </c>
    </row>
    <row r="372" spans="1:47" s="15" customFormat="1" ht="12.95" customHeight="1" x14ac:dyDescent="0.2">
      <c r="A372" s="29" t="s">
        <v>1429</v>
      </c>
      <c r="B372" s="42" t="s">
        <v>131</v>
      </c>
      <c r="C372" s="29">
        <v>56854.511509999997</v>
      </c>
      <c r="D372" s="29">
        <v>4.0000000000000002E-4</v>
      </c>
      <c r="E372" s="15">
        <f t="shared" si="228"/>
        <v>47739.724433165931</v>
      </c>
      <c r="F372" s="219">
        <f t="shared" si="252"/>
        <v>47739.5</v>
      </c>
      <c r="G372" s="29">
        <f t="shared" si="253"/>
        <v>7.1562937824637629E-2</v>
      </c>
      <c r="K372" s="15">
        <f t="shared" si="247"/>
        <v>7.1562937824637629E-2</v>
      </c>
      <c r="N372" s="15">
        <f t="shared" ca="1" si="250"/>
        <v>7.1879179966855611E-2</v>
      </c>
      <c r="O372" s="15">
        <f t="shared" si="229"/>
        <v>3.5769757002379693E-2</v>
      </c>
      <c r="P372" s="211">
        <f t="shared" si="230"/>
        <v>41836.011509999997</v>
      </c>
      <c r="Q372" s="212"/>
      <c r="R372" s="15">
        <f t="shared" si="254"/>
        <v>1.2811517933748533E-3</v>
      </c>
      <c r="S372" s="13">
        <f t="shared" si="248"/>
        <v>1</v>
      </c>
      <c r="T372" s="15">
        <f t="shared" si="255"/>
        <v>1.2811517933748533E-3</v>
      </c>
      <c r="U372" s="15">
        <f t="shared" si="256"/>
        <v>3.5793180822257936E-2</v>
      </c>
      <c r="Z372" s="15">
        <f t="shared" si="231"/>
        <v>47739.5</v>
      </c>
      <c r="AA372" s="15">
        <f t="shared" si="232"/>
        <v>7.4270369335523306E-2</v>
      </c>
      <c r="AB372" s="15">
        <f t="shared" si="233"/>
        <v>3.3062325491494009E-2</v>
      </c>
      <c r="AC372" s="15">
        <f t="shared" si="234"/>
        <v>3.5793180822257936E-2</v>
      </c>
      <c r="AD372" s="15">
        <f t="shared" si="235"/>
        <v>-2.7074315108856772E-3</v>
      </c>
      <c r="AE372" s="15">
        <f t="shared" si="236"/>
        <v>7.3301853861367008E-6</v>
      </c>
      <c r="AF372" s="15">
        <f t="shared" si="237"/>
        <v>-41835.939947062172</v>
      </c>
      <c r="AG372" s="13">
        <f t="shared" si="238"/>
        <v>7.3301853861367008E-6</v>
      </c>
      <c r="AH372" s="15">
        <f t="shared" si="239"/>
        <v>3.850061233314362E-2</v>
      </c>
      <c r="AI372" s="15">
        <f t="shared" si="240"/>
        <v>1.3074012552168686</v>
      </c>
      <c r="AJ372" s="15">
        <f t="shared" si="241"/>
        <v>0.87543276338957177</v>
      </c>
      <c r="AK372" s="15">
        <f t="shared" si="242"/>
        <v>-5.7500713687867785E-2</v>
      </c>
      <c r="AL372" s="15">
        <f t="shared" si="243"/>
        <v>-0.18491731161378563</v>
      </c>
      <c r="AM372" s="15">
        <f t="shared" si="244"/>
        <v>-9.2723023950202571E-2</v>
      </c>
      <c r="AN372" s="15">
        <f t="shared" si="257"/>
        <v>6.1492047329147139</v>
      </c>
      <c r="AO372" s="15">
        <f t="shared" si="257"/>
        <v>6.1492303810071762</v>
      </c>
      <c r="AP372" s="15">
        <f t="shared" si="257"/>
        <v>6.1493131346777625</v>
      </c>
      <c r="AQ372" s="15">
        <f t="shared" si="257"/>
        <v>6.1495801334338864</v>
      </c>
      <c r="AR372" s="15">
        <f t="shared" si="257"/>
        <v>6.1504415204599043</v>
      </c>
      <c r="AS372" s="15">
        <f t="shared" si="257"/>
        <v>6.1532198412651669</v>
      </c>
      <c r="AT372" s="15">
        <f t="shared" si="257"/>
        <v>6.1621742882905561</v>
      </c>
      <c r="AU372" s="15">
        <f t="shared" si="246"/>
        <v>6.1909716723694537</v>
      </c>
    </row>
    <row r="373" spans="1:47" s="15" customFormat="1" ht="12.95" customHeight="1" x14ac:dyDescent="0.2">
      <c r="A373" s="92" t="s">
        <v>291</v>
      </c>
      <c r="B373" s="42" t="s">
        <v>132</v>
      </c>
      <c r="C373" s="29">
        <v>56880.819499999998</v>
      </c>
      <c r="D373" s="29">
        <v>1E-4</v>
      </c>
      <c r="E373" s="15">
        <f t="shared" si="228"/>
        <v>47822.230625117962</v>
      </c>
      <c r="F373" s="219">
        <f t="shared" si="252"/>
        <v>47822</v>
      </c>
      <c r="G373" s="29">
        <f t="shared" si="253"/>
        <v>7.3537308577215299E-2</v>
      </c>
      <c r="K373" s="15">
        <f t="shared" si="247"/>
        <v>7.3537308577215299E-2</v>
      </c>
      <c r="N373" s="15">
        <f t="shared" ca="1" si="250"/>
        <v>7.1584993687640402E-2</v>
      </c>
      <c r="O373" s="15">
        <f t="shared" si="229"/>
        <v>3.5637988036005611E-2</v>
      </c>
      <c r="P373" s="211">
        <f t="shared" si="230"/>
        <v>41862.319499999998</v>
      </c>
      <c r="Q373" s="212"/>
      <c r="R373" s="15">
        <f t="shared" si="254"/>
        <v>1.4363584974853587E-3</v>
      </c>
      <c r="S373" s="13">
        <f t="shared" si="248"/>
        <v>1</v>
      </c>
      <c r="T373" s="15">
        <f t="shared" si="255"/>
        <v>1.4363584974853587E-3</v>
      </c>
      <c r="U373" s="15">
        <f t="shared" si="256"/>
        <v>3.7899320541209688E-2</v>
      </c>
      <c r="Z373" s="15">
        <f t="shared" si="231"/>
        <v>47822</v>
      </c>
      <c r="AA373" s="15">
        <f t="shared" si="232"/>
        <v>7.3996898827504237E-2</v>
      </c>
      <c r="AB373" s="15">
        <f t="shared" si="233"/>
        <v>3.5178397785716672E-2</v>
      </c>
      <c r="AC373" s="15">
        <f t="shared" si="234"/>
        <v>3.7899320541209688E-2</v>
      </c>
      <c r="AD373" s="15">
        <f t="shared" si="235"/>
        <v>-4.5959025028893818E-4</v>
      </c>
      <c r="AE373" s="15">
        <f t="shared" si="236"/>
        <v>2.1122319816064884E-7</v>
      </c>
      <c r="AF373" s="15">
        <f t="shared" si="237"/>
        <v>-41862.245962691421</v>
      </c>
      <c r="AG373" s="13">
        <f t="shared" si="238"/>
        <v>2.1122319816064884E-7</v>
      </c>
      <c r="AH373" s="15">
        <f t="shared" si="239"/>
        <v>3.8358910791498627E-2</v>
      </c>
      <c r="AI373" s="15">
        <f t="shared" si="240"/>
        <v>1.3078842020045398</v>
      </c>
      <c r="AJ373" s="15">
        <f t="shared" si="241"/>
        <v>0.87124537901507981</v>
      </c>
      <c r="AK373" s="15">
        <f t="shared" si="242"/>
        <v>-5.4856010970069174E-2</v>
      </c>
      <c r="AL373" s="15">
        <f t="shared" si="243"/>
        <v>-0.17632069552484902</v>
      </c>
      <c r="AM373" s="15">
        <f t="shared" si="244"/>
        <v>-8.8389461410316894E-2</v>
      </c>
      <c r="AN373" s="15">
        <f t="shared" si="257"/>
        <v>6.1554491049136431</v>
      </c>
      <c r="AO373" s="15">
        <f t="shared" si="257"/>
        <v>6.1554736677763717</v>
      </c>
      <c r="AP373" s="15">
        <f t="shared" si="257"/>
        <v>6.1555528549069933</v>
      </c>
      <c r="AQ373" s="15">
        <f t="shared" si="257"/>
        <v>6.1558081373312916</v>
      </c>
      <c r="AR373" s="15">
        <f t="shared" si="257"/>
        <v>6.1566310567003733</v>
      </c>
      <c r="AS373" s="15">
        <f t="shared" si="257"/>
        <v>6.1592832068510379</v>
      </c>
      <c r="AT373" s="15">
        <f t="shared" si="257"/>
        <v>6.1678248424109752</v>
      </c>
      <c r="AU373" s="15">
        <f t="shared" si="246"/>
        <v>6.195280253191279</v>
      </c>
    </row>
    <row r="374" spans="1:47" s="15" customFormat="1" ht="12.95" customHeight="1" x14ac:dyDescent="0.2">
      <c r="A374" s="29" t="s">
        <v>1431</v>
      </c>
      <c r="B374" s="42" t="s">
        <v>132</v>
      </c>
      <c r="C374" s="29">
        <v>56929.285900000003</v>
      </c>
      <c r="D374" s="29">
        <v>1E-4</v>
      </c>
      <c r="E374" s="15">
        <f t="shared" si="228"/>
        <v>47974.22924232985</v>
      </c>
      <c r="F374" s="219">
        <f t="shared" si="252"/>
        <v>47974</v>
      </c>
      <c r="G374" s="29">
        <f t="shared" si="253"/>
        <v>7.3096391657600179E-2</v>
      </c>
      <c r="K374" s="15">
        <f t="shared" si="247"/>
        <v>7.3096391657600179E-2</v>
      </c>
      <c r="N374" s="15">
        <f t="shared" ca="1" si="250"/>
        <v>7.1042977755025716E-2</v>
      </c>
      <c r="O374" s="15">
        <f t="shared" si="229"/>
        <v>3.5393759229457381E-2</v>
      </c>
      <c r="P374" s="211">
        <f t="shared" si="230"/>
        <v>41910.785900000003</v>
      </c>
      <c r="Q374" s="212"/>
      <c r="R374" s="15">
        <f t="shared" si="254"/>
        <v>1.421488492011645E-3</v>
      </c>
      <c r="S374" s="13">
        <f t="shared" si="248"/>
        <v>1</v>
      </c>
      <c r="T374" s="15">
        <f t="shared" si="255"/>
        <v>1.421488492011645E-3</v>
      </c>
      <c r="U374" s="15">
        <f t="shared" si="256"/>
        <v>3.7702632428142799E-2</v>
      </c>
      <c r="Z374" s="15">
        <f t="shared" si="231"/>
        <v>47974</v>
      </c>
      <c r="AA374" s="15">
        <f t="shared" si="232"/>
        <v>7.3487548512287018E-2</v>
      </c>
      <c r="AB374" s="15">
        <f t="shared" si="233"/>
        <v>3.5002602374770542E-2</v>
      </c>
      <c r="AC374" s="15">
        <f t="shared" si="234"/>
        <v>3.7702632428142799E-2</v>
      </c>
      <c r="AD374" s="15">
        <f t="shared" si="235"/>
        <v>-3.9115685468683881E-4</v>
      </c>
      <c r="AE374" s="15">
        <f t="shared" si="236"/>
        <v>1.5300368496850073E-7</v>
      </c>
      <c r="AF374" s="15">
        <f t="shared" si="237"/>
        <v>-41910.712803608345</v>
      </c>
      <c r="AG374" s="13">
        <f t="shared" si="238"/>
        <v>1.5300368496850073E-7</v>
      </c>
      <c r="AH374" s="15">
        <f t="shared" si="239"/>
        <v>3.8093789282829638E-2</v>
      </c>
      <c r="AI374" s="15">
        <f t="shared" si="240"/>
        <v>1.3087151909486119</v>
      </c>
      <c r="AJ374" s="15">
        <f t="shared" si="241"/>
        <v>0.86335400488792546</v>
      </c>
      <c r="AK374" s="15">
        <f t="shared" si="242"/>
        <v>-4.9967936330037301E-2</v>
      </c>
      <c r="AL374" s="15">
        <f t="shared" si="243"/>
        <v>-0.16046608294158968</v>
      </c>
      <c r="AM374" s="15">
        <f t="shared" si="244"/>
        <v>-8.0405648417293127E-2</v>
      </c>
      <c r="AN374" s="15">
        <f t="shared" si="257"/>
        <v>6.1669596854327748</v>
      </c>
      <c r="AO374" s="15">
        <f t="shared" si="257"/>
        <v>6.1669822079799648</v>
      </c>
      <c r="AP374" s="15">
        <f t="shared" si="257"/>
        <v>6.1670547151407185</v>
      </c>
      <c r="AQ374" s="15">
        <f t="shared" si="257"/>
        <v>6.1672881343250463</v>
      </c>
      <c r="AR374" s="15">
        <f t="shared" si="257"/>
        <v>6.1680395276559663</v>
      </c>
      <c r="AS374" s="15">
        <f t="shared" si="257"/>
        <v>6.1704578762594524</v>
      </c>
      <c r="AT374" s="15">
        <f t="shared" si="257"/>
        <v>6.1782368765602742</v>
      </c>
      <c r="AU374" s="15">
        <f t="shared" si="246"/>
        <v>6.203218486947855</v>
      </c>
    </row>
    <row r="375" spans="1:47" s="15" customFormat="1" ht="12.95" customHeight="1" x14ac:dyDescent="0.2">
      <c r="A375" s="234" t="s">
        <v>3</v>
      </c>
      <c r="B375" s="235" t="s">
        <v>132</v>
      </c>
      <c r="C375" s="236">
        <v>57003.582289999998</v>
      </c>
      <c r="D375" s="236">
        <v>2.9999999999999997E-4</v>
      </c>
      <c r="E375" s="15">
        <f t="shared" si="228"/>
        <v>48207.234964723779</v>
      </c>
      <c r="F375" s="219">
        <f t="shared" si="252"/>
        <v>48207</v>
      </c>
      <c r="G375" s="150">
        <f t="shared" si="253"/>
        <v>7.4921038736647461E-2</v>
      </c>
      <c r="K375" s="15">
        <f t="shared" si="247"/>
        <v>7.4921038736647461E-2</v>
      </c>
      <c r="N375" s="15">
        <f t="shared" ca="1" si="250"/>
        <v>7.0212124384636088E-2</v>
      </c>
      <c r="O375" s="15">
        <f t="shared" si="229"/>
        <v>3.5015721726833982E-2</v>
      </c>
      <c r="P375" s="211">
        <f t="shared" si="230"/>
        <v>41985.082289999998</v>
      </c>
      <c r="Q375" s="212"/>
      <c r="R375" s="15">
        <f t="shared" si="254"/>
        <v>1.5924343256537091E-3</v>
      </c>
      <c r="S375" s="13">
        <f t="shared" si="248"/>
        <v>1</v>
      </c>
      <c r="T375" s="15">
        <f t="shared" si="255"/>
        <v>1.5924343256537091E-3</v>
      </c>
      <c r="U375" s="15">
        <f t="shared" si="256"/>
        <v>3.9905317009813479E-2</v>
      </c>
      <c r="Z375" s="15">
        <f t="shared" si="231"/>
        <v>48207</v>
      </c>
      <c r="AA375" s="15">
        <f t="shared" si="232"/>
        <v>7.269300474143453E-2</v>
      </c>
      <c r="AB375" s="15">
        <f t="shared" si="233"/>
        <v>3.7243755722046912E-2</v>
      </c>
      <c r="AC375" s="15">
        <f t="shared" si="234"/>
        <v>3.9905317009813479E-2</v>
      </c>
      <c r="AD375" s="15">
        <f t="shared" si="235"/>
        <v>2.2280339952129302E-3</v>
      </c>
      <c r="AE375" s="15">
        <f t="shared" si="236"/>
        <v>4.9641354838244914E-6</v>
      </c>
      <c r="AF375" s="15">
        <f t="shared" si="237"/>
        <v>-41985.007368961262</v>
      </c>
      <c r="AG375" s="13">
        <f t="shared" si="238"/>
        <v>4.9641354838244914E-6</v>
      </c>
      <c r="AH375" s="15">
        <f t="shared" si="239"/>
        <v>3.7677283014600549E-2</v>
      </c>
      <c r="AI375" s="15">
        <f t="shared" si="240"/>
        <v>1.3098398501874142</v>
      </c>
      <c r="AJ375" s="15">
        <f t="shared" si="241"/>
        <v>0.85081752974907321</v>
      </c>
      <c r="AK375" s="15">
        <f t="shared" si="242"/>
        <v>-4.2439733969021058E-2</v>
      </c>
      <c r="AL375" s="15">
        <f t="shared" si="243"/>
        <v>-0.13612603172362039</v>
      </c>
      <c r="AM375" s="15">
        <f t="shared" si="244"/>
        <v>-6.8168313307527525E-2</v>
      </c>
      <c r="AN375" s="15">
        <f t="shared" si="257"/>
        <v>6.1846174491372317</v>
      </c>
      <c r="AO375" s="15">
        <f t="shared" si="257"/>
        <v>6.1846367497172334</v>
      </c>
      <c r="AP375" s="15">
        <f t="shared" si="257"/>
        <v>6.1846987662926178</v>
      </c>
      <c r="AQ375" s="15">
        <f t="shared" si="257"/>
        <v>6.1848980352264755</v>
      </c>
      <c r="AR375" s="15">
        <f t="shared" si="257"/>
        <v>6.1855382909437884</v>
      </c>
      <c r="AS375" s="15">
        <f t="shared" si="257"/>
        <v>6.1875951770273065</v>
      </c>
      <c r="AT375" s="15">
        <f t="shared" si="257"/>
        <v>6.1942004312054744</v>
      </c>
      <c r="AU375" s="15">
        <f t="shared" si="246"/>
        <v>6.215386963693132</v>
      </c>
    </row>
    <row r="376" spans="1:47" s="15" customFormat="1" ht="12.95" customHeight="1" x14ac:dyDescent="0.2">
      <c r="A376" s="29" t="s">
        <v>1431</v>
      </c>
      <c r="B376" s="42" t="s">
        <v>131</v>
      </c>
      <c r="C376" s="29">
        <v>57214.5052</v>
      </c>
      <c r="D376" s="29">
        <v>1E-4</v>
      </c>
      <c r="E376" s="15">
        <f t="shared" si="228"/>
        <v>48868.723968617276</v>
      </c>
      <c r="F376" s="219">
        <f t="shared" si="252"/>
        <v>48868.5</v>
      </c>
      <c r="G376" s="150">
        <f t="shared" si="253"/>
        <v>7.141481147846207E-2</v>
      </c>
      <c r="K376" s="15">
        <f t="shared" si="247"/>
        <v>7.141481147846207E-2</v>
      </c>
      <c r="N376" s="15">
        <f t="shared" ca="1" si="250"/>
        <v>6.7853285309474126E-2</v>
      </c>
      <c r="O376" s="15">
        <f t="shared" si="229"/>
        <v>3.3918307116345164E-2</v>
      </c>
      <c r="P376" s="211">
        <f t="shared" si="230"/>
        <v>42196.0052</v>
      </c>
      <c r="Q376" s="212"/>
      <c r="R376" s="15">
        <f t="shared" si="254"/>
        <v>1.4059878393782521E-3</v>
      </c>
      <c r="S376" s="13">
        <f t="shared" si="248"/>
        <v>1</v>
      </c>
      <c r="T376" s="15">
        <f t="shared" si="255"/>
        <v>1.4059878393782521E-3</v>
      </c>
      <c r="U376" s="15">
        <f t="shared" si="256"/>
        <v>3.7496504362116906E-2</v>
      </c>
      <c r="Z376" s="15">
        <f t="shared" si="231"/>
        <v>48868.5</v>
      </c>
      <c r="AA376" s="15">
        <f t="shared" si="232"/>
        <v>7.0347796350900077E-2</v>
      </c>
      <c r="AB376" s="15">
        <f t="shared" si="233"/>
        <v>3.4985322243907151E-2</v>
      </c>
      <c r="AC376" s="15">
        <f t="shared" si="234"/>
        <v>3.7496504362116906E-2</v>
      </c>
      <c r="AD376" s="15">
        <f t="shared" si="235"/>
        <v>1.0670151275619932E-3</v>
      </c>
      <c r="AE376" s="15">
        <f t="shared" si="236"/>
        <v>1.1385212824461368E-6</v>
      </c>
      <c r="AF376" s="15">
        <f t="shared" si="237"/>
        <v>-42195.933785188521</v>
      </c>
      <c r="AG376" s="13">
        <f t="shared" si="238"/>
        <v>1.1385212824461368E-6</v>
      </c>
      <c r="AH376" s="15">
        <f t="shared" si="239"/>
        <v>3.642948923455492E-2</v>
      </c>
      <c r="AI376" s="15">
        <f t="shared" si="240"/>
        <v>1.3120346413478046</v>
      </c>
      <c r="AJ376" s="15">
        <f t="shared" si="241"/>
        <v>0.81239628839227906</v>
      </c>
      <c r="AK376" s="15">
        <f t="shared" si="242"/>
        <v>-2.0886511974659704E-2</v>
      </c>
      <c r="AL376" s="15">
        <f t="shared" si="243"/>
        <v>-6.6836814942345404E-2</v>
      </c>
      <c r="AM376" s="15">
        <f t="shared" si="244"/>
        <v>-3.3430853478323634E-2</v>
      </c>
      <c r="AN376" s="15">
        <f t="shared" si="257"/>
        <v>6.2348162779423859</v>
      </c>
      <c r="AO376" s="15">
        <f t="shared" si="257"/>
        <v>6.2348259422703265</v>
      </c>
      <c r="AP376" s="15">
        <f t="shared" si="257"/>
        <v>6.2348568812361398</v>
      </c>
      <c r="AQ376" s="15">
        <f t="shared" si="257"/>
        <v>6.2349559276058297</v>
      </c>
      <c r="AR376" s="15">
        <f t="shared" si="257"/>
        <v>6.2352730062385922</v>
      </c>
      <c r="AS376" s="15">
        <f t="shared" si="257"/>
        <v>6.2362880425739693</v>
      </c>
      <c r="AT376" s="15">
        <f t="shared" si="257"/>
        <v>6.2395370704413198</v>
      </c>
      <c r="AU376" s="15">
        <f t="shared" si="246"/>
        <v>6.2499339481008613</v>
      </c>
    </row>
    <row r="377" spans="1:47" s="15" customFormat="1" ht="12.95" customHeight="1" x14ac:dyDescent="0.2">
      <c r="A377" s="134" t="s">
        <v>1433</v>
      </c>
      <c r="B377" s="135" t="s">
        <v>131</v>
      </c>
      <c r="C377" s="134">
        <v>57235.869100000004</v>
      </c>
      <c r="D377" s="134">
        <v>2.0000000000000001E-4</v>
      </c>
      <c r="E377" s="15">
        <f t="shared" si="228"/>
        <v>48935.724679589279</v>
      </c>
      <c r="F377" s="219">
        <f t="shared" si="252"/>
        <v>48935.5</v>
      </c>
      <c r="G377" s="29">
        <f t="shared" si="253"/>
        <v>7.1641512571659405E-2</v>
      </c>
      <c r="K377" s="15">
        <f t="shared" si="247"/>
        <v>7.1641512571659405E-2</v>
      </c>
      <c r="N377" s="15">
        <f t="shared" ca="1" si="250"/>
        <v>6.7614370391808454E-2</v>
      </c>
      <c r="O377" s="15">
        <f t="shared" si="229"/>
        <v>3.3805163830844309E-2</v>
      </c>
      <c r="P377" s="211">
        <f t="shared" si="230"/>
        <v>42217.369100000004</v>
      </c>
      <c r="Q377" s="212"/>
      <c r="R377" s="15">
        <f t="shared" si="254"/>
        <v>1.4315892860365801E-3</v>
      </c>
      <c r="S377" s="13">
        <f t="shared" si="248"/>
        <v>1</v>
      </c>
      <c r="T377" s="15">
        <f t="shared" si="255"/>
        <v>1.4315892860365801E-3</v>
      </c>
      <c r="U377" s="15">
        <f t="shared" si="256"/>
        <v>3.7836348740815096E-2</v>
      </c>
      <c r="Z377" s="15">
        <f t="shared" si="231"/>
        <v>48935.5</v>
      </c>
      <c r="AA377" s="15">
        <f t="shared" si="232"/>
        <v>7.0102992235539507E-2</v>
      </c>
      <c r="AB377" s="15">
        <f t="shared" si="233"/>
        <v>3.53436841669642E-2</v>
      </c>
      <c r="AC377" s="15">
        <f t="shared" si="234"/>
        <v>3.7836348740815096E-2</v>
      </c>
      <c r="AD377" s="15">
        <f t="shared" si="235"/>
        <v>1.5385203361198974E-3</v>
      </c>
      <c r="AE377" s="15">
        <f t="shared" si="236"/>
        <v>2.367044824654482E-6</v>
      </c>
      <c r="AF377" s="15">
        <f t="shared" si="237"/>
        <v>-42217.297458487432</v>
      </c>
      <c r="AG377" s="13">
        <f t="shared" si="238"/>
        <v>2.367044824654482E-6</v>
      </c>
      <c r="AH377" s="15">
        <f t="shared" si="239"/>
        <v>3.6297828404695205E-2</v>
      </c>
      <c r="AI377" s="15">
        <f t="shared" si="240"/>
        <v>1.3121737453338183</v>
      </c>
      <c r="AJ377" s="15">
        <f t="shared" si="241"/>
        <v>0.80827753412062753</v>
      </c>
      <c r="AK377" s="15">
        <f t="shared" si="242"/>
        <v>-1.8692685943358888E-2</v>
      </c>
      <c r="AL377" s="15">
        <f t="shared" si="243"/>
        <v>-5.980769759852609E-2</v>
      </c>
      <c r="AM377" s="15">
        <f t="shared" si="244"/>
        <v>-2.9912765729802261E-2</v>
      </c>
      <c r="AN377" s="15">
        <f t="shared" si="257"/>
        <v>6.2399046986095081</v>
      </c>
      <c r="AO377" s="15">
        <f t="shared" si="257"/>
        <v>6.2399133572797094</v>
      </c>
      <c r="AP377" s="15">
        <f t="shared" si="257"/>
        <v>6.2399410703152629</v>
      </c>
      <c r="AQ377" s="15">
        <f t="shared" si="257"/>
        <v>6.2400297687398893</v>
      </c>
      <c r="AR377" s="15">
        <f t="shared" si="257"/>
        <v>6.240313654903213</v>
      </c>
      <c r="AS377" s="15">
        <f t="shared" si="257"/>
        <v>6.2412222313837802</v>
      </c>
      <c r="AT377" s="15">
        <f t="shared" si="257"/>
        <v>6.244129897354175</v>
      </c>
      <c r="AU377" s="15">
        <f t="shared" si="246"/>
        <v>6.253433037980404</v>
      </c>
    </row>
    <row r="378" spans="1:47" s="15" customFormat="1" ht="12.95" customHeight="1" x14ac:dyDescent="0.2">
      <c r="A378" s="29" t="s">
        <v>1431</v>
      </c>
      <c r="B378" s="42" t="s">
        <v>132</v>
      </c>
      <c r="C378" s="29">
        <v>57246.549400000004</v>
      </c>
      <c r="D378" s="29">
        <v>1E-4</v>
      </c>
      <c r="E378" s="15">
        <f t="shared" si="228"/>
        <v>48969.219860403369</v>
      </c>
      <c r="F378" s="219">
        <f t="shared" si="252"/>
        <v>48969</v>
      </c>
      <c r="G378" s="29">
        <f t="shared" si="253"/>
        <v>7.0104863116284832E-2</v>
      </c>
      <c r="K378" s="15">
        <f t="shared" ref="K378:K409" si="258">G378</f>
        <v>7.0104863116284832E-2</v>
      </c>
      <c r="N378" s="15">
        <f t="shared" ca="1" si="250"/>
        <v>6.7494912932975604E-2</v>
      </c>
      <c r="O378" s="15">
        <f t="shared" si="229"/>
        <v>3.3748454806435582E-2</v>
      </c>
      <c r="P378" s="211">
        <f t="shared" si="230"/>
        <v>42228.049400000004</v>
      </c>
      <c r="Q378" s="212"/>
      <c r="R378" s="15">
        <f t="shared" si="254"/>
        <v>1.3217884251924756E-3</v>
      </c>
      <c r="S378" s="13">
        <f t="shared" ref="S378:S400" si="259">S$16</f>
        <v>1</v>
      </c>
      <c r="T378" s="15">
        <f t="shared" si="255"/>
        <v>1.3217884251924756E-3</v>
      </c>
      <c r="U378" s="15">
        <f t="shared" si="256"/>
        <v>3.635640830984925E-2</v>
      </c>
      <c r="Z378" s="15">
        <f t="shared" si="231"/>
        <v>48969</v>
      </c>
      <c r="AA378" s="15">
        <f t="shared" si="232"/>
        <v>6.998009509171936E-2</v>
      </c>
      <c r="AB378" s="15">
        <f t="shared" si="233"/>
        <v>3.3873222831001054E-2</v>
      </c>
      <c r="AC378" s="15">
        <f t="shared" si="234"/>
        <v>3.635640830984925E-2</v>
      </c>
      <c r="AD378" s="15">
        <f t="shared" si="235"/>
        <v>1.2476802456547198E-4</v>
      </c>
      <c r="AE378" s="15">
        <f t="shared" si="236"/>
        <v>1.556705995397022E-8</v>
      </c>
      <c r="AF378" s="15">
        <f t="shared" si="237"/>
        <v>-42227.979295136887</v>
      </c>
      <c r="AG378" s="13">
        <f t="shared" si="238"/>
        <v>1.556705995397022E-8</v>
      </c>
      <c r="AH378" s="15">
        <f t="shared" si="239"/>
        <v>3.6231640285283778E-2</v>
      </c>
      <c r="AI378" s="15">
        <f t="shared" si="240"/>
        <v>1.3122375231906613</v>
      </c>
      <c r="AJ378" s="15">
        <f t="shared" si="241"/>
        <v>0.80620285048677609</v>
      </c>
      <c r="AK378" s="15">
        <f t="shared" si="242"/>
        <v>-1.7595252066446174E-2</v>
      </c>
      <c r="AL378" s="15">
        <f t="shared" si="243"/>
        <v>-5.6292601692188873E-2</v>
      </c>
      <c r="AM378" s="15">
        <f t="shared" si="244"/>
        <v>-2.8153735835695942E-2</v>
      </c>
      <c r="AN378" s="15">
        <f t="shared" si="257"/>
        <v>6.2424491030051454</v>
      </c>
      <c r="AO378" s="15">
        <f t="shared" si="257"/>
        <v>6.2424572574069588</v>
      </c>
      <c r="AP378" s="15">
        <f t="shared" si="257"/>
        <v>6.2424833536873008</v>
      </c>
      <c r="AQ378" s="15">
        <f t="shared" si="257"/>
        <v>6.2425668686212035</v>
      </c>
      <c r="AR378" s="15">
        <f t="shared" si="257"/>
        <v>6.2428341363870388</v>
      </c>
      <c r="AS378" s="15">
        <f t="shared" si="257"/>
        <v>6.2436894378821846</v>
      </c>
      <c r="AT378" s="15">
        <f t="shared" si="257"/>
        <v>6.2464263543616516</v>
      </c>
      <c r="AU378" s="15">
        <f t="shared" si="246"/>
        <v>6.2551825829201757</v>
      </c>
    </row>
    <row r="379" spans="1:47" s="15" customFormat="1" ht="12.95" customHeight="1" x14ac:dyDescent="0.2">
      <c r="A379" s="234" t="s">
        <v>3</v>
      </c>
      <c r="B379" s="235" t="s">
        <v>132</v>
      </c>
      <c r="C379" s="236">
        <v>57264.405229999997</v>
      </c>
      <c r="D379" s="236">
        <v>1E-4</v>
      </c>
      <c r="E379" s="15">
        <f t="shared" si="228"/>
        <v>49025.218685758031</v>
      </c>
      <c r="F379" s="219">
        <f t="shared" si="252"/>
        <v>49025</v>
      </c>
      <c r="G379" s="29">
        <f t="shared" si="253"/>
        <v>6.9730314768094104E-2</v>
      </c>
      <c r="K379" s="15">
        <f t="shared" si="258"/>
        <v>6.9730314768094104E-2</v>
      </c>
      <c r="N379" s="15">
        <f t="shared" ca="1" si="250"/>
        <v>6.7295222852538611E-2</v>
      </c>
      <c r="O379" s="15">
        <f t="shared" si="229"/>
        <v>3.3653453114523973E-2</v>
      </c>
      <c r="P379" s="211">
        <f t="shared" si="230"/>
        <v>42245.905229999997</v>
      </c>
      <c r="Q379" s="212"/>
      <c r="R379" s="15">
        <f t="shared" si="254"/>
        <v>1.301539946770839E-3</v>
      </c>
      <c r="S379" s="13">
        <f t="shared" si="259"/>
        <v>1</v>
      </c>
      <c r="T379" s="15">
        <f t="shared" si="255"/>
        <v>1.301539946770839E-3</v>
      </c>
      <c r="U379" s="15">
        <f t="shared" si="256"/>
        <v>3.607686165357013E-2</v>
      </c>
      <c r="Z379" s="15">
        <f t="shared" si="231"/>
        <v>49025</v>
      </c>
      <c r="AA379" s="15">
        <f t="shared" si="232"/>
        <v>6.9773920110285367E-2</v>
      </c>
      <c r="AB379" s="15">
        <f t="shared" si="233"/>
        <v>3.360984777233271E-2</v>
      </c>
      <c r="AC379" s="15">
        <f t="shared" si="234"/>
        <v>3.607686165357013E-2</v>
      </c>
      <c r="AD379" s="15">
        <f t="shared" si="235"/>
        <v>-4.3605342191263552E-5</v>
      </c>
      <c r="AE379" s="15">
        <f t="shared" si="236"/>
        <v>1.9014258676171893E-9</v>
      </c>
      <c r="AF379" s="15">
        <f t="shared" si="237"/>
        <v>-42245.835499685229</v>
      </c>
      <c r="AG379" s="13">
        <f t="shared" si="238"/>
        <v>1.9014258676171893E-9</v>
      </c>
      <c r="AH379" s="15">
        <f t="shared" si="239"/>
        <v>3.6120466995761394E-2</v>
      </c>
      <c r="AI379" s="15">
        <f t="shared" si="240"/>
        <v>1.3123355331219877</v>
      </c>
      <c r="AJ379" s="15">
        <f t="shared" si="241"/>
        <v>0.8027120573708092</v>
      </c>
      <c r="AK379" s="15">
        <f t="shared" si="242"/>
        <v>-1.5760029597823553E-2</v>
      </c>
      <c r="AL379" s="15">
        <f t="shared" si="243"/>
        <v>-5.0415892255736935E-2</v>
      </c>
      <c r="AM379" s="15">
        <f t="shared" si="244"/>
        <v>-2.5213286869062341E-2</v>
      </c>
      <c r="AN379" s="15">
        <f t="shared" si="257"/>
        <v>6.2467026987559562</v>
      </c>
      <c r="AO379" s="15">
        <f t="shared" si="257"/>
        <v>6.2467100082481704</v>
      </c>
      <c r="AP379" s="15">
        <f t="shared" si="257"/>
        <v>6.246733396751103</v>
      </c>
      <c r="AQ379" s="15">
        <f t="shared" si="257"/>
        <v>6.2468082338361013</v>
      </c>
      <c r="AR379" s="15">
        <f t="shared" si="257"/>
        <v>6.247047691544255</v>
      </c>
      <c r="AS379" s="15">
        <f t="shared" si="257"/>
        <v>6.2478138752713193</v>
      </c>
      <c r="AT379" s="15">
        <f t="shared" si="257"/>
        <v>6.2502652668789844</v>
      </c>
      <c r="AU379" s="15">
        <f t="shared" si="246"/>
        <v>6.2581071953568088</v>
      </c>
    </row>
    <row r="380" spans="1:47" s="15" customFormat="1" ht="12.95" customHeight="1" x14ac:dyDescent="0.2">
      <c r="A380" s="234" t="s">
        <v>3</v>
      </c>
      <c r="B380" s="235" t="s">
        <v>132</v>
      </c>
      <c r="C380" s="236">
        <v>57264.405489999997</v>
      </c>
      <c r="D380" s="236">
        <v>1E-4</v>
      </c>
      <c r="E380" s="15">
        <f t="shared" si="228"/>
        <v>49025.219501160878</v>
      </c>
      <c r="F380" s="219">
        <f t="shared" si="252"/>
        <v>49025</v>
      </c>
      <c r="G380" s="150">
        <f t="shared" si="253"/>
        <v>6.9990314768801909E-2</v>
      </c>
      <c r="K380" s="15">
        <f t="shared" si="258"/>
        <v>6.9990314768801909E-2</v>
      </c>
      <c r="N380" s="15">
        <f t="shared" ca="1" si="250"/>
        <v>6.7295222852538611E-2</v>
      </c>
      <c r="O380" s="15">
        <f t="shared" si="229"/>
        <v>3.3653453114523973E-2</v>
      </c>
      <c r="P380" s="211">
        <f t="shared" si="230"/>
        <v>42245.905489999997</v>
      </c>
      <c r="Q380" s="212"/>
      <c r="R380" s="15">
        <f t="shared" si="254"/>
        <v>1.3203675148821341E-3</v>
      </c>
      <c r="S380" s="13">
        <f t="shared" si="259"/>
        <v>1</v>
      </c>
      <c r="T380" s="15">
        <f t="shared" si="255"/>
        <v>1.3203675148821341E-3</v>
      </c>
      <c r="U380" s="15">
        <f t="shared" si="256"/>
        <v>3.6336861654277935E-2</v>
      </c>
      <c r="Z380" s="15">
        <f t="shared" si="231"/>
        <v>49025</v>
      </c>
      <c r="AA380" s="15">
        <f t="shared" si="232"/>
        <v>6.9773920110285367E-2</v>
      </c>
      <c r="AB380" s="15">
        <f t="shared" si="233"/>
        <v>3.3869847773040515E-2</v>
      </c>
      <c r="AC380" s="15">
        <f t="shared" si="234"/>
        <v>3.6336861654277935E-2</v>
      </c>
      <c r="AD380" s="15">
        <f t="shared" si="235"/>
        <v>2.163946585165416E-4</v>
      </c>
      <c r="AE380" s="15">
        <f t="shared" si="236"/>
        <v>4.6826648234490649E-8</v>
      </c>
      <c r="AF380" s="15">
        <f t="shared" si="237"/>
        <v>-42245.835499685229</v>
      </c>
      <c r="AG380" s="13">
        <f t="shared" si="238"/>
        <v>4.6826648234490649E-8</v>
      </c>
      <c r="AH380" s="15">
        <f t="shared" si="239"/>
        <v>3.6120466995761394E-2</v>
      </c>
      <c r="AI380" s="15">
        <f t="shared" si="240"/>
        <v>1.3123355331219877</v>
      </c>
      <c r="AJ380" s="15">
        <f t="shared" si="241"/>
        <v>0.8027120573708092</v>
      </c>
      <c r="AK380" s="15">
        <f t="shared" si="242"/>
        <v>-1.5760029597823553E-2</v>
      </c>
      <c r="AL380" s="15">
        <f t="shared" si="243"/>
        <v>-5.0415892255736935E-2</v>
      </c>
      <c r="AM380" s="15">
        <f t="shared" si="244"/>
        <v>-2.5213286869062341E-2</v>
      </c>
      <c r="AN380" s="15">
        <f t="shared" si="257"/>
        <v>6.2467026987559562</v>
      </c>
      <c r="AO380" s="15">
        <f t="shared" si="257"/>
        <v>6.2467100082481704</v>
      </c>
      <c r="AP380" s="15">
        <f t="shared" si="257"/>
        <v>6.246733396751103</v>
      </c>
      <c r="AQ380" s="15">
        <f t="shared" si="257"/>
        <v>6.2468082338361013</v>
      </c>
      <c r="AR380" s="15">
        <f t="shared" si="257"/>
        <v>6.247047691544255</v>
      </c>
      <c r="AS380" s="15">
        <f t="shared" si="257"/>
        <v>6.2478138752713193</v>
      </c>
      <c r="AT380" s="15">
        <f t="shared" si="257"/>
        <v>6.2502652668789844</v>
      </c>
      <c r="AU380" s="15">
        <f t="shared" si="246"/>
        <v>6.2581071953568088</v>
      </c>
    </row>
    <row r="381" spans="1:47" s="15" customFormat="1" ht="12.95" customHeight="1" x14ac:dyDescent="0.2">
      <c r="A381" s="234" t="s">
        <v>3</v>
      </c>
      <c r="B381" s="235" t="s">
        <v>132</v>
      </c>
      <c r="C381" s="236">
        <v>57264.405630000001</v>
      </c>
      <c r="D381" s="236">
        <v>2.0000000000000001E-4</v>
      </c>
      <c r="E381" s="15">
        <f t="shared" si="228"/>
        <v>49025.219940223957</v>
      </c>
      <c r="F381" s="219">
        <f t="shared" si="252"/>
        <v>49025</v>
      </c>
      <c r="G381" s="29">
        <f t="shared" si="253"/>
        <v>7.0130314772541169E-2</v>
      </c>
      <c r="K381" s="15">
        <f t="shared" si="258"/>
        <v>7.0130314772541169E-2</v>
      </c>
      <c r="N381" s="15">
        <f t="shared" ca="1" si="250"/>
        <v>6.7295222852538611E-2</v>
      </c>
      <c r="O381" s="15">
        <f t="shared" si="229"/>
        <v>3.3653453114523973E-2</v>
      </c>
      <c r="P381" s="211">
        <f t="shared" si="230"/>
        <v>42245.905630000001</v>
      </c>
      <c r="Q381" s="212"/>
      <c r="R381" s="15">
        <f t="shared" si="254"/>
        <v>1.330561436418125E-3</v>
      </c>
      <c r="S381" s="13">
        <f t="shared" si="259"/>
        <v>1</v>
      </c>
      <c r="T381" s="15">
        <f t="shared" si="255"/>
        <v>1.330561436418125E-3</v>
      </c>
      <c r="U381" s="15">
        <f t="shared" si="256"/>
        <v>3.6476861658017196E-2</v>
      </c>
      <c r="Z381" s="15">
        <f t="shared" si="231"/>
        <v>49025</v>
      </c>
      <c r="AA381" s="15">
        <f t="shared" si="232"/>
        <v>6.9773920110285367E-2</v>
      </c>
      <c r="AB381" s="15">
        <f t="shared" si="233"/>
        <v>3.4009847776779775E-2</v>
      </c>
      <c r="AC381" s="15">
        <f t="shared" si="234"/>
        <v>3.6476861658017196E-2</v>
      </c>
      <c r="AD381" s="15">
        <f t="shared" si="235"/>
        <v>3.5639466225580174E-4</v>
      </c>
      <c r="AE381" s="15">
        <f t="shared" si="236"/>
        <v>1.27017155284427E-7</v>
      </c>
      <c r="AF381" s="15">
        <f t="shared" si="237"/>
        <v>-42245.835499685229</v>
      </c>
      <c r="AG381" s="13">
        <f t="shared" si="238"/>
        <v>1.27017155284427E-7</v>
      </c>
      <c r="AH381" s="15">
        <f t="shared" si="239"/>
        <v>3.6120466995761394E-2</v>
      </c>
      <c r="AI381" s="15">
        <f t="shared" si="240"/>
        <v>1.3123355331219877</v>
      </c>
      <c r="AJ381" s="15">
        <f t="shared" si="241"/>
        <v>0.8027120573708092</v>
      </c>
      <c r="AK381" s="15">
        <f t="shared" si="242"/>
        <v>-1.5760029597823553E-2</v>
      </c>
      <c r="AL381" s="15">
        <f t="shared" si="243"/>
        <v>-5.0415892255736935E-2</v>
      </c>
      <c r="AM381" s="15">
        <f t="shared" si="244"/>
        <v>-2.5213286869062341E-2</v>
      </c>
      <c r="AN381" s="15">
        <f t="shared" ref="AN381:AT390" si="260">$AU381+$AB$7*SIN(AO381)</f>
        <v>6.2467026987559562</v>
      </c>
      <c r="AO381" s="15">
        <f t="shared" si="260"/>
        <v>6.2467100082481704</v>
      </c>
      <c r="AP381" s="15">
        <f t="shared" si="260"/>
        <v>6.246733396751103</v>
      </c>
      <c r="AQ381" s="15">
        <f t="shared" si="260"/>
        <v>6.2468082338361013</v>
      </c>
      <c r="AR381" s="15">
        <f t="shared" si="260"/>
        <v>6.247047691544255</v>
      </c>
      <c r="AS381" s="15">
        <f t="shared" si="260"/>
        <v>6.2478138752713193</v>
      </c>
      <c r="AT381" s="15">
        <f t="shared" si="260"/>
        <v>6.2502652668789844</v>
      </c>
      <c r="AU381" s="15">
        <f t="shared" si="246"/>
        <v>6.2581071953568088</v>
      </c>
    </row>
    <row r="382" spans="1:47" s="15" customFormat="1" ht="12.95" customHeight="1" x14ac:dyDescent="0.2">
      <c r="A382" s="234" t="s">
        <v>3</v>
      </c>
      <c r="B382" s="235" t="s">
        <v>132</v>
      </c>
      <c r="C382" s="236">
        <v>57264.406360000001</v>
      </c>
      <c r="D382" s="236">
        <v>2.0000000000000001E-4</v>
      </c>
      <c r="E382" s="15">
        <f t="shared" si="228"/>
        <v>49025.222229624254</v>
      </c>
      <c r="F382" s="219">
        <f t="shared" si="252"/>
        <v>49025</v>
      </c>
      <c r="G382" s="150">
        <f t="shared" si="253"/>
        <v>7.0860314772289712E-2</v>
      </c>
      <c r="K382" s="15">
        <f t="shared" si="258"/>
        <v>7.0860314772289712E-2</v>
      </c>
      <c r="N382" s="15">
        <f t="shared" ca="1" si="250"/>
        <v>6.7295222852538611E-2</v>
      </c>
      <c r="O382" s="15">
        <f t="shared" si="229"/>
        <v>3.3653453114523973E-2</v>
      </c>
      <c r="P382" s="211">
        <f t="shared" si="230"/>
        <v>42245.906360000001</v>
      </c>
      <c r="Q382" s="212"/>
      <c r="R382" s="15">
        <f t="shared" si="254"/>
        <v>1.3843505544201182E-3</v>
      </c>
      <c r="S382" s="13">
        <f t="shared" si="259"/>
        <v>1</v>
      </c>
      <c r="T382" s="15">
        <f t="shared" si="255"/>
        <v>1.3843505544201182E-3</v>
      </c>
      <c r="U382" s="15">
        <f t="shared" si="256"/>
        <v>3.7206861657765739E-2</v>
      </c>
      <c r="Z382" s="15">
        <f t="shared" si="231"/>
        <v>49025</v>
      </c>
      <c r="AA382" s="15">
        <f t="shared" si="232"/>
        <v>6.9773920110285367E-2</v>
      </c>
      <c r="AB382" s="15">
        <f t="shared" si="233"/>
        <v>3.4739847776528318E-2</v>
      </c>
      <c r="AC382" s="15">
        <f t="shared" si="234"/>
        <v>3.7206861657765739E-2</v>
      </c>
      <c r="AD382" s="15">
        <f t="shared" si="235"/>
        <v>1.0863946620043446E-3</v>
      </c>
      <c r="AE382" s="15">
        <f t="shared" si="236"/>
        <v>1.1802533616315343E-6</v>
      </c>
      <c r="AF382" s="15">
        <f t="shared" si="237"/>
        <v>-42245.835499685229</v>
      </c>
      <c r="AG382" s="13">
        <f t="shared" si="238"/>
        <v>1.1802533616315343E-6</v>
      </c>
      <c r="AH382" s="15">
        <f t="shared" si="239"/>
        <v>3.6120466995761394E-2</v>
      </c>
      <c r="AI382" s="15">
        <f t="shared" si="240"/>
        <v>1.3123355331219877</v>
      </c>
      <c r="AJ382" s="15">
        <f t="shared" si="241"/>
        <v>0.8027120573708092</v>
      </c>
      <c r="AK382" s="15">
        <f t="shared" si="242"/>
        <v>-1.5760029597823553E-2</v>
      </c>
      <c r="AL382" s="15">
        <f t="shared" si="243"/>
        <v>-5.0415892255736935E-2</v>
      </c>
      <c r="AM382" s="15">
        <f t="shared" si="244"/>
        <v>-2.5213286869062341E-2</v>
      </c>
      <c r="AN382" s="15">
        <f t="shared" si="260"/>
        <v>6.2467026987559562</v>
      </c>
      <c r="AO382" s="15">
        <f t="shared" si="260"/>
        <v>6.2467100082481704</v>
      </c>
      <c r="AP382" s="15">
        <f t="shared" si="260"/>
        <v>6.246733396751103</v>
      </c>
      <c r="AQ382" s="15">
        <f t="shared" si="260"/>
        <v>6.2468082338361013</v>
      </c>
      <c r="AR382" s="15">
        <f t="shared" si="260"/>
        <v>6.247047691544255</v>
      </c>
      <c r="AS382" s="15">
        <f t="shared" si="260"/>
        <v>6.2478138752713193</v>
      </c>
      <c r="AT382" s="15">
        <f t="shared" si="260"/>
        <v>6.2502652668789844</v>
      </c>
      <c r="AU382" s="15">
        <f t="shared" si="246"/>
        <v>6.2581071953568088</v>
      </c>
    </row>
    <row r="383" spans="1:47" s="15" customFormat="1" ht="12.95" customHeight="1" x14ac:dyDescent="0.2">
      <c r="A383" s="134" t="s">
        <v>1433</v>
      </c>
      <c r="B383" s="135" t="s">
        <v>132</v>
      </c>
      <c r="C383" s="134">
        <v>57310.639199999998</v>
      </c>
      <c r="D383" s="134">
        <v>1E-4</v>
      </c>
      <c r="E383" s="15">
        <f t="shared" si="228"/>
        <v>49170.216034606201</v>
      </c>
      <c r="F383" s="219">
        <f t="shared" si="252"/>
        <v>49170</v>
      </c>
      <c r="G383" s="150">
        <f t="shared" si="253"/>
        <v>6.888496639294317E-2</v>
      </c>
      <c r="K383" s="15">
        <f t="shared" si="258"/>
        <v>6.888496639294317E-2</v>
      </c>
      <c r="N383" s="15">
        <f t="shared" ca="1" si="250"/>
        <v>6.6778168179978531E-2</v>
      </c>
      <c r="O383" s="15">
        <f t="shared" si="229"/>
        <v>3.3406277316767638E-2</v>
      </c>
      <c r="P383" s="211">
        <f t="shared" si="230"/>
        <v>42292.139199999998</v>
      </c>
      <c r="Q383" s="212"/>
      <c r="R383" s="15">
        <f t="shared" si="254"/>
        <v>1.2587373785639369E-3</v>
      </c>
      <c r="S383" s="13">
        <f t="shared" si="259"/>
        <v>1</v>
      </c>
      <c r="T383" s="15">
        <f t="shared" si="255"/>
        <v>1.2587373785639369E-3</v>
      </c>
      <c r="U383" s="15">
        <f t="shared" si="256"/>
        <v>3.5478689076175532E-2</v>
      </c>
      <c r="Z383" s="15">
        <f t="shared" si="231"/>
        <v>49170</v>
      </c>
      <c r="AA383" s="15">
        <f t="shared" si="232"/>
        <v>6.9235818343055755E-2</v>
      </c>
      <c r="AB383" s="15">
        <f t="shared" si="233"/>
        <v>3.3055425366655053E-2</v>
      </c>
      <c r="AC383" s="15">
        <f t="shared" si="234"/>
        <v>3.5478689076175532E-2</v>
      </c>
      <c r="AD383" s="15">
        <f t="shared" si="235"/>
        <v>-3.5085195011258508E-4</v>
      </c>
      <c r="AE383" s="15">
        <f t="shared" si="236"/>
        <v>1.2309709089780388E-7</v>
      </c>
      <c r="AF383" s="15">
        <f t="shared" si="237"/>
        <v>-42292.070315033605</v>
      </c>
      <c r="AG383" s="13">
        <f t="shared" si="238"/>
        <v>1.2309709089780388E-7</v>
      </c>
      <c r="AH383" s="15">
        <f t="shared" si="239"/>
        <v>3.5829541026288117E-2</v>
      </c>
      <c r="AI383" s="15">
        <f t="shared" si="240"/>
        <v>1.3125392171878079</v>
      </c>
      <c r="AJ383" s="15">
        <f t="shared" si="241"/>
        <v>0.79354267871196049</v>
      </c>
      <c r="AK383" s="15">
        <f t="shared" si="242"/>
        <v>-1.1004612812494867E-2</v>
      </c>
      <c r="AL383" s="15">
        <f t="shared" si="243"/>
        <v>-3.5195802204710601E-2</v>
      </c>
      <c r="AM383" s="15">
        <f t="shared" si="244"/>
        <v>-1.7599717936004563E-2</v>
      </c>
      <c r="AN383" s="15">
        <f t="shared" si="260"/>
        <v>6.2577177773488986</v>
      </c>
      <c r="AO383" s="15">
        <f t="shared" si="260"/>
        <v>6.2577228894303216</v>
      </c>
      <c r="AP383" s="15">
        <f t="shared" si="260"/>
        <v>6.2577392412054422</v>
      </c>
      <c r="AQ383" s="15">
        <f t="shared" si="260"/>
        <v>6.2577915448160377</v>
      </c>
      <c r="AR383" s="15">
        <f t="shared" si="260"/>
        <v>6.2579588453105286</v>
      </c>
      <c r="AS383" s="15">
        <f t="shared" si="260"/>
        <v>6.2584939748801416</v>
      </c>
      <c r="AT383" s="15">
        <f t="shared" si="260"/>
        <v>6.2602056006513909</v>
      </c>
      <c r="AU383" s="15">
        <f t="shared" si="246"/>
        <v>6.2656798525588053</v>
      </c>
    </row>
    <row r="384" spans="1:47" s="15" customFormat="1" ht="12.95" customHeight="1" x14ac:dyDescent="0.2">
      <c r="A384" s="134" t="s">
        <v>1433</v>
      </c>
      <c r="B384" s="135" t="s">
        <v>131</v>
      </c>
      <c r="C384" s="134">
        <v>57313.669199999997</v>
      </c>
      <c r="D384" s="134">
        <v>1E-4</v>
      </c>
      <c r="E384" s="15">
        <f t="shared" si="228"/>
        <v>49179.718613922014</v>
      </c>
      <c r="F384" s="219">
        <f t="shared" si="252"/>
        <v>49179.5</v>
      </c>
      <c r="G384" s="29">
        <f t="shared" si="253"/>
        <v>6.9707409078546334E-2</v>
      </c>
      <c r="K384" s="15">
        <f t="shared" si="258"/>
        <v>6.9707409078546334E-2</v>
      </c>
      <c r="N384" s="15">
        <f t="shared" ca="1" si="250"/>
        <v>6.6744292184190118E-2</v>
      </c>
      <c r="O384" s="15">
        <f t="shared" si="229"/>
        <v>3.3390023148203121E-2</v>
      </c>
      <c r="P384" s="211">
        <f t="shared" si="230"/>
        <v>42295.169199999997</v>
      </c>
      <c r="Q384" s="212"/>
      <c r="R384" s="15">
        <f t="shared" si="254"/>
        <v>1.318952520813491E-3</v>
      </c>
      <c r="S384" s="13">
        <f t="shared" si="259"/>
        <v>1</v>
      </c>
      <c r="T384" s="15">
        <f t="shared" si="255"/>
        <v>1.318952520813491E-3</v>
      </c>
      <c r="U384" s="15">
        <f t="shared" si="256"/>
        <v>3.6317385930343213E-2</v>
      </c>
      <c r="Z384" s="15">
        <f t="shared" si="231"/>
        <v>49179.5</v>
      </c>
      <c r="AA384" s="15">
        <f t="shared" si="232"/>
        <v>6.9200349904400771E-2</v>
      </c>
      <c r="AB384" s="15">
        <f t="shared" si="233"/>
        <v>3.3897082322348678E-2</v>
      </c>
      <c r="AC384" s="15">
        <f t="shared" si="234"/>
        <v>3.6317385930343213E-2</v>
      </c>
      <c r="AD384" s="15">
        <f t="shared" si="235"/>
        <v>5.0705917414556323E-4</v>
      </c>
      <c r="AE384" s="15">
        <f t="shared" si="236"/>
        <v>2.571090060851806E-7</v>
      </c>
      <c r="AF384" s="15">
        <f t="shared" si="237"/>
        <v>-42295.099492590918</v>
      </c>
      <c r="AG384" s="13">
        <f t="shared" si="238"/>
        <v>2.571090060851806E-7</v>
      </c>
      <c r="AH384" s="15">
        <f t="shared" si="239"/>
        <v>3.5810326756197657E-2</v>
      </c>
      <c r="AI384" s="15">
        <f t="shared" si="240"/>
        <v>1.312550037000265</v>
      </c>
      <c r="AJ384" s="15">
        <f t="shared" si="241"/>
        <v>0.7929353931520442</v>
      </c>
      <c r="AK384" s="15">
        <f t="shared" si="242"/>
        <v>-1.0692902068830435E-2</v>
      </c>
      <c r="AL384" s="15">
        <f t="shared" si="243"/>
        <v>-3.4198470333338581E-2</v>
      </c>
      <c r="AM384" s="15">
        <f t="shared" si="244"/>
        <v>-1.710090187496208E-2</v>
      </c>
      <c r="AN384" s="15">
        <f t="shared" si="260"/>
        <v>6.2584395103662223</v>
      </c>
      <c r="AO384" s="15">
        <f t="shared" si="260"/>
        <v>6.258444478066358</v>
      </c>
      <c r="AP384" s="15">
        <f t="shared" si="260"/>
        <v>6.2584603677281381</v>
      </c>
      <c r="AQ384" s="15">
        <f t="shared" si="260"/>
        <v>6.2585111922820325</v>
      </c>
      <c r="AR384" s="15">
        <f t="shared" si="260"/>
        <v>6.2586737588943917</v>
      </c>
      <c r="AS384" s="15">
        <f t="shared" si="260"/>
        <v>6.25919373755407</v>
      </c>
      <c r="AT384" s="15">
        <f t="shared" si="260"/>
        <v>6.2608568763322392</v>
      </c>
      <c r="AU384" s="15">
        <f t="shared" si="246"/>
        <v>6.2661759921685913</v>
      </c>
    </row>
    <row r="385" spans="1:47" s="15" customFormat="1" ht="12.95" customHeight="1" x14ac:dyDescent="0.2">
      <c r="A385" s="134" t="s">
        <v>1433</v>
      </c>
      <c r="B385" s="135" t="s">
        <v>131</v>
      </c>
      <c r="C385" s="134">
        <v>57314.625399999997</v>
      </c>
      <c r="D385" s="134">
        <v>1E-4</v>
      </c>
      <c r="E385" s="15">
        <f t="shared" si="228"/>
        <v>49182.717414694882</v>
      </c>
      <c r="F385" s="219">
        <f t="shared" si="252"/>
        <v>49182.5</v>
      </c>
      <c r="G385" s="150">
        <f t="shared" si="253"/>
        <v>6.9325022566772532E-2</v>
      </c>
      <c r="K385" s="15">
        <f t="shared" si="258"/>
        <v>6.9325022566772532E-2</v>
      </c>
      <c r="N385" s="15">
        <f t="shared" ca="1" si="250"/>
        <v>6.6733594501309557E-2</v>
      </c>
      <c r="O385" s="15">
        <f t="shared" si="229"/>
        <v>3.3384888722663611E-2</v>
      </c>
      <c r="P385" s="211">
        <f t="shared" si="230"/>
        <v>42296.125399999997</v>
      </c>
      <c r="Q385" s="212"/>
      <c r="R385" s="15">
        <f t="shared" si="254"/>
        <v>1.2916932207324636E-3</v>
      </c>
      <c r="S385" s="13">
        <f t="shared" si="259"/>
        <v>1</v>
      </c>
      <c r="T385" s="15">
        <f t="shared" si="255"/>
        <v>1.2916932207324636E-3</v>
      </c>
      <c r="U385" s="15">
        <f t="shared" si="256"/>
        <v>3.5940133844108921E-2</v>
      </c>
      <c r="Z385" s="15">
        <f t="shared" si="231"/>
        <v>49182.5</v>
      </c>
      <c r="AA385" s="15">
        <f t="shared" si="232"/>
        <v>6.9189143906211559E-2</v>
      </c>
      <c r="AB385" s="15">
        <f t="shared" si="233"/>
        <v>3.3520767383224584E-2</v>
      </c>
      <c r="AC385" s="15">
        <f t="shared" si="234"/>
        <v>3.5940133844108921E-2</v>
      </c>
      <c r="AD385" s="15">
        <f t="shared" si="235"/>
        <v>1.3587866056097297E-4</v>
      </c>
      <c r="AE385" s="15">
        <f t="shared" si="236"/>
        <v>1.8463010395844114E-8</v>
      </c>
      <c r="AF385" s="15">
        <f t="shared" si="237"/>
        <v>-42296.05607497743</v>
      </c>
      <c r="AG385" s="13">
        <f t="shared" si="238"/>
        <v>1.8463010395844114E-8</v>
      </c>
      <c r="AH385" s="15">
        <f t="shared" si="239"/>
        <v>3.5804255183547948E-2</v>
      </c>
      <c r="AI385" s="15">
        <f t="shared" si="240"/>
        <v>1.3125533892313159</v>
      </c>
      <c r="AJ385" s="15">
        <f t="shared" si="241"/>
        <v>0.79274345281477809</v>
      </c>
      <c r="AK385" s="15">
        <f t="shared" si="242"/>
        <v>-1.0594463815508734E-2</v>
      </c>
      <c r="AL385" s="15">
        <f t="shared" si="243"/>
        <v>-3.3883520043907503E-2</v>
      </c>
      <c r="AM385" s="15">
        <f t="shared" si="244"/>
        <v>-1.6943381100978323E-2</v>
      </c>
      <c r="AN385" s="15">
        <f t="shared" si="260"/>
        <v>6.2586674272774241</v>
      </c>
      <c r="AO385" s="15">
        <f t="shared" si="260"/>
        <v>6.2586723493743648</v>
      </c>
      <c r="AP385" s="15">
        <f t="shared" si="260"/>
        <v>6.2586880930816715</v>
      </c>
      <c r="AQ385" s="15">
        <f t="shared" si="260"/>
        <v>6.2587384505049632</v>
      </c>
      <c r="AR385" s="15">
        <f t="shared" si="260"/>
        <v>6.2588995220674741</v>
      </c>
      <c r="AS385" s="15">
        <f t="shared" si="260"/>
        <v>6.2594147159455709</v>
      </c>
      <c r="AT385" s="15">
        <f t="shared" si="260"/>
        <v>6.2610625426105484</v>
      </c>
      <c r="AU385" s="15">
        <f t="shared" si="246"/>
        <v>6.2663326678348401</v>
      </c>
    </row>
    <row r="386" spans="1:47" s="15" customFormat="1" ht="12.95" customHeight="1" x14ac:dyDescent="0.2">
      <c r="A386" s="134" t="s">
        <v>1433</v>
      </c>
      <c r="B386" s="135" t="s">
        <v>132</v>
      </c>
      <c r="C386" s="134">
        <v>57314.785499999998</v>
      </c>
      <c r="D386" s="134">
        <v>1E-4</v>
      </c>
      <c r="E386" s="15">
        <f t="shared" si="228"/>
        <v>49183.219514677876</v>
      </c>
      <c r="F386" s="219">
        <f t="shared" si="252"/>
        <v>49183</v>
      </c>
      <c r="G386" s="29">
        <f t="shared" si="253"/>
        <v>6.9994624813261908E-2</v>
      </c>
      <c r="K386" s="15">
        <f t="shared" si="258"/>
        <v>6.9994624813261908E-2</v>
      </c>
      <c r="N386" s="15">
        <f t="shared" ca="1" si="250"/>
        <v>6.6731811554162801E-2</v>
      </c>
      <c r="O386" s="15">
        <f t="shared" si="229"/>
        <v>3.3384032913664194E-2</v>
      </c>
      <c r="P386" s="211">
        <f t="shared" si="230"/>
        <v>42296.285499999998</v>
      </c>
      <c r="Q386" s="212"/>
      <c r="R386" s="15">
        <f t="shared" si="254"/>
        <v>1.3403354392388896E-3</v>
      </c>
      <c r="S386" s="13">
        <f t="shared" si="259"/>
        <v>1</v>
      </c>
      <c r="T386" s="15">
        <f t="shared" si="255"/>
        <v>1.3403354392388896E-3</v>
      </c>
      <c r="U386" s="15">
        <f t="shared" si="256"/>
        <v>3.6610591899597714E-2</v>
      </c>
      <c r="Z386" s="15">
        <f t="shared" si="231"/>
        <v>49183</v>
      </c>
      <c r="AA386" s="15">
        <f t="shared" si="232"/>
        <v>6.9187275986107022E-2</v>
      </c>
      <c r="AB386" s="15">
        <f t="shared" si="233"/>
        <v>3.419138174081908E-2</v>
      </c>
      <c r="AC386" s="15">
        <f t="shared" si="234"/>
        <v>3.6610591899597714E-2</v>
      </c>
      <c r="AD386" s="15">
        <f t="shared" si="235"/>
        <v>8.0734882715488565E-4</v>
      </c>
      <c r="AE386" s="15">
        <f t="shared" si="236"/>
        <v>6.5181212870836942E-7</v>
      </c>
      <c r="AF386" s="15">
        <f t="shared" si="237"/>
        <v>-42296.215505375185</v>
      </c>
      <c r="AG386" s="13">
        <f t="shared" si="238"/>
        <v>6.5181212870836942E-7</v>
      </c>
      <c r="AH386" s="15">
        <f t="shared" si="239"/>
        <v>3.5803243072442828E-2</v>
      </c>
      <c r="AI386" s="15">
        <f t="shared" si="240"/>
        <v>1.3125539449239358</v>
      </c>
      <c r="AJ386" s="15">
        <f t="shared" si="241"/>
        <v>0.79271145501800955</v>
      </c>
      <c r="AK386" s="15">
        <f t="shared" si="242"/>
        <v>-1.0578057288832168E-2</v>
      </c>
      <c r="AL386" s="15">
        <f t="shared" si="243"/>
        <v>-3.3831028173227508E-2</v>
      </c>
      <c r="AM386" s="15">
        <f t="shared" si="244"/>
        <v>-1.6917127642672166E-2</v>
      </c>
      <c r="AN386" s="15">
        <f t="shared" si="260"/>
        <v>6.2587054134855427</v>
      </c>
      <c r="AO386" s="15">
        <f t="shared" si="260"/>
        <v>6.2587103279815315</v>
      </c>
      <c r="AP386" s="15">
        <f t="shared" si="260"/>
        <v>6.2587260473619901</v>
      </c>
      <c r="AQ386" s="15">
        <f t="shared" si="260"/>
        <v>6.258776326927415</v>
      </c>
      <c r="AR386" s="15">
        <f t="shared" si="260"/>
        <v>6.2589371493085171</v>
      </c>
      <c r="AS386" s="15">
        <f t="shared" si="260"/>
        <v>6.2594515457099522</v>
      </c>
      <c r="AT386" s="15">
        <f t="shared" si="260"/>
        <v>6.261096820336209</v>
      </c>
      <c r="AU386" s="15">
        <f t="shared" si="246"/>
        <v>6.2663587804458816</v>
      </c>
    </row>
    <row r="387" spans="1:47" s="15" customFormat="1" ht="12.95" customHeight="1" x14ac:dyDescent="0.2">
      <c r="A387" s="229" t="s">
        <v>2</v>
      </c>
      <c r="B387" s="43" t="s">
        <v>132</v>
      </c>
      <c r="C387" s="44">
        <v>57330.408199999998</v>
      </c>
      <c r="D387" s="44" t="s">
        <v>1</v>
      </c>
      <c r="E387" s="15">
        <f t="shared" si="228"/>
        <v>49232.214876353508</v>
      </c>
      <c r="F387" s="219">
        <f t="shared" si="252"/>
        <v>49232</v>
      </c>
      <c r="G387" s="29">
        <f t="shared" si="253"/>
        <v>6.8515645012666937E-2</v>
      </c>
      <c r="K387" s="15">
        <f t="shared" si="258"/>
        <v>6.8515645012666937E-2</v>
      </c>
      <c r="N387" s="15">
        <f t="shared" ref="N387:N418" ca="1" si="261">+C$11+C$12*F387</f>
        <v>6.6557082733780443E-2</v>
      </c>
      <c r="O387" s="15">
        <f t="shared" si="229"/>
        <v>3.3300064658168121E-2</v>
      </c>
      <c r="P387" s="211">
        <f t="shared" si="230"/>
        <v>42311.908199999998</v>
      </c>
      <c r="Q387" s="212"/>
      <c r="R387" s="15">
        <f t="shared" si="254"/>
        <v>1.240137099704163E-3</v>
      </c>
      <c r="S387" s="13">
        <f t="shared" si="259"/>
        <v>1</v>
      </c>
      <c r="T387" s="15">
        <f t="shared" si="255"/>
        <v>1.240137099704163E-3</v>
      </c>
      <c r="U387" s="15">
        <f t="shared" si="256"/>
        <v>3.5215580354498816E-2</v>
      </c>
      <c r="Z387" s="15">
        <f t="shared" si="231"/>
        <v>49232</v>
      </c>
      <c r="AA387" s="15">
        <f t="shared" si="232"/>
        <v>6.9003868482632402E-2</v>
      </c>
      <c r="AB387" s="15">
        <f t="shared" si="233"/>
        <v>3.2811841188202649E-2</v>
      </c>
      <c r="AC387" s="15">
        <f t="shared" si="234"/>
        <v>3.5215580354498816E-2</v>
      </c>
      <c r="AD387" s="15">
        <f t="shared" si="235"/>
        <v>-4.8822346996546528E-4</v>
      </c>
      <c r="AE387" s="15">
        <f t="shared" si="236"/>
        <v>2.3836215662511959E-7</v>
      </c>
      <c r="AF387" s="15">
        <f t="shared" si="237"/>
        <v>-42311.839684354985</v>
      </c>
      <c r="AG387" s="13">
        <f t="shared" si="238"/>
        <v>2.3836215662511959E-7</v>
      </c>
      <c r="AH387" s="15">
        <f t="shared" si="239"/>
        <v>3.5703803824464288E-2</v>
      </c>
      <c r="AI387" s="15">
        <f t="shared" si="240"/>
        <v>1.3126042266719717</v>
      </c>
      <c r="AJ387" s="15">
        <f t="shared" si="241"/>
        <v>0.78956496373103768</v>
      </c>
      <c r="AK387" s="15">
        <f t="shared" si="242"/>
        <v>-8.9700195283567586E-3</v>
      </c>
      <c r="AL387" s="15">
        <f t="shared" si="243"/>
        <v>-2.8686620606786985E-2</v>
      </c>
      <c r="AM387" s="15">
        <f t="shared" si="244"/>
        <v>-1.4344294003385804E-2</v>
      </c>
      <c r="AN387" s="15">
        <f t="shared" si="260"/>
        <v>6.2624281356328648</v>
      </c>
      <c r="AO387" s="15">
        <f t="shared" si="260"/>
        <v>6.2624323046856771</v>
      </c>
      <c r="AP387" s="15">
        <f t="shared" si="260"/>
        <v>6.2624456385889475</v>
      </c>
      <c r="AQ387" s="15">
        <f t="shared" si="260"/>
        <v>6.2624882844563095</v>
      </c>
      <c r="AR387" s="15">
        <f t="shared" si="260"/>
        <v>6.2626246786239541</v>
      </c>
      <c r="AS387" s="15">
        <f t="shared" si="260"/>
        <v>6.2630609051828898</v>
      </c>
      <c r="AT387" s="15">
        <f t="shared" si="260"/>
        <v>6.2644560539829515</v>
      </c>
      <c r="AU387" s="15">
        <f t="shared" si="246"/>
        <v>6.2689178163279351</v>
      </c>
    </row>
    <row r="388" spans="1:47" s="15" customFormat="1" ht="12.95" customHeight="1" x14ac:dyDescent="0.2">
      <c r="A388" s="134" t="s">
        <v>1435</v>
      </c>
      <c r="B388" s="135" t="s">
        <v>131</v>
      </c>
      <c r="C388" s="134">
        <v>57335.670100000003</v>
      </c>
      <c r="D388" s="134">
        <v>1E-4</v>
      </c>
      <c r="E388" s="15">
        <f t="shared" si="228"/>
        <v>49248.717061865696</v>
      </c>
      <c r="F388" s="219">
        <f t="shared" si="252"/>
        <v>49248.5</v>
      </c>
      <c r="G388" s="150">
        <f t="shared" si="253"/>
        <v>6.921251917083282E-2</v>
      </c>
      <c r="K388" s="15">
        <f t="shared" si="258"/>
        <v>6.921251917083282E-2</v>
      </c>
      <c r="N388" s="15">
        <f t="shared" ca="1" si="261"/>
        <v>6.6498245477937395E-2</v>
      </c>
      <c r="O388" s="15">
        <f t="shared" si="229"/>
        <v>3.327174553289719E-2</v>
      </c>
      <c r="P388" s="211">
        <f t="shared" si="230"/>
        <v>42317.170100000003</v>
      </c>
      <c r="Q388" s="212"/>
      <c r="R388" s="15">
        <f t="shared" si="254"/>
        <v>1.2917392096933288E-3</v>
      </c>
      <c r="S388" s="13">
        <f t="shared" si="259"/>
        <v>1</v>
      </c>
      <c r="T388" s="15">
        <f t="shared" si="255"/>
        <v>1.2917392096933288E-3</v>
      </c>
      <c r="U388" s="15">
        <f t="shared" si="256"/>
        <v>3.594077363793563E-2</v>
      </c>
      <c r="Z388" s="15">
        <f t="shared" si="231"/>
        <v>49248.5</v>
      </c>
      <c r="AA388" s="15">
        <f t="shared" si="232"/>
        <v>6.8941952463390618E-2</v>
      </c>
      <c r="AB388" s="15">
        <f t="shared" si="233"/>
        <v>3.3542312240339392E-2</v>
      </c>
      <c r="AC388" s="15">
        <f t="shared" si="234"/>
        <v>3.594077363793563E-2</v>
      </c>
      <c r="AD388" s="15">
        <f t="shared" si="235"/>
        <v>2.705667074422019E-4</v>
      </c>
      <c r="AE388" s="15">
        <f t="shared" si="236"/>
        <v>7.3206343176114072E-8</v>
      </c>
      <c r="AF388" s="15">
        <f t="shared" si="237"/>
        <v>-42317.100887480832</v>
      </c>
      <c r="AG388" s="13">
        <f t="shared" si="238"/>
        <v>7.3206343176114072E-8</v>
      </c>
      <c r="AH388" s="15">
        <f t="shared" si="239"/>
        <v>3.5670206930493428E-2</v>
      </c>
      <c r="AI388" s="15">
        <f t="shared" si="240"/>
        <v>1.3126192971040958</v>
      </c>
      <c r="AJ388" s="15">
        <f t="shared" si="241"/>
        <v>0.78850067199370455</v>
      </c>
      <c r="AK388" s="15">
        <f t="shared" si="242"/>
        <v>-8.4284554730804772E-3</v>
      </c>
      <c r="AL388" s="15">
        <f t="shared" si="243"/>
        <v>-2.6954235630091895E-2</v>
      </c>
      <c r="AM388" s="15">
        <f t="shared" si="244"/>
        <v>-1.3477933836118767E-2</v>
      </c>
      <c r="AN388" s="15">
        <f t="shared" si="260"/>
        <v>6.2636817358372765</v>
      </c>
      <c r="AO388" s="15">
        <f t="shared" si="260"/>
        <v>6.2636856536460286</v>
      </c>
      <c r="AP388" s="15">
        <f t="shared" si="260"/>
        <v>6.2636981836781986</v>
      </c>
      <c r="AQ388" s="15">
        <f t="shared" si="260"/>
        <v>6.263738257514281</v>
      </c>
      <c r="AR388" s="15">
        <f t="shared" si="260"/>
        <v>6.2638664223659921</v>
      </c>
      <c r="AS388" s="15">
        <f t="shared" si="260"/>
        <v>6.2642763193424518</v>
      </c>
      <c r="AT388" s="15">
        <f t="shared" si="260"/>
        <v>6.2655872313334076</v>
      </c>
      <c r="AU388" s="15">
        <f t="shared" si="246"/>
        <v>6.2697795324923007</v>
      </c>
    </row>
    <row r="389" spans="1:47" s="15" customFormat="1" ht="12.95" customHeight="1" x14ac:dyDescent="0.2">
      <c r="A389" s="228" t="s">
        <v>1430</v>
      </c>
      <c r="B389" s="42"/>
      <c r="C389" s="29">
        <v>57351.613100000002</v>
      </c>
      <c r="D389" s="29">
        <v>2.0000000000000001E-4</v>
      </c>
      <c r="E389" s="15">
        <f t="shared" si="228"/>
        <v>49298.716937123783</v>
      </c>
      <c r="F389" s="219">
        <f t="shared" si="252"/>
        <v>49298.5</v>
      </c>
      <c r="G389" s="150">
        <f t="shared" si="253"/>
        <v>6.9172743867966346E-2</v>
      </c>
      <c r="K389" s="15">
        <f t="shared" si="258"/>
        <v>6.9172743867966346E-2</v>
      </c>
      <c r="N389" s="15">
        <f t="shared" ca="1" si="261"/>
        <v>6.6319950763261526E-2</v>
      </c>
      <c r="O389" s="15">
        <f t="shared" si="229"/>
        <v>3.3185794323741302E-2</v>
      </c>
      <c r="P389" s="211">
        <f t="shared" si="230"/>
        <v>42333.113100000002</v>
      </c>
      <c r="Q389" s="212"/>
      <c r="R389" s="15">
        <f t="shared" si="254"/>
        <v>1.295060537498599E-3</v>
      </c>
      <c r="S389" s="13">
        <f t="shared" si="259"/>
        <v>1</v>
      </c>
      <c r="T389" s="15">
        <f t="shared" si="255"/>
        <v>1.295060537498599E-3</v>
      </c>
      <c r="U389" s="15">
        <f t="shared" si="256"/>
        <v>3.5986949544225044E-2</v>
      </c>
      <c r="Z389" s="15">
        <f t="shared" si="231"/>
        <v>49298.5</v>
      </c>
      <c r="AA389" s="15">
        <f t="shared" si="232"/>
        <v>6.8753848207891891E-2</v>
      </c>
      <c r="AB389" s="15">
        <f t="shared" si="233"/>
        <v>3.3604689983815758E-2</v>
      </c>
      <c r="AC389" s="15">
        <f t="shared" si="234"/>
        <v>3.5986949544225044E-2</v>
      </c>
      <c r="AD389" s="15">
        <f t="shared" si="235"/>
        <v>4.1889566007445589E-4</v>
      </c>
      <c r="AE389" s="15">
        <f t="shared" si="236"/>
        <v>1.754735740292141E-7</v>
      </c>
      <c r="AF389" s="15">
        <f t="shared" si="237"/>
        <v>-42333.043927256134</v>
      </c>
      <c r="AG389" s="13">
        <f t="shared" si="238"/>
        <v>1.754735740292141E-7</v>
      </c>
      <c r="AH389" s="15">
        <f t="shared" si="239"/>
        <v>3.5568053884150588E-2</v>
      </c>
      <c r="AI389" s="15">
        <f t="shared" si="240"/>
        <v>1.3126592371765093</v>
      </c>
      <c r="AJ389" s="15">
        <f t="shared" si="241"/>
        <v>0.78526096908464982</v>
      </c>
      <c r="AK389" s="15">
        <f t="shared" si="242"/>
        <v>-6.7871342791985508E-3</v>
      </c>
      <c r="AL389" s="15">
        <f t="shared" si="243"/>
        <v>-2.1704359505568132E-2</v>
      </c>
      <c r="AM389" s="15">
        <f t="shared" si="244"/>
        <v>-1.0852605792553094E-2</v>
      </c>
      <c r="AN389" s="15">
        <f t="shared" si="260"/>
        <v>6.2674806054645371</v>
      </c>
      <c r="AO389" s="15">
        <f t="shared" si="260"/>
        <v>6.267483761322338</v>
      </c>
      <c r="AP389" s="15">
        <f t="shared" si="260"/>
        <v>6.2674938537899321</v>
      </c>
      <c r="AQ389" s="15">
        <f t="shared" si="260"/>
        <v>6.2675261296004159</v>
      </c>
      <c r="AR389" s="15">
        <f t="shared" si="260"/>
        <v>6.2676293478499758</v>
      </c>
      <c r="AS389" s="15">
        <f t="shared" si="260"/>
        <v>6.267959439368898</v>
      </c>
      <c r="AT389" s="15">
        <f t="shared" si="260"/>
        <v>6.2690150596690559</v>
      </c>
      <c r="AU389" s="15">
        <f t="shared" si="246"/>
        <v>6.2723907935964371</v>
      </c>
    </row>
    <row r="390" spans="1:47" s="15" customFormat="1" ht="12.95" customHeight="1" x14ac:dyDescent="0.2">
      <c r="A390" s="134" t="s">
        <v>1434</v>
      </c>
      <c r="B390" s="135" t="s">
        <v>132</v>
      </c>
      <c r="C390" s="134">
        <v>57596.654799999997</v>
      </c>
      <c r="D390" s="134">
        <v>1E-4</v>
      </c>
      <c r="E390" s="15">
        <f t="shared" si="228"/>
        <v>50067.208088916472</v>
      </c>
      <c r="F390" s="219">
        <f t="shared" si="252"/>
        <v>50067</v>
      </c>
      <c r="G390" s="150">
        <f t="shared" si="253"/>
        <v>6.63513974432135E-2</v>
      </c>
      <c r="K390" s="15">
        <f t="shared" si="258"/>
        <v>6.63513974432135E-2</v>
      </c>
      <c r="N390" s="15">
        <f t="shared" ca="1" si="261"/>
        <v>6.3579560998693163E-2</v>
      </c>
      <c r="O390" s="15">
        <f t="shared" si="229"/>
        <v>3.1839056923983672E-2</v>
      </c>
      <c r="P390" s="211">
        <f t="shared" si="230"/>
        <v>42578.154799999997</v>
      </c>
      <c r="Q390" s="212"/>
      <c r="R390" s="15">
        <f t="shared" si="254"/>
        <v>1.191101648115273E-3</v>
      </c>
      <c r="S390" s="13">
        <f t="shared" si="259"/>
        <v>1</v>
      </c>
      <c r="T390" s="15">
        <f t="shared" si="255"/>
        <v>1.191101648115273E-3</v>
      </c>
      <c r="U390" s="15">
        <f t="shared" si="256"/>
        <v>3.4512340519229828E-2</v>
      </c>
      <c r="Z390" s="15">
        <f t="shared" si="231"/>
        <v>50067</v>
      </c>
      <c r="AA390" s="15">
        <f t="shared" si="232"/>
        <v>6.5773410997894827E-2</v>
      </c>
      <c r="AB390" s="15">
        <f t="shared" si="233"/>
        <v>3.2417043369302345E-2</v>
      </c>
      <c r="AC390" s="15">
        <f t="shared" si="234"/>
        <v>3.4512340519229828E-2</v>
      </c>
      <c r="AD390" s="15">
        <f t="shared" si="235"/>
        <v>5.7798644531867338E-4</v>
      </c>
      <c r="AE390" s="15">
        <f t="shared" si="236"/>
        <v>3.3406833097211579E-7</v>
      </c>
      <c r="AF390" s="15">
        <f t="shared" si="237"/>
        <v>-42578.088448602553</v>
      </c>
      <c r="AG390" s="13">
        <f t="shared" si="238"/>
        <v>3.3406833097211579E-7</v>
      </c>
      <c r="AH390" s="15">
        <f t="shared" si="239"/>
        <v>3.3934354073911155E-2</v>
      </c>
      <c r="AI390" s="15">
        <f t="shared" si="240"/>
        <v>1.3121890999175589</v>
      </c>
      <c r="AJ390" s="15">
        <f t="shared" si="241"/>
        <v>0.73280322100880291</v>
      </c>
      <c r="AK390" s="15">
        <f t="shared" si="242"/>
        <v>1.8434469783125334E-2</v>
      </c>
      <c r="AL390" s="15">
        <f t="shared" si="243"/>
        <v>5.8980562712214919E-2</v>
      </c>
      <c r="AM390" s="15">
        <f t="shared" si="244"/>
        <v>2.9498833334571841E-2</v>
      </c>
      <c r="AN390" s="15">
        <f t="shared" si="260"/>
        <v>6.3258671824531882</v>
      </c>
      <c r="AO390" s="15">
        <f t="shared" si="260"/>
        <v>6.3258586423637748</v>
      </c>
      <c r="AP390" s="15">
        <f t="shared" si="260"/>
        <v>6.3258313095623038</v>
      </c>
      <c r="AQ390" s="15">
        <f t="shared" si="260"/>
        <v>6.3257438303602846</v>
      </c>
      <c r="AR390" s="15">
        <f t="shared" si="260"/>
        <v>6.3254638535342291</v>
      </c>
      <c r="AS390" s="15">
        <f t="shared" si="260"/>
        <v>6.3245678110356423</v>
      </c>
      <c r="AT390" s="15">
        <f t="shared" si="260"/>
        <v>6.321700321578172</v>
      </c>
      <c r="AU390" s="15">
        <f t="shared" si="246"/>
        <v>6.3125258767670189</v>
      </c>
    </row>
    <row r="391" spans="1:47" s="15" customFormat="1" ht="12.95" customHeight="1" x14ac:dyDescent="0.2">
      <c r="A391" s="134" t="s">
        <v>1434</v>
      </c>
      <c r="B391" s="135" t="s">
        <v>131</v>
      </c>
      <c r="C391" s="134">
        <v>57596.814299999998</v>
      </c>
      <c r="D391" s="134">
        <v>2.0000000000000001E-4</v>
      </c>
      <c r="E391" s="15">
        <f t="shared" si="228"/>
        <v>50067.708307200592</v>
      </c>
      <c r="F391" s="219">
        <f t="shared" si="252"/>
        <v>50067.5</v>
      </c>
      <c r="G391" s="29">
        <f t="shared" si="253"/>
        <v>6.6420999690308236E-2</v>
      </c>
      <c r="K391" s="15">
        <f t="shared" si="258"/>
        <v>6.6420999690308236E-2</v>
      </c>
      <c r="N391" s="15">
        <f t="shared" ca="1" si="261"/>
        <v>6.3577778051546407E-2</v>
      </c>
      <c r="O391" s="15">
        <f t="shared" si="229"/>
        <v>3.1838165022587517E-2</v>
      </c>
      <c r="P391" s="211">
        <f t="shared" si="230"/>
        <v>42578.314299999998</v>
      </c>
      <c r="Q391" s="212"/>
      <c r="R391" s="15">
        <f t="shared" si="254"/>
        <v>1.195972453654906E-3</v>
      </c>
      <c r="S391" s="13">
        <f t="shared" si="259"/>
        <v>1</v>
      </c>
      <c r="T391" s="15">
        <f t="shared" si="255"/>
        <v>1.195972453654906E-3</v>
      </c>
      <c r="U391" s="15">
        <f t="shared" si="256"/>
        <v>3.4582834667720719E-2</v>
      </c>
      <c r="Z391" s="15">
        <f t="shared" si="231"/>
        <v>50067.5</v>
      </c>
      <c r="AA391" s="15">
        <f t="shared" si="232"/>
        <v>6.5771418248664837E-2</v>
      </c>
      <c r="AB391" s="15">
        <f t="shared" si="233"/>
        <v>3.2487746464230915E-2</v>
      </c>
      <c r="AC391" s="15">
        <f t="shared" si="234"/>
        <v>3.4582834667720719E-2</v>
      </c>
      <c r="AD391" s="15">
        <f t="shared" si="235"/>
        <v>6.495814416433987E-4</v>
      </c>
      <c r="AE391" s="15">
        <f t="shared" si="236"/>
        <v>4.2195604932751621E-7</v>
      </c>
      <c r="AF391" s="15">
        <f t="shared" si="237"/>
        <v>-42578.247879000308</v>
      </c>
      <c r="AG391" s="13">
        <f t="shared" si="238"/>
        <v>4.2195604932751621E-7</v>
      </c>
      <c r="AH391" s="15">
        <f t="shared" si="239"/>
        <v>3.393325322607732E-2</v>
      </c>
      <c r="AI391" s="15">
        <f t="shared" si="240"/>
        <v>1.3121881323652449</v>
      </c>
      <c r="AJ391" s="15">
        <f t="shared" si="241"/>
        <v>0.73276752222485464</v>
      </c>
      <c r="AK391" s="15">
        <f t="shared" si="242"/>
        <v>1.8450848051537749E-2</v>
      </c>
      <c r="AL391" s="15">
        <f t="shared" si="243"/>
        <v>5.9033025446478225E-2</v>
      </c>
      <c r="AM391" s="15">
        <f t="shared" si="244"/>
        <v>2.952508754806658E-2</v>
      </c>
      <c r="AN391" s="15">
        <f t="shared" ref="AN391:AT400" si="262">$AU391+$AB$7*SIN(AO391)</f>
        <v>6.3259051581383794</v>
      </c>
      <c r="AO391" s="15">
        <f t="shared" si="262"/>
        <v>6.3258966105262822</v>
      </c>
      <c r="AP391" s="15">
        <f t="shared" si="262"/>
        <v>6.3258692536039032</v>
      </c>
      <c r="AQ391" s="15">
        <f t="shared" si="262"/>
        <v>6.3257816970608749</v>
      </c>
      <c r="AR391" s="15">
        <f t="shared" si="262"/>
        <v>6.3255014722561294</v>
      </c>
      <c r="AS391" s="15">
        <f t="shared" si="262"/>
        <v>6.3246046347245617</v>
      </c>
      <c r="AT391" s="15">
        <f t="shared" si="262"/>
        <v>6.3217345969437453</v>
      </c>
      <c r="AU391" s="15">
        <f t="shared" si="246"/>
        <v>6.3125519893780604</v>
      </c>
    </row>
    <row r="392" spans="1:47" s="15" customFormat="1" ht="12.95" customHeight="1" x14ac:dyDescent="0.2">
      <c r="A392" s="134" t="s">
        <v>1436</v>
      </c>
      <c r="B392" s="135" t="s">
        <v>131</v>
      </c>
      <c r="C392" s="134">
        <v>57607.655100000004</v>
      </c>
      <c r="D392" s="134">
        <v>1E-4</v>
      </c>
      <c r="E392" s="15">
        <f t="shared" si="228"/>
        <v>50101.706842463609</v>
      </c>
      <c r="F392" s="219">
        <f t="shared" si="252"/>
        <v>50101.5</v>
      </c>
      <c r="G392" s="29">
        <f t="shared" si="253"/>
        <v>6.5953952493146062E-2</v>
      </c>
      <c r="K392" s="15">
        <f t="shared" si="258"/>
        <v>6.5953952493146062E-2</v>
      </c>
      <c r="N392" s="15">
        <f t="shared" ca="1" si="261"/>
        <v>6.3456537645566802E-2</v>
      </c>
      <c r="O392" s="15">
        <f t="shared" si="229"/>
        <v>3.177746786288764E-2</v>
      </c>
      <c r="P392" s="211">
        <f t="shared" si="230"/>
        <v>42589.155100000004</v>
      </c>
      <c r="Q392" s="212"/>
      <c r="R392" s="15">
        <f t="shared" si="254"/>
        <v>1.1680321016822902E-3</v>
      </c>
      <c r="S392" s="13">
        <f t="shared" si="259"/>
        <v>1</v>
      </c>
      <c r="T392" s="15">
        <f t="shared" si="255"/>
        <v>1.1680321016822902E-3</v>
      </c>
      <c r="U392" s="15">
        <f t="shared" si="256"/>
        <v>3.4176484630258422E-2</v>
      </c>
      <c r="Z392" s="15">
        <f t="shared" si="231"/>
        <v>50101.5</v>
      </c>
      <c r="AA392" s="15">
        <f t="shared" si="232"/>
        <v>6.5635750654507247E-2</v>
      </c>
      <c r="AB392" s="15">
        <f t="shared" si="233"/>
        <v>3.2095669701526448E-2</v>
      </c>
      <c r="AC392" s="15">
        <f t="shared" si="234"/>
        <v>3.4176484630258422E-2</v>
      </c>
      <c r="AD392" s="15">
        <f t="shared" si="235"/>
        <v>3.1820183863881524E-4</v>
      </c>
      <c r="AE392" s="15">
        <f t="shared" si="236"/>
        <v>1.012524101131226E-7</v>
      </c>
      <c r="AF392" s="15">
        <f t="shared" si="237"/>
        <v>-42589.08914604751</v>
      </c>
      <c r="AG392" s="13">
        <f t="shared" si="238"/>
        <v>1.012524101131226E-7</v>
      </c>
      <c r="AH392" s="15">
        <f t="shared" si="239"/>
        <v>3.3858282791619614E-2</v>
      </c>
      <c r="AI392" s="15">
        <f t="shared" si="240"/>
        <v>1.3121203267708315</v>
      </c>
      <c r="AJ392" s="15">
        <f t="shared" si="241"/>
        <v>0.73033540484059911</v>
      </c>
      <c r="AK392" s="15">
        <f t="shared" si="242"/>
        <v>1.9564391122392315E-2</v>
      </c>
      <c r="AL392" s="15">
        <f t="shared" si="243"/>
        <v>6.2600306567511629E-2</v>
      </c>
      <c r="AM392" s="15">
        <f t="shared" si="244"/>
        <v>3.1310378873481592E-2</v>
      </c>
      <c r="AN392" s="15">
        <f t="shared" si="262"/>
        <v>6.3284874379748359</v>
      </c>
      <c r="AO392" s="15">
        <f t="shared" si="262"/>
        <v>6.3284783793155368</v>
      </c>
      <c r="AP392" s="15">
        <f t="shared" si="262"/>
        <v>6.3284493834753901</v>
      </c>
      <c r="AQ392" s="15">
        <f t="shared" si="262"/>
        <v>6.3283565710182899</v>
      </c>
      <c r="AR392" s="15">
        <f t="shared" si="262"/>
        <v>6.3280594912869681</v>
      </c>
      <c r="AS392" s="15">
        <f t="shared" si="262"/>
        <v>6.3271086070126499</v>
      </c>
      <c r="AT392" s="15">
        <f t="shared" si="262"/>
        <v>6.3240653068220265</v>
      </c>
      <c r="AU392" s="15">
        <f t="shared" si="246"/>
        <v>6.3143276469288736</v>
      </c>
    </row>
    <row r="393" spans="1:47" s="15" customFormat="1" ht="12.95" customHeight="1" x14ac:dyDescent="0.2">
      <c r="A393" s="234" t="s">
        <v>3</v>
      </c>
      <c r="B393" s="235" t="s">
        <v>131</v>
      </c>
      <c r="C393" s="236">
        <v>57613.393980000001</v>
      </c>
      <c r="D393" s="236">
        <v>4.0000000000000002E-4</v>
      </c>
      <c r="E393" s="15">
        <f t="shared" si="228"/>
        <v>50119.704915857634</v>
      </c>
      <c r="F393" s="219">
        <f t="shared" si="252"/>
        <v>50119.5</v>
      </c>
      <c r="G393" s="29">
        <f t="shared" si="253"/>
        <v>6.5339633380062878E-2</v>
      </c>
      <c r="K393" s="15">
        <f t="shared" si="258"/>
        <v>6.5339633380062878E-2</v>
      </c>
      <c r="N393" s="15">
        <f t="shared" ca="1" si="261"/>
        <v>6.3392351548283488E-2</v>
      </c>
      <c r="O393" s="15">
        <f t="shared" si="229"/>
        <v>3.1745295878582311E-2</v>
      </c>
      <c r="P393" s="211">
        <f t="shared" si="230"/>
        <v>42594.893980000001</v>
      </c>
      <c r="Q393" s="212"/>
      <c r="R393" s="15">
        <f t="shared" si="254"/>
        <v>1.1285795121633835E-3</v>
      </c>
      <c r="S393" s="13">
        <f t="shared" si="259"/>
        <v>1</v>
      </c>
      <c r="T393" s="15">
        <f t="shared" si="255"/>
        <v>1.1285795121633835E-3</v>
      </c>
      <c r="U393" s="15">
        <f t="shared" si="256"/>
        <v>3.3594337501480567E-2</v>
      </c>
      <c r="Z393" s="15">
        <f t="shared" si="231"/>
        <v>50119.5</v>
      </c>
      <c r="AA393" s="15">
        <f t="shared" si="232"/>
        <v>6.5563798604120607E-2</v>
      </c>
      <c r="AB393" s="15">
        <f t="shared" si="233"/>
        <v>3.1521130654524582E-2</v>
      </c>
      <c r="AC393" s="15">
        <f t="shared" si="234"/>
        <v>3.3594337501480567E-2</v>
      </c>
      <c r="AD393" s="15">
        <f t="shared" si="235"/>
        <v>-2.241652240577291E-4</v>
      </c>
      <c r="AE393" s="15">
        <f t="shared" si="236"/>
        <v>5.0250047676851887E-8</v>
      </c>
      <c r="AF393" s="15">
        <f t="shared" si="237"/>
        <v>-42594.828640366621</v>
      </c>
      <c r="AG393" s="13">
        <f t="shared" si="238"/>
        <v>5.0250047676851887E-8</v>
      </c>
      <c r="AH393" s="15">
        <f t="shared" si="239"/>
        <v>3.3818502725538296E-2</v>
      </c>
      <c r="AI393" s="15">
        <f t="shared" si="240"/>
        <v>1.3120828247034753</v>
      </c>
      <c r="AJ393" s="15">
        <f t="shared" si="241"/>
        <v>0.72904415274780388</v>
      </c>
      <c r="AK393" s="15">
        <f t="shared" si="242"/>
        <v>2.0153766611244267E-2</v>
      </c>
      <c r="AL393" s="15">
        <f t="shared" si="243"/>
        <v>6.448871521239867E-2</v>
      </c>
      <c r="AM393" s="15">
        <f t="shared" si="244"/>
        <v>3.2255537059986794E-2</v>
      </c>
      <c r="AN393" s="15">
        <f t="shared" si="262"/>
        <v>6.3298544724116903</v>
      </c>
      <c r="AO393" s="15">
        <f t="shared" si="262"/>
        <v>6.3298451436050494</v>
      </c>
      <c r="AP393" s="15">
        <f t="shared" si="262"/>
        <v>6.3298152811743504</v>
      </c>
      <c r="AQ393" s="15">
        <f t="shared" si="262"/>
        <v>6.3297196888662972</v>
      </c>
      <c r="AR393" s="15">
        <f t="shared" si="262"/>
        <v>6.3294136922066286</v>
      </c>
      <c r="AS393" s="15">
        <f t="shared" si="262"/>
        <v>6.3284342076948299</v>
      </c>
      <c r="AT393" s="15">
        <f t="shared" si="262"/>
        <v>6.3252991997331298</v>
      </c>
      <c r="AU393" s="15">
        <f t="shared" si="246"/>
        <v>6.3152677009263627</v>
      </c>
    </row>
    <row r="394" spans="1:47" s="15" customFormat="1" ht="12.95" customHeight="1" x14ac:dyDescent="0.2">
      <c r="A394" s="234" t="s">
        <v>3</v>
      </c>
      <c r="B394" s="235" t="s">
        <v>131</v>
      </c>
      <c r="C394" s="236">
        <v>57613.394310000003</v>
      </c>
      <c r="D394" s="236">
        <v>2.0000000000000001E-4</v>
      </c>
      <c r="E394" s="15">
        <f t="shared" si="228"/>
        <v>50119.705950792028</v>
      </c>
      <c r="F394" s="219">
        <f t="shared" si="252"/>
        <v>50119.5</v>
      </c>
      <c r="G394" s="150">
        <f t="shared" si="253"/>
        <v>6.5669633382640313E-2</v>
      </c>
      <c r="K394" s="15">
        <f t="shared" si="258"/>
        <v>6.5669633382640313E-2</v>
      </c>
      <c r="N394" s="15">
        <f t="shared" ca="1" si="261"/>
        <v>6.3392351548283488E-2</v>
      </c>
      <c r="O394" s="15">
        <f t="shared" si="229"/>
        <v>3.1745295878582311E-2</v>
      </c>
      <c r="P394" s="211">
        <f t="shared" si="230"/>
        <v>42594.894310000003</v>
      </c>
      <c r="Q394" s="212"/>
      <c r="R394" s="15">
        <f t="shared" si="254"/>
        <v>1.1508606750892363E-3</v>
      </c>
      <c r="S394" s="13">
        <f t="shared" si="259"/>
        <v>1</v>
      </c>
      <c r="T394" s="15">
        <f t="shared" si="255"/>
        <v>1.1508606750892363E-3</v>
      </c>
      <c r="U394" s="15">
        <f t="shared" si="256"/>
        <v>3.3924337504058003E-2</v>
      </c>
      <c r="Z394" s="15">
        <f t="shared" si="231"/>
        <v>50119.5</v>
      </c>
      <c r="AA394" s="15">
        <f t="shared" si="232"/>
        <v>6.5563798604120607E-2</v>
      </c>
      <c r="AB394" s="15">
        <f t="shared" si="233"/>
        <v>3.1851130657102017E-2</v>
      </c>
      <c r="AC394" s="15">
        <f t="shared" si="234"/>
        <v>3.3924337504058003E-2</v>
      </c>
      <c r="AD394" s="15">
        <f t="shared" si="235"/>
        <v>1.0583477851970613E-4</v>
      </c>
      <c r="AE394" s="15">
        <f t="shared" si="236"/>
        <v>1.1201000344315251E-8</v>
      </c>
      <c r="AF394" s="15">
        <f t="shared" si="237"/>
        <v>-42594.828640366621</v>
      </c>
      <c r="AG394" s="13">
        <f t="shared" si="238"/>
        <v>1.1201000344315251E-8</v>
      </c>
      <c r="AH394" s="15">
        <f t="shared" si="239"/>
        <v>3.3818502725538296E-2</v>
      </c>
      <c r="AI394" s="15">
        <f t="shared" si="240"/>
        <v>1.3120828247034753</v>
      </c>
      <c r="AJ394" s="15">
        <f t="shared" si="241"/>
        <v>0.72904415274780388</v>
      </c>
      <c r="AK394" s="15">
        <f t="shared" si="242"/>
        <v>2.0153766611244267E-2</v>
      </c>
      <c r="AL394" s="15">
        <f t="shared" si="243"/>
        <v>6.448871521239867E-2</v>
      </c>
      <c r="AM394" s="15">
        <f t="shared" si="244"/>
        <v>3.2255537059986794E-2</v>
      </c>
      <c r="AN394" s="15">
        <f t="shared" si="262"/>
        <v>6.3298544724116903</v>
      </c>
      <c r="AO394" s="15">
        <f t="shared" si="262"/>
        <v>6.3298451436050494</v>
      </c>
      <c r="AP394" s="15">
        <f t="shared" si="262"/>
        <v>6.3298152811743504</v>
      </c>
      <c r="AQ394" s="15">
        <f t="shared" si="262"/>
        <v>6.3297196888662972</v>
      </c>
      <c r="AR394" s="15">
        <f t="shared" si="262"/>
        <v>6.3294136922066286</v>
      </c>
      <c r="AS394" s="15">
        <f t="shared" si="262"/>
        <v>6.3284342076948299</v>
      </c>
      <c r="AT394" s="15">
        <f t="shared" si="262"/>
        <v>6.3252991997331298</v>
      </c>
      <c r="AU394" s="15">
        <f t="shared" si="246"/>
        <v>6.3152677009263627</v>
      </c>
    </row>
    <row r="395" spans="1:47" s="15" customFormat="1" ht="12.95" customHeight="1" x14ac:dyDescent="0.2">
      <c r="A395" s="234" t="s">
        <v>3</v>
      </c>
      <c r="B395" s="235" t="s">
        <v>131</v>
      </c>
      <c r="C395" s="236">
        <v>57613.394809999998</v>
      </c>
      <c r="D395" s="236">
        <v>2.0000000000000001E-4</v>
      </c>
      <c r="E395" s="15">
        <f t="shared" si="228"/>
        <v>50119.707518874406</v>
      </c>
      <c r="F395" s="219">
        <f t="shared" ref="F395:F426" si="263">ROUND(2*E395,0)/2</f>
        <v>50119.5</v>
      </c>
      <c r="G395" s="29">
        <f t="shared" si="253"/>
        <v>6.6169633377285209E-2</v>
      </c>
      <c r="K395" s="15">
        <f t="shared" si="258"/>
        <v>6.6169633377285209E-2</v>
      </c>
      <c r="N395" s="15">
        <f t="shared" ca="1" si="261"/>
        <v>6.3392351548283488E-2</v>
      </c>
      <c r="O395" s="15">
        <f t="shared" si="229"/>
        <v>3.1745295878582311E-2</v>
      </c>
      <c r="P395" s="211">
        <f t="shared" si="230"/>
        <v>42594.894809999998</v>
      </c>
      <c r="Q395" s="212"/>
      <c r="R395" s="15">
        <f t="shared" si="254"/>
        <v>1.1850350122246025E-3</v>
      </c>
      <c r="S395" s="13">
        <f t="shared" si="259"/>
        <v>1</v>
      </c>
      <c r="T395" s="15">
        <f t="shared" si="255"/>
        <v>1.1850350122246025E-3</v>
      </c>
      <c r="U395" s="15">
        <f t="shared" si="256"/>
        <v>3.4424337498702898E-2</v>
      </c>
      <c r="Z395" s="15">
        <f t="shared" si="231"/>
        <v>50119.5</v>
      </c>
      <c r="AA395" s="15">
        <f t="shared" si="232"/>
        <v>6.5563798604120607E-2</v>
      </c>
      <c r="AB395" s="15">
        <f t="shared" si="233"/>
        <v>3.2351130651746912E-2</v>
      </c>
      <c r="AC395" s="15">
        <f t="shared" si="234"/>
        <v>3.4424337498702898E-2</v>
      </c>
      <c r="AD395" s="15">
        <f t="shared" si="235"/>
        <v>6.0583477316460133E-4</v>
      </c>
      <c r="AE395" s="15">
        <f t="shared" si="236"/>
        <v>3.6703577237540394E-7</v>
      </c>
      <c r="AF395" s="15">
        <f t="shared" si="237"/>
        <v>-42594.828640366621</v>
      </c>
      <c r="AG395" s="13">
        <f t="shared" si="238"/>
        <v>3.6703577237540394E-7</v>
      </c>
      <c r="AH395" s="15">
        <f t="shared" si="239"/>
        <v>3.3818502725538296E-2</v>
      </c>
      <c r="AI395" s="15">
        <f t="shared" si="240"/>
        <v>1.3120828247034753</v>
      </c>
      <c r="AJ395" s="15">
        <f t="shared" si="241"/>
        <v>0.72904415274780388</v>
      </c>
      <c r="AK395" s="15">
        <f t="shared" si="242"/>
        <v>2.0153766611244267E-2</v>
      </c>
      <c r="AL395" s="15">
        <f t="shared" si="243"/>
        <v>6.448871521239867E-2</v>
      </c>
      <c r="AM395" s="15">
        <f t="shared" si="244"/>
        <v>3.2255537059986794E-2</v>
      </c>
      <c r="AN395" s="15">
        <f t="shared" si="262"/>
        <v>6.3298544724116903</v>
      </c>
      <c r="AO395" s="15">
        <f t="shared" si="262"/>
        <v>6.3298451436050494</v>
      </c>
      <c r="AP395" s="15">
        <f t="shared" si="262"/>
        <v>6.3298152811743504</v>
      </c>
      <c r="AQ395" s="15">
        <f t="shared" si="262"/>
        <v>6.3297196888662972</v>
      </c>
      <c r="AR395" s="15">
        <f t="shared" si="262"/>
        <v>6.3294136922066286</v>
      </c>
      <c r="AS395" s="15">
        <f t="shared" si="262"/>
        <v>6.3284342076948299</v>
      </c>
      <c r="AT395" s="15">
        <f t="shared" si="262"/>
        <v>6.3252991997331298</v>
      </c>
      <c r="AU395" s="15">
        <f t="shared" si="246"/>
        <v>6.3152677009263627</v>
      </c>
    </row>
    <row r="396" spans="1:47" s="15" customFormat="1" ht="12.95" customHeight="1" x14ac:dyDescent="0.2">
      <c r="A396" s="134" t="s">
        <v>1436</v>
      </c>
      <c r="B396" s="135" t="s">
        <v>131</v>
      </c>
      <c r="C396" s="134">
        <v>57642.729800000001</v>
      </c>
      <c r="D396" s="134">
        <v>1E-4</v>
      </c>
      <c r="E396" s="15">
        <f t="shared" si="228"/>
        <v>50211.706881647879</v>
      </c>
      <c r="F396" s="219">
        <f t="shared" si="263"/>
        <v>50211.5</v>
      </c>
      <c r="G396" s="150">
        <f t="shared" si="253"/>
        <v>6.5966446818492841E-2</v>
      </c>
      <c r="K396" s="15">
        <f t="shared" si="258"/>
        <v>6.5966446818492841E-2</v>
      </c>
      <c r="N396" s="15">
        <f t="shared" ca="1" si="261"/>
        <v>6.3064289273279867E-2</v>
      </c>
      <c r="O396" s="15">
        <f t="shared" si="229"/>
        <v>3.1580448341250747E-2</v>
      </c>
      <c r="P396" s="211">
        <f t="shared" si="230"/>
        <v>42624.229800000001</v>
      </c>
      <c r="Q396" s="212"/>
      <c r="R396" s="15">
        <f t="shared" si="254"/>
        <v>1.1823968912768957E-3</v>
      </c>
      <c r="S396" s="13">
        <f t="shared" si="259"/>
        <v>1</v>
      </c>
      <c r="T396" s="15">
        <f t="shared" si="255"/>
        <v>1.1823968912768957E-3</v>
      </c>
      <c r="U396" s="15">
        <f t="shared" si="256"/>
        <v>3.4385998477242094E-2</v>
      </c>
      <c r="Z396" s="15">
        <f t="shared" si="231"/>
        <v>50211.5</v>
      </c>
      <c r="AA396" s="15">
        <f t="shared" si="232"/>
        <v>6.519466415277296E-2</v>
      </c>
      <c r="AB396" s="15">
        <f t="shared" si="233"/>
        <v>3.2352231006970628E-2</v>
      </c>
      <c r="AC396" s="15">
        <f t="shared" si="234"/>
        <v>3.4385998477242094E-2</v>
      </c>
      <c r="AD396" s="15">
        <f t="shared" si="235"/>
        <v>7.7178266571988063E-4</v>
      </c>
      <c r="AE396" s="15">
        <f t="shared" si="236"/>
        <v>5.9564848310568501E-7</v>
      </c>
      <c r="AF396" s="15">
        <f t="shared" si="237"/>
        <v>-42624.163833553182</v>
      </c>
      <c r="AG396" s="13">
        <f t="shared" si="238"/>
        <v>5.9564848310568501E-7</v>
      </c>
      <c r="AH396" s="15">
        <f t="shared" si="239"/>
        <v>3.3614215811522213E-2</v>
      </c>
      <c r="AI396" s="15">
        <f t="shared" si="240"/>
        <v>1.311873810916818</v>
      </c>
      <c r="AJ396" s="15">
        <f t="shared" si="241"/>
        <v>0.72240514414976909</v>
      </c>
      <c r="AK396" s="15">
        <f t="shared" si="242"/>
        <v>2.3164409073866795E-2</v>
      </c>
      <c r="AL396" s="15">
        <f t="shared" si="243"/>
        <v>7.4138806026613227E-2</v>
      </c>
      <c r="AM396" s="15">
        <f t="shared" si="244"/>
        <v>3.7086391875793046E-2</v>
      </c>
      <c r="AN396" s="15">
        <f t="shared" si="262"/>
        <v>6.3368408958615472</v>
      </c>
      <c r="AO396" s="15">
        <f t="shared" si="262"/>
        <v>6.3368301910528668</v>
      </c>
      <c r="AP396" s="15">
        <f t="shared" si="262"/>
        <v>6.3367959118949129</v>
      </c>
      <c r="AQ396" s="15">
        <f t="shared" si="262"/>
        <v>6.3366861428961601</v>
      </c>
      <c r="AR396" s="15">
        <f t="shared" si="262"/>
        <v>6.3363346440492538</v>
      </c>
      <c r="AS396" s="15">
        <f t="shared" si="262"/>
        <v>6.3352091294653663</v>
      </c>
      <c r="AT396" s="15">
        <f t="shared" si="262"/>
        <v>6.3316056194991859</v>
      </c>
      <c r="AU396" s="15">
        <f t="shared" si="246"/>
        <v>6.320072421357974</v>
      </c>
    </row>
    <row r="397" spans="1:47" s="15" customFormat="1" ht="12.95" customHeight="1" x14ac:dyDescent="0.2">
      <c r="A397" s="136" t="s">
        <v>1437</v>
      </c>
      <c r="B397" s="137" t="s">
        <v>131</v>
      </c>
      <c r="C397" s="136">
        <v>57973.702700000002</v>
      </c>
      <c r="D397" s="136">
        <v>1E-4</v>
      </c>
      <c r="E397" s="15">
        <f t="shared" si="228"/>
        <v>51249.692437302991</v>
      </c>
      <c r="F397" s="219">
        <f t="shared" si="263"/>
        <v>51249.5</v>
      </c>
      <c r="G397" s="29">
        <f t="shared" ref="G397:G428" si="264">C397-(C$7+C$8*F397)</f>
        <v>6.1360711515590083E-2</v>
      </c>
      <c r="K397" s="15">
        <f t="shared" si="258"/>
        <v>6.1360711515590083E-2</v>
      </c>
      <c r="N397" s="15">
        <f t="shared" ca="1" si="261"/>
        <v>5.9362890996608492E-2</v>
      </c>
      <c r="O397" s="15">
        <f t="shared" si="229"/>
        <v>2.9672675770110568E-2</v>
      </c>
      <c r="P397" s="211">
        <f t="shared" si="230"/>
        <v>42955.202700000002</v>
      </c>
      <c r="Q397" s="212"/>
      <c r="R397" s="15">
        <f t="shared" ref="R397:R428" si="265">+(O397-G397)^2</f>
        <v>1.0041316094067875E-3</v>
      </c>
      <c r="S397" s="13">
        <f t="shared" si="259"/>
        <v>1</v>
      </c>
      <c r="T397" s="15">
        <f t="shared" ref="T397:T428" si="266">+S397*R397</f>
        <v>1.0041316094067875E-3</v>
      </c>
      <c r="U397" s="15">
        <f t="shared" ref="U397:U428" si="267">+(G397-O397)</f>
        <v>3.1688035745479515E-2</v>
      </c>
      <c r="Z397" s="15">
        <f t="shared" si="231"/>
        <v>51249.5</v>
      </c>
      <c r="AA397" s="15">
        <f t="shared" si="232"/>
        <v>6.087452519851564E-2</v>
      </c>
      <c r="AB397" s="15">
        <f t="shared" si="233"/>
        <v>3.0158862087185011E-2</v>
      </c>
      <c r="AC397" s="15">
        <f t="shared" si="234"/>
        <v>3.1688035745479515E-2</v>
      </c>
      <c r="AD397" s="15">
        <f t="shared" si="235"/>
        <v>4.8618631707444265E-4</v>
      </c>
      <c r="AE397" s="15">
        <f t="shared" si="236"/>
        <v>2.3637713491041048E-7</v>
      </c>
      <c r="AF397" s="15">
        <f t="shared" si="237"/>
        <v>-42955.141339288486</v>
      </c>
      <c r="AG397" s="13">
        <f t="shared" si="238"/>
        <v>2.3637713491041048E-7</v>
      </c>
      <c r="AH397" s="15">
        <f t="shared" si="239"/>
        <v>3.1201849428405072E-2</v>
      </c>
      <c r="AI397" s="15">
        <f t="shared" si="240"/>
        <v>1.3075285778412691</v>
      </c>
      <c r="AJ397" s="15">
        <f t="shared" si="241"/>
        <v>0.64324074448942592</v>
      </c>
      <c r="AK397" s="15">
        <f t="shared" si="242"/>
        <v>5.6815821691206789E-2</v>
      </c>
      <c r="AL397" s="15">
        <f t="shared" si="243"/>
        <v>0.18268976734241821</v>
      </c>
      <c r="AM397" s="15">
        <f t="shared" si="244"/>
        <v>9.159979162703602E-2</v>
      </c>
      <c r="AN397" s="15">
        <f t="shared" si="262"/>
        <v>6.4155476254631427</v>
      </c>
      <c r="AO397" s="15">
        <f t="shared" si="262"/>
        <v>6.4155222570985329</v>
      </c>
      <c r="AP397" s="15">
        <f t="shared" si="262"/>
        <v>6.4154404236963352</v>
      </c>
      <c r="AQ397" s="15">
        <f t="shared" si="262"/>
        <v>6.4151764511519227</v>
      </c>
      <c r="AR397" s="15">
        <f t="shared" si="262"/>
        <v>6.4143250096767472</v>
      </c>
      <c r="AS397" s="15">
        <f t="shared" si="262"/>
        <v>6.4115793397981147</v>
      </c>
      <c r="AT397" s="15">
        <f t="shared" si="262"/>
        <v>6.4027318105161566</v>
      </c>
      <c r="AU397" s="15">
        <f t="shared" si="246"/>
        <v>6.3742822018798533</v>
      </c>
    </row>
    <row r="398" spans="1:47" s="15" customFormat="1" ht="12.95" customHeight="1" x14ac:dyDescent="0.2">
      <c r="A398" s="136" t="s">
        <v>1437</v>
      </c>
      <c r="B398" s="137" t="s">
        <v>132</v>
      </c>
      <c r="C398" s="136">
        <v>57973.861499999999</v>
      </c>
      <c r="D398" s="136">
        <v>1E-4</v>
      </c>
      <c r="E398" s="15">
        <f t="shared" si="228"/>
        <v>51250.19046027174</v>
      </c>
      <c r="F398" s="219">
        <f t="shared" si="263"/>
        <v>51250</v>
      </c>
      <c r="G398" s="150">
        <f t="shared" si="264"/>
        <v>6.0730313758540433E-2</v>
      </c>
      <c r="K398" s="15">
        <f t="shared" si="258"/>
        <v>6.0730313758540433E-2</v>
      </c>
      <c r="N398" s="15">
        <f t="shared" ca="1" si="261"/>
        <v>5.9361108049461736E-2</v>
      </c>
      <c r="O398" s="15">
        <f t="shared" si="229"/>
        <v>2.967173561630157E-2</v>
      </c>
      <c r="P398" s="211">
        <f t="shared" si="230"/>
        <v>42955.361499999999</v>
      </c>
      <c r="Q398" s="212"/>
      <c r="R398" s="15">
        <f t="shared" si="265"/>
        <v>9.6463527621755765E-4</v>
      </c>
      <c r="S398" s="13">
        <f t="shared" si="259"/>
        <v>1</v>
      </c>
      <c r="T398" s="15">
        <f t="shared" si="266"/>
        <v>9.6463527621755765E-4</v>
      </c>
      <c r="U398" s="15">
        <f t="shared" si="267"/>
        <v>3.1058578142238863E-2</v>
      </c>
      <c r="Z398" s="15">
        <f t="shared" si="231"/>
        <v>51250</v>
      </c>
      <c r="AA398" s="15">
        <f t="shared" si="232"/>
        <v>6.0872377496752519E-2</v>
      </c>
      <c r="AB398" s="15">
        <f t="shared" si="233"/>
        <v>2.9529671878089487E-2</v>
      </c>
      <c r="AC398" s="15">
        <f t="shared" si="234"/>
        <v>3.1058578142238863E-2</v>
      </c>
      <c r="AD398" s="15">
        <f t="shared" si="235"/>
        <v>-1.4206373821208651E-4</v>
      </c>
      <c r="AE398" s="15">
        <f t="shared" si="236"/>
        <v>2.018210571479225E-8</v>
      </c>
      <c r="AF398" s="15">
        <f t="shared" si="237"/>
        <v>-42955.300769686241</v>
      </c>
      <c r="AG398" s="13">
        <f t="shared" si="238"/>
        <v>2.018210571479225E-8</v>
      </c>
      <c r="AH398" s="15">
        <f t="shared" si="239"/>
        <v>3.1200641880450946E-2</v>
      </c>
      <c r="AI398" s="15">
        <f t="shared" si="240"/>
        <v>1.307525617810732</v>
      </c>
      <c r="AJ398" s="15">
        <f t="shared" si="241"/>
        <v>0.64320085913988168</v>
      </c>
      <c r="AK398" s="15">
        <f t="shared" si="242"/>
        <v>5.6831841195303399E-2</v>
      </c>
      <c r="AL398" s="15">
        <f t="shared" si="243"/>
        <v>0.18274185870024076</v>
      </c>
      <c r="AM398" s="15">
        <f t="shared" si="244"/>
        <v>9.1626055905451378E-2</v>
      </c>
      <c r="AN398" s="15">
        <f t="shared" si="262"/>
        <v>6.4155854667539804</v>
      </c>
      <c r="AO398" s="15">
        <f t="shared" si="262"/>
        <v>6.4155600918359967</v>
      </c>
      <c r="AP398" s="15">
        <f t="shared" si="262"/>
        <v>6.4154782368818264</v>
      </c>
      <c r="AQ398" s="15">
        <f t="shared" si="262"/>
        <v>6.4152141934907121</v>
      </c>
      <c r="AR398" s="15">
        <f t="shared" si="262"/>
        <v>6.4143625192588951</v>
      </c>
      <c r="AS398" s="15">
        <f t="shared" si="262"/>
        <v>6.4116160854933639</v>
      </c>
      <c r="AT398" s="15">
        <f t="shared" si="262"/>
        <v>6.4027660555288826</v>
      </c>
      <c r="AU398" s="15">
        <f t="shared" si="246"/>
        <v>6.3743083144908939</v>
      </c>
    </row>
    <row r="399" spans="1:47" s="15" customFormat="1" ht="12.95" customHeight="1" x14ac:dyDescent="0.2">
      <c r="A399" s="136" t="s">
        <v>1439</v>
      </c>
      <c r="B399" s="137" t="s">
        <v>131</v>
      </c>
      <c r="C399" s="136">
        <v>58007.820899999999</v>
      </c>
      <c r="D399" s="136">
        <v>1E-4</v>
      </c>
      <c r="E399" s="15">
        <f t="shared" si="228"/>
        <v>51356.692734864962</v>
      </c>
      <c r="F399" s="219">
        <f t="shared" si="263"/>
        <v>51356.5</v>
      </c>
      <c r="G399" s="29">
        <f t="shared" si="264"/>
        <v>6.1455592360289302E-2</v>
      </c>
      <c r="K399" s="15">
        <f t="shared" si="258"/>
        <v>6.1455592360289302E-2</v>
      </c>
      <c r="N399" s="15">
        <f t="shared" ca="1" si="261"/>
        <v>5.898134030720209E-2</v>
      </c>
      <c r="O399" s="15">
        <f t="shared" si="229"/>
        <v>2.9471017856788406E-2</v>
      </c>
      <c r="P399" s="211">
        <f t="shared" si="230"/>
        <v>42989.320899999999</v>
      </c>
      <c r="Q399" s="212"/>
      <c r="R399" s="15">
        <f t="shared" si="265"/>
        <v>1.0230130061699995E-3</v>
      </c>
      <c r="S399" s="13">
        <f t="shared" si="259"/>
        <v>1</v>
      </c>
      <c r="T399" s="15">
        <f t="shared" si="266"/>
        <v>1.0230130061699995E-3</v>
      </c>
      <c r="U399" s="15">
        <f t="shared" si="267"/>
        <v>3.1984574503500895E-2</v>
      </c>
      <c r="Z399" s="15">
        <f t="shared" si="231"/>
        <v>51356.5</v>
      </c>
      <c r="AA399" s="15">
        <f t="shared" si="232"/>
        <v>6.0413500350441234E-2</v>
      </c>
      <c r="AB399" s="15">
        <f t="shared" si="233"/>
        <v>3.0513109866636474E-2</v>
      </c>
      <c r="AC399" s="15">
        <f t="shared" si="234"/>
        <v>3.1984574503500895E-2</v>
      </c>
      <c r="AD399" s="15">
        <f t="shared" si="235"/>
        <v>1.0420920098480682E-3</v>
      </c>
      <c r="AE399" s="15">
        <f t="shared" si="236"/>
        <v>1.0859557569891863E-6</v>
      </c>
      <c r="AF399" s="15">
        <f t="shared" si="237"/>
        <v>-42989.259444407639</v>
      </c>
      <c r="AG399" s="13">
        <f t="shared" si="238"/>
        <v>1.0859557569891863E-6</v>
      </c>
      <c r="AH399" s="15">
        <f t="shared" si="239"/>
        <v>3.0942482493652827E-2</v>
      </c>
      <c r="AI399" s="15">
        <f t="shared" si="240"/>
        <v>1.3068764554799073</v>
      </c>
      <c r="AJ399" s="15">
        <f t="shared" si="241"/>
        <v>0.63466990395840894</v>
      </c>
      <c r="AK399" s="15">
        <f t="shared" si="242"/>
        <v>6.0238732187929696E-2</v>
      </c>
      <c r="AL399" s="15">
        <f t="shared" si="243"/>
        <v>0.19383184756412628</v>
      </c>
      <c r="AM399" s="15">
        <f t="shared" si="244"/>
        <v>9.7220502103609552E-2</v>
      </c>
      <c r="AN399" s="15">
        <f t="shared" si="262"/>
        <v>6.423643678072267</v>
      </c>
      <c r="AO399" s="15">
        <f t="shared" si="262"/>
        <v>6.4236169211437799</v>
      </c>
      <c r="AP399" s="15">
        <f t="shared" si="262"/>
        <v>6.4235305126252085</v>
      </c>
      <c r="AQ399" s="15">
        <f t="shared" si="262"/>
        <v>6.4232514731443846</v>
      </c>
      <c r="AR399" s="15">
        <f t="shared" si="262"/>
        <v>6.4223504443364803</v>
      </c>
      <c r="AS399" s="15">
        <f t="shared" si="262"/>
        <v>6.4194417613966159</v>
      </c>
      <c r="AT399" s="15">
        <f t="shared" si="262"/>
        <v>6.4100597920633655</v>
      </c>
      <c r="AU399" s="15">
        <f t="shared" si="246"/>
        <v>6.3798703006427058</v>
      </c>
    </row>
    <row r="400" spans="1:47" s="15" customFormat="1" ht="12.95" customHeight="1" x14ac:dyDescent="0.2">
      <c r="A400" s="136" t="s">
        <v>1439</v>
      </c>
      <c r="B400" s="137" t="s">
        <v>131</v>
      </c>
      <c r="C400" s="136">
        <v>58028.864600000001</v>
      </c>
      <c r="D400" s="136">
        <v>2.0000000000000001E-4</v>
      </c>
      <c r="E400" s="15">
        <f t="shared" si="228"/>
        <v>51422.68924587097</v>
      </c>
      <c r="F400" s="219">
        <f t="shared" si="263"/>
        <v>51422.5</v>
      </c>
      <c r="G400" s="150">
        <f t="shared" si="264"/>
        <v>6.0343088960507885E-2</v>
      </c>
      <c r="K400" s="15">
        <f t="shared" si="258"/>
        <v>6.0343088960507885E-2</v>
      </c>
      <c r="N400" s="15">
        <f t="shared" ca="1" si="261"/>
        <v>5.8745991283829929E-2</v>
      </c>
      <c r="O400" s="15">
        <f t="shared" si="229"/>
        <v>2.9346164816362028E-2</v>
      </c>
      <c r="P400" s="211">
        <f t="shared" si="230"/>
        <v>43010.364600000001</v>
      </c>
      <c r="Q400" s="212"/>
      <c r="R400" s="15">
        <f t="shared" si="265"/>
        <v>9.6080930639793239E-4</v>
      </c>
      <c r="S400" s="13">
        <f t="shared" si="259"/>
        <v>1</v>
      </c>
      <c r="T400" s="15">
        <f t="shared" si="266"/>
        <v>9.6080930639793239E-4</v>
      </c>
      <c r="U400" s="15">
        <f t="shared" si="267"/>
        <v>3.0996924144145857E-2</v>
      </c>
      <c r="Z400" s="15">
        <f t="shared" si="231"/>
        <v>51422.5</v>
      </c>
      <c r="AA400" s="15">
        <f t="shared" si="232"/>
        <v>6.0127717783221873E-2</v>
      </c>
      <c r="AB400" s="15">
        <f t="shared" si="233"/>
        <v>2.9561535993648042E-2</v>
      </c>
      <c r="AC400" s="15">
        <f t="shared" si="234"/>
        <v>3.0996924144145857E-2</v>
      </c>
      <c r="AD400" s="15">
        <f t="shared" si="235"/>
        <v>2.1537117728601118E-4</v>
      </c>
      <c r="AE400" s="15">
        <f t="shared" si="236"/>
        <v>4.6384744005562458E-8</v>
      </c>
      <c r="AF400" s="15">
        <f t="shared" si="237"/>
        <v>-43010.30425691104</v>
      </c>
      <c r="AG400" s="13">
        <f t="shared" si="238"/>
        <v>4.6384744005562458E-8</v>
      </c>
      <c r="AH400" s="15">
        <f t="shared" si="239"/>
        <v>3.0781552966859842E-2</v>
      </c>
      <c r="AI400" s="15">
        <f t="shared" si="240"/>
        <v>1.3064555617473439</v>
      </c>
      <c r="AJ400" s="15">
        <f t="shared" si="241"/>
        <v>0.62934825144604067</v>
      </c>
      <c r="AK400" s="15">
        <f t="shared" si="242"/>
        <v>6.2344626533812342E-2</v>
      </c>
      <c r="AL400" s="15">
        <f t="shared" si="243"/>
        <v>0.20069888209431422</v>
      </c>
      <c r="AM400" s="15">
        <f t="shared" si="244"/>
        <v>0.10068764336176289</v>
      </c>
      <c r="AN400" s="15">
        <f t="shared" si="262"/>
        <v>6.4286354553936862</v>
      </c>
      <c r="AO400" s="15">
        <f t="shared" si="262"/>
        <v>6.4286078562223086</v>
      </c>
      <c r="AP400" s="15">
        <f t="shared" si="262"/>
        <v>6.428518663773497</v>
      </c>
      <c r="AQ400" s="15">
        <f t="shared" si="262"/>
        <v>6.42823042782664</v>
      </c>
      <c r="AR400" s="15">
        <f t="shared" si="262"/>
        <v>6.4272990421193166</v>
      </c>
      <c r="AS400" s="15">
        <f t="shared" si="262"/>
        <v>6.4242902828961022</v>
      </c>
      <c r="AT400" s="15">
        <f t="shared" si="262"/>
        <v>6.4145793888229372</v>
      </c>
      <c r="AU400" s="15">
        <f t="shared" si="246"/>
        <v>6.3833171653001664</v>
      </c>
    </row>
    <row r="401" spans="1:48" s="15" customFormat="1" ht="12.95" customHeight="1" x14ac:dyDescent="0.2">
      <c r="A401" s="237" t="s">
        <v>1468</v>
      </c>
      <c r="B401" s="238" t="s">
        <v>132</v>
      </c>
      <c r="C401" s="239">
        <v>58051.662421000001</v>
      </c>
      <c r="D401" s="239">
        <v>1.3799999999999999E-4</v>
      </c>
      <c r="E401" s="15">
        <f t="shared" si="228"/>
        <v>51494.1869693958</v>
      </c>
      <c r="F401" s="219">
        <f t="shared" si="263"/>
        <v>51494</v>
      </c>
      <c r="G401" s="29">
        <f t="shared" si="264"/>
        <v>5.9617210281430744E-2</v>
      </c>
      <c r="K401" s="15">
        <f t="shared" si="258"/>
        <v>5.9617210281430744E-2</v>
      </c>
      <c r="N401" s="15">
        <f t="shared" ca="1" si="261"/>
        <v>5.84910298418434E-2</v>
      </c>
      <c r="O401" s="15">
        <f t="shared" si="229"/>
        <v>2.9210506187584154E-2</v>
      </c>
      <c r="P401" s="211">
        <f t="shared" si="230"/>
        <v>43033.162421000001</v>
      </c>
      <c r="Q401" s="212"/>
      <c r="R401" s="15">
        <f t="shared" si="265"/>
        <v>9.2456765385074693E-4</v>
      </c>
      <c r="S401" s="13">
        <v>1</v>
      </c>
      <c r="T401" s="15">
        <f t="shared" si="266"/>
        <v>9.2456765385074693E-4</v>
      </c>
      <c r="U401" s="15">
        <f t="shared" si="267"/>
        <v>3.040670409384659E-2</v>
      </c>
      <c r="Z401" s="15">
        <f t="shared" si="231"/>
        <v>51494</v>
      </c>
      <c r="AA401" s="15">
        <f t="shared" si="232"/>
        <v>5.9816913181201005E-2</v>
      </c>
      <c r="AB401" s="15">
        <f t="shared" si="233"/>
        <v>2.9010803287813892E-2</v>
      </c>
      <c r="AC401" s="15">
        <f t="shared" si="234"/>
        <v>3.040670409384659E-2</v>
      </c>
      <c r="AD401" s="15">
        <f t="shared" si="235"/>
        <v>-1.9970289977026129E-4</v>
      </c>
      <c r="AE401" s="15">
        <f t="shared" si="236"/>
        <v>3.9881248176651029E-8</v>
      </c>
      <c r="AF401" s="15">
        <f t="shared" si="237"/>
        <v>-43033.102803789719</v>
      </c>
      <c r="AG401" s="13">
        <f t="shared" si="238"/>
        <v>3.9881248176651029E-8</v>
      </c>
      <c r="AH401" s="15">
        <f t="shared" si="239"/>
        <v>3.0606406993616851E-2</v>
      </c>
      <c r="AI401" s="15">
        <f t="shared" si="240"/>
        <v>1.3059836140778074</v>
      </c>
      <c r="AJ401" s="15">
        <f t="shared" si="241"/>
        <v>0.62355360988179409</v>
      </c>
      <c r="AK401" s="15">
        <f t="shared" si="242"/>
        <v>6.4621139725356561E-2</v>
      </c>
      <c r="AL401" s="15">
        <f t="shared" si="243"/>
        <v>0.20813309857364756</v>
      </c>
      <c r="AM401" s="15">
        <f t="shared" si="244"/>
        <v>0.10444385877717556</v>
      </c>
      <c r="AN401" s="15">
        <f t="shared" ref="AN401:AT410" si="268">$AU401+$AB$7*SIN(AO401)</f>
        <v>6.4340413740909623</v>
      </c>
      <c r="AO401" s="15">
        <f t="shared" si="268"/>
        <v>6.4340128752042345</v>
      </c>
      <c r="AP401" s="15">
        <f t="shared" si="268"/>
        <v>6.4339207008709254</v>
      </c>
      <c r="AQ401" s="15">
        <f t="shared" si="268"/>
        <v>6.4336225890148846</v>
      </c>
      <c r="AR401" s="15">
        <f t="shared" si="268"/>
        <v>6.4326585224788291</v>
      </c>
      <c r="AS401" s="15">
        <f t="shared" si="268"/>
        <v>6.4295417724990296</v>
      </c>
      <c r="AT401" s="15">
        <f t="shared" si="268"/>
        <v>6.4194751991067305</v>
      </c>
      <c r="AU401" s="15">
        <f t="shared" si="246"/>
        <v>6.3870512686790812</v>
      </c>
    </row>
    <row r="402" spans="1:48" s="15" customFormat="1" ht="12.95" customHeight="1" x14ac:dyDescent="0.2">
      <c r="A402" s="240" t="s">
        <v>1466</v>
      </c>
      <c r="B402" s="241" t="s">
        <v>132</v>
      </c>
      <c r="C402" s="242">
        <v>58054.531589999795</v>
      </c>
      <c r="D402" s="242">
        <v>1E-4</v>
      </c>
      <c r="E402" s="15">
        <f t="shared" si="228"/>
        <v>51503.185156191517</v>
      </c>
      <c r="F402" s="219">
        <f t="shared" si="263"/>
        <v>51503</v>
      </c>
      <c r="G402" s="29">
        <f t="shared" si="264"/>
        <v>5.9039050524006598E-2</v>
      </c>
      <c r="K402" s="15">
        <f t="shared" si="258"/>
        <v>5.9039050524006598E-2</v>
      </c>
      <c r="N402" s="15">
        <f t="shared" ca="1" si="261"/>
        <v>5.8458936793201743E-2</v>
      </c>
      <c r="O402" s="15">
        <f t="shared" si="229"/>
        <v>2.919340071274043E-2</v>
      </c>
      <c r="P402" s="211">
        <f t="shared" si="230"/>
        <v>43036.031589999795</v>
      </c>
      <c r="Q402" s="212"/>
      <c r="R402" s="15">
        <f t="shared" si="265"/>
        <v>8.9076281265673218E-4</v>
      </c>
      <c r="S402" s="13">
        <v>1</v>
      </c>
      <c r="T402" s="15">
        <f t="shared" si="266"/>
        <v>8.9076281265673218E-4</v>
      </c>
      <c r="U402" s="15">
        <f t="shared" si="267"/>
        <v>2.9845649811266167E-2</v>
      </c>
      <c r="Z402" s="15">
        <f t="shared" si="231"/>
        <v>51503</v>
      </c>
      <c r="AA402" s="15">
        <f t="shared" si="232"/>
        <v>5.9777702390076883E-2</v>
      </c>
      <c r="AB402" s="15">
        <f t="shared" si="233"/>
        <v>2.8454748846670146E-2</v>
      </c>
      <c r="AC402" s="15">
        <f t="shared" si="234"/>
        <v>2.9845649811266167E-2</v>
      </c>
      <c r="AD402" s="15">
        <f t="shared" si="235"/>
        <v>-7.3865186607028482E-4</v>
      </c>
      <c r="AE402" s="15">
        <f t="shared" si="236"/>
        <v>5.4560657924911404E-7</v>
      </c>
      <c r="AF402" s="15">
        <f t="shared" si="237"/>
        <v>-43035.972550949271</v>
      </c>
      <c r="AG402" s="13">
        <f t="shared" si="238"/>
        <v>5.4560657924911404E-7</v>
      </c>
      <c r="AH402" s="15">
        <f t="shared" si="239"/>
        <v>3.0584301677336452E-2</v>
      </c>
      <c r="AI402" s="15">
        <f t="shared" si="240"/>
        <v>1.3059230340783001</v>
      </c>
      <c r="AJ402" s="15">
        <f t="shared" si="241"/>
        <v>0.62282206528446649</v>
      </c>
      <c r="AK402" s="15">
        <f t="shared" si="242"/>
        <v>6.4907326272522978E-2</v>
      </c>
      <c r="AL402" s="15">
        <f t="shared" si="243"/>
        <v>0.20906849134037753</v>
      </c>
      <c r="AM402" s="15">
        <f t="shared" si="244"/>
        <v>0.10491668016658358</v>
      </c>
      <c r="AN402" s="15">
        <f t="shared" si="268"/>
        <v>6.4347217004651203</v>
      </c>
      <c r="AO402" s="15">
        <f t="shared" si="268"/>
        <v>6.4346930892835168</v>
      </c>
      <c r="AP402" s="15">
        <f t="shared" si="268"/>
        <v>6.4346005421700339</v>
      </c>
      <c r="AQ402" s="15">
        <f t="shared" si="268"/>
        <v>6.4343011937412982</v>
      </c>
      <c r="AR402" s="15">
        <f t="shared" si="268"/>
        <v>6.4333330290539124</v>
      </c>
      <c r="AS402" s="15">
        <f t="shared" si="268"/>
        <v>6.43020271792507</v>
      </c>
      <c r="AT402" s="15">
        <f t="shared" si="268"/>
        <v>6.4200914232453252</v>
      </c>
      <c r="AU402" s="15">
        <f t="shared" si="246"/>
        <v>6.3875212956778258</v>
      </c>
      <c r="AV402" s="13"/>
    </row>
    <row r="403" spans="1:48" s="15" customFormat="1" ht="12.95" customHeight="1" x14ac:dyDescent="0.2">
      <c r="A403" s="237" t="s">
        <v>1468</v>
      </c>
      <c r="B403" s="238" t="s">
        <v>132</v>
      </c>
      <c r="C403" s="239">
        <v>58080.678076999997</v>
      </c>
      <c r="D403" s="239">
        <v>1.66E-4</v>
      </c>
      <c r="E403" s="15">
        <f t="shared" si="228"/>
        <v>51585.184848121986</v>
      </c>
      <c r="F403" s="219">
        <f t="shared" si="263"/>
        <v>51585</v>
      </c>
      <c r="G403" s="29">
        <f t="shared" si="264"/>
        <v>5.8940819224517327E-2</v>
      </c>
      <c r="K403" s="15">
        <f t="shared" si="258"/>
        <v>5.8940819224517327E-2</v>
      </c>
      <c r="N403" s="15">
        <f t="shared" ca="1" si="261"/>
        <v>5.8166533461133291E-2</v>
      </c>
      <c r="O403" s="15">
        <f t="shared" si="229"/>
        <v>2.9037246340763503E-2</v>
      </c>
      <c r="P403" s="211">
        <f t="shared" si="230"/>
        <v>43062.178076999997</v>
      </c>
      <c r="Q403" s="212"/>
      <c r="R403" s="15">
        <f t="shared" si="265"/>
        <v>8.9422367121397696E-4</v>
      </c>
      <c r="S403" s="13">
        <v>1</v>
      </c>
      <c r="T403" s="15">
        <f t="shared" si="266"/>
        <v>8.9422367121397696E-4</v>
      </c>
      <c r="U403" s="15">
        <f t="shared" si="267"/>
        <v>2.9903572883753823E-2</v>
      </c>
      <c r="Z403" s="15">
        <f t="shared" si="231"/>
        <v>51585</v>
      </c>
      <c r="AA403" s="15">
        <f t="shared" si="232"/>
        <v>5.941954127098846E-2</v>
      </c>
      <c r="AB403" s="15">
        <f t="shared" si="233"/>
        <v>2.855852429429237E-2</v>
      </c>
      <c r="AC403" s="15">
        <f t="shared" si="234"/>
        <v>2.9903572883753823E-2</v>
      </c>
      <c r="AD403" s="15">
        <f t="shared" si="235"/>
        <v>-4.7872204647113337E-4</v>
      </c>
      <c r="AE403" s="15">
        <f t="shared" si="236"/>
        <v>2.2917479777750998E-7</v>
      </c>
      <c r="AF403" s="15">
        <f t="shared" si="237"/>
        <v>-43062.119136180772</v>
      </c>
      <c r="AG403" s="13">
        <f t="shared" si="238"/>
        <v>2.2917479777750998E-7</v>
      </c>
      <c r="AH403" s="15">
        <f t="shared" si="239"/>
        <v>3.0382294930224957E-2</v>
      </c>
      <c r="AI403" s="15">
        <f t="shared" si="240"/>
        <v>1.3053590333672758</v>
      </c>
      <c r="AJ403" s="15">
        <f t="shared" si="241"/>
        <v>0.61613504582390555</v>
      </c>
      <c r="AK403" s="15">
        <f t="shared" si="242"/>
        <v>6.7510921520325215E-2</v>
      </c>
      <c r="AL403" s="15">
        <f t="shared" si="243"/>
        <v>0.21758691398878191</v>
      </c>
      <c r="AM403" s="15">
        <f t="shared" si="244"/>
        <v>0.10922472595499599</v>
      </c>
      <c r="AN403" s="15">
        <f t="shared" si="268"/>
        <v>6.4409187611395309</v>
      </c>
      <c r="AO403" s="15">
        <f t="shared" si="268"/>
        <v>6.4408891368861241</v>
      </c>
      <c r="AP403" s="15">
        <f t="shared" si="268"/>
        <v>6.4407932203177873</v>
      </c>
      <c r="AQ403" s="15">
        <f t="shared" si="268"/>
        <v>6.4404826743962333</v>
      </c>
      <c r="AR403" s="15">
        <f t="shared" si="268"/>
        <v>6.4394773348316727</v>
      </c>
      <c r="AS403" s="15">
        <f t="shared" si="268"/>
        <v>6.4362238057212977</v>
      </c>
      <c r="AT403" s="15">
        <f t="shared" si="268"/>
        <v>6.4257055743793003</v>
      </c>
      <c r="AU403" s="15">
        <f t="shared" si="246"/>
        <v>6.3918037638886105</v>
      </c>
      <c r="AV403" s="13"/>
    </row>
    <row r="404" spans="1:48" s="15" customFormat="1" ht="12.95" customHeight="1" x14ac:dyDescent="0.2">
      <c r="A404" s="136" t="s">
        <v>1439</v>
      </c>
      <c r="B404" s="137" t="s">
        <v>132</v>
      </c>
      <c r="C404" s="136">
        <v>58083.548199999997</v>
      </c>
      <c r="D404" s="136">
        <v>1E-4</v>
      </c>
      <c r="E404" s="15">
        <f t="shared" si="228"/>
        <v>51594.18602681956</v>
      </c>
      <c r="F404" s="219">
        <f t="shared" si="263"/>
        <v>51594</v>
      </c>
      <c r="G404" s="29">
        <f t="shared" si="264"/>
        <v>5.931665967364097E-2</v>
      </c>
      <c r="K404" s="15">
        <f t="shared" si="258"/>
        <v>5.931665967364097E-2</v>
      </c>
      <c r="N404" s="15">
        <f t="shared" ca="1" si="261"/>
        <v>5.8134440412491634E-2</v>
      </c>
      <c r="O404" s="15">
        <f t="shared" si="229"/>
        <v>2.9020074026636686E-2</v>
      </c>
      <c r="P404" s="211">
        <f t="shared" si="230"/>
        <v>43065.048199999997</v>
      </c>
      <c r="Q404" s="212"/>
      <c r="R404" s="15">
        <f t="shared" si="265"/>
        <v>9.1788310186626605E-4</v>
      </c>
      <c r="S404" s="13">
        <f>S$16</f>
        <v>1</v>
      </c>
      <c r="T404" s="15">
        <f t="shared" si="266"/>
        <v>9.1788310186626605E-4</v>
      </c>
      <c r="U404" s="15">
        <f t="shared" si="267"/>
        <v>3.0296585647004284E-2</v>
      </c>
      <c r="Z404" s="15">
        <f t="shared" si="231"/>
        <v>51594</v>
      </c>
      <c r="AA404" s="15">
        <f t="shared" si="232"/>
        <v>5.9380131641000519E-2</v>
      </c>
      <c r="AB404" s="15">
        <f t="shared" si="233"/>
        <v>2.895660205927714E-2</v>
      </c>
      <c r="AC404" s="15">
        <f t="shared" si="234"/>
        <v>3.0296585647004284E-2</v>
      </c>
      <c r="AD404" s="15">
        <f t="shared" si="235"/>
        <v>-6.3471967359549075E-5</v>
      </c>
      <c r="AE404" s="15">
        <f t="shared" si="236"/>
        <v>4.028690640491663E-9</v>
      </c>
      <c r="AF404" s="15">
        <f t="shared" si="237"/>
        <v>-43064.988883340324</v>
      </c>
      <c r="AG404" s="13">
        <f t="shared" si="238"/>
        <v>4.028690640491663E-9</v>
      </c>
      <c r="AH404" s="15">
        <f t="shared" si="239"/>
        <v>3.036005761436383E-2</v>
      </c>
      <c r="AI404" s="15">
        <f t="shared" si="240"/>
        <v>1.3052958112245272</v>
      </c>
      <c r="AJ404" s="15">
        <f t="shared" si="241"/>
        <v>0.61539872842447851</v>
      </c>
      <c r="AK404" s="15">
        <f t="shared" si="242"/>
        <v>6.7796249396839814E-2</v>
      </c>
      <c r="AL404" s="15">
        <f t="shared" si="243"/>
        <v>0.21852141195691288</v>
      </c>
      <c r="AM404" s="15">
        <f t="shared" si="244"/>
        <v>0.10969757340473421</v>
      </c>
      <c r="AN404" s="15">
        <f t="shared" si="268"/>
        <v>6.4415987626151869</v>
      </c>
      <c r="AO404" s="15">
        <f t="shared" si="268"/>
        <v>6.4415690282891811</v>
      </c>
      <c r="AP404" s="15">
        <f t="shared" si="268"/>
        <v>6.4414727449045968</v>
      </c>
      <c r="AQ404" s="15">
        <f t="shared" si="268"/>
        <v>6.4411609776771899</v>
      </c>
      <c r="AR404" s="15">
        <f t="shared" si="268"/>
        <v>6.4401515761930064</v>
      </c>
      <c r="AS404" s="15">
        <f t="shared" si="268"/>
        <v>6.4368845609616194</v>
      </c>
      <c r="AT404" s="15">
        <f t="shared" si="268"/>
        <v>6.4263217242752528</v>
      </c>
      <c r="AU404" s="15">
        <f t="shared" si="246"/>
        <v>6.392273790887355</v>
      </c>
      <c r="AV404" s="13"/>
    </row>
    <row r="405" spans="1:48" s="15" customFormat="1" ht="12.95" customHeight="1" x14ac:dyDescent="0.2">
      <c r="A405" s="136" t="s">
        <v>1439</v>
      </c>
      <c r="B405" s="137" t="s">
        <v>131</v>
      </c>
      <c r="C405" s="136">
        <v>58084.665300000001</v>
      </c>
      <c r="D405" s="136">
        <v>5.9999999999999995E-4</v>
      </c>
      <c r="E405" s="15">
        <f t="shared" ref="E405:E446" si="269">(C405-C$7)/C$8</f>
        <v>51597.689436507259</v>
      </c>
      <c r="F405" s="219">
        <f t="shared" si="263"/>
        <v>51597.5</v>
      </c>
      <c r="G405" s="150">
        <f t="shared" si="264"/>
        <v>6.0403875402698759E-2</v>
      </c>
      <c r="K405" s="15">
        <f t="shared" si="258"/>
        <v>6.0403875402698759E-2</v>
      </c>
      <c r="N405" s="15">
        <f t="shared" ca="1" si="261"/>
        <v>5.8121959782464316E-2</v>
      </c>
      <c r="O405" s="15">
        <f t="shared" ref="O405:O446" si="270">+D$11+D$12*F405+D$13*F405^2</f>
        <v>2.9013394119239005E-2</v>
      </c>
      <c r="P405" s="211">
        <f t="shared" ref="P405:P446" si="271">C405-15018.5</f>
        <v>43066.165300000001</v>
      </c>
      <c r="Q405" s="212"/>
      <c r="R405" s="15">
        <f t="shared" si="265"/>
        <v>9.8536231520723709E-4</v>
      </c>
      <c r="S405" s="13">
        <f>S$16</f>
        <v>1</v>
      </c>
      <c r="T405" s="15">
        <f t="shared" si="266"/>
        <v>9.8536231520723709E-4</v>
      </c>
      <c r="U405" s="15">
        <f t="shared" si="267"/>
        <v>3.1390481283459754E-2</v>
      </c>
      <c r="Z405" s="15">
        <f t="shared" ref="Z405:Z446" si="272">F405</f>
        <v>51597.5</v>
      </c>
      <c r="AA405" s="15">
        <f t="shared" ref="AA405:AA446" si="273">AB$3+AB$4*Z405+AB$5*Z405^2+AH405</f>
        <v>5.9364800387059054E-2</v>
      </c>
      <c r="AB405" s="15">
        <f t="shared" ref="AB405:AB446" si="274">IF(S405&lt;&gt;0,G405-AH405, -9999)</f>
        <v>3.0052469134878711E-2</v>
      </c>
      <c r="AC405" s="15">
        <f t="shared" ref="AC405:AC446" si="275">+G405-O405</f>
        <v>3.1390481283459754E-2</v>
      </c>
      <c r="AD405" s="15">
        <f t="shared" ref="AD405:AD446" si="276">IF(S405&lt;&gt;0,G405-AA405, -9999)</f>
        <v>1.0390750156397052E-3</v>
      </c>
      <c r="AE405" s="15">
        <f t="shared" ref="AE405:AE446" si="277">+(G405-AA405)^2*S405</f>
        <v>1.0796768881266537E-6</v>
      </c>
      <c r="AF405" s="15">
        <f t="shared" ref="AF405:AF446" si="278">IF(S405&lt;&gt;0,G405-P405, -9999)</f>
        <v>-43066.104896124598</v>
      </c>
      <c r="AG405" s="13">
        <f t="shared" ref="AG405:AG446" si="279">+(G405-AA405)^2</f>
        <v>1.0796768881266537E-6</v>
      </c>
      <c r="AH405" s="15">
        <f t="shared" ref="AH405:AH446" si="280">$AB$6*($AB$11/AI405*AJ405+$AB$12)</f>
        <v>3.0351406267820048E-2</v>
      </c>
      <c r="AI405" s="15">
        <f t="shared" ref="AI405:AI446" si="281">1+$AB$7*COS(AL405)</f>
        <v>1.3052711544904665</v>
      </c>
      <c r="AJ405" s="15">
        <f t="shared" ref="AJ405:AJ446" si="282">SIN(AL405+RADIANS($AB$9))</f>
        <v>0.6151122568612466</v>
      </c>
      <c r="AK405" s="15">
        <f t="shared" ref="AK405:AK452" si="283">$AB$7*SIN(AL405)</f>
        <v>6.7907186803594477E-2</v>
      </c>
      <c r="AL405" s="15">
        <f t="shared" ref="AL405:AL452" si="284">2*ATAN(AM405)</f>
        <v>0.21888480340048352</v>
      </c>
      <c r="AM405" s="15">
        <f t="shared" ref="AM405:AM452" si="285">SQRT((1+$AB$7)/(1-$AB$7))*TAN(AN405/2)</f>
        <v>0.10988145923961404</v>
      </c>
      <c r="AN405" s="15">
        <f t="shared" si="268"/>
        <v>6.4418631987596395</v>
      </c>
      <c r="AO405" s="15">
        <f t="shared" si="268"/>
        <v>6.4418334216880631</v>
      </c>
      <c r="AP405" s="15">
        <f t="shared" si="268"/>
        <v>6.4417369958150807</v>
      </c>
      <c r="AQ405" s="15">
        <f t="shared" si="268"/>
        <v>6.4414247540514467</v>
      </c>
      <c r="AR405" s="15">
        <f t="shared" si="268"/>
        <v>6.4404137739202101</v>
      </c>
      <c r="AS405" s="15">
        <f t="shared" si="268"/>
        <v>6.4371415161348322</v>
      </c>
      <c r="AT405" s="15">
        <f t="shared" si="268"/>
        <v>6.4265613360940357</v>
      </c>
      <c r="AU405" s="15">
        <f t="shared" ref="AU405:AU446" si="286">RADIANS($AB$9)+$AB$18*(F405-AB$15)</f>
        <v>6.3924565791646444</v>
      </c>
      <c r="AV405" s="13"/>
    </row>
    <row r="406" spans="1:48" s="15" customFormat="1" ht="12.95" customHeight="1" x14ac:dyDescent="0.2">
      <c r="A406" s="136" t="s">
        <v>1439</v>
      </c>
      <c r="B406" s="137" t="s">
        <v>131</v>
      </c>
      <c r="C406" s="136">
        <v>58136.318099999997</v>
      </c>
      <c r="D406" s="136">
        <v>1E-4</v>
      </c>
      <c r="E406" s="15">
        <f t="shared" si="269"/>
        <v>51759.681129208191</v>
      </c>
      <c r="F406" s="219">
        <f t="shared" si="263"/>
        <v>51759.5</v>
      </c>
      <c r="G406" s="29">
        <f t="shared" si="264"/>
        <v>5.7755003414058592E-2</v>
      </c>
      <c r="K406" s="15">
        <f t="shared" si="258"/>
        <v>5.7755003414058592E-2</v>
      </c>
      <c r="N406" s="15">
        <f t="shared" ca="1" si="261"/>
        <v>5.7544284906914461E-2</v>
      </c>
      <c r="O406" s="15">
        <f t="shared" si="270"/>
        <v>2.8703115799775664E-2</v>
      </c>
      <c r="P406" s="211">
        <f t="shared" si="271"/>
        <v>43117.818099999997</v>
      </c>
      <c r="Q406" s="212"/>
      <c r="R406" s="15">
        <f t="shared" si="265"/>
        <v>8.4401217395292584E-4</v>
      </c>
      <c r="S406" s="13">
        <f>S$16</f>
        <v>1</v>
      </c>
      <c r="T406" s="15">
        <f t="shared" si="266"/>
        <v>8.4401217395292584E-4</v>
      </c>
      <c r="U406" s="15">
        <f t="shared" si="267"/>
        <v>2.9051887614282929E-2</v>
      </c>
      <c r="Z406" s="15">
        <f t="shared" si="272"/>
        <v>51759.5</v>
      </c>
      <c r="AA406" s="15">
        <f t="shared" si="273"/>
        <v>5.8651960492835983E-2</v>
      </c>
      <c r="AB406" s="15">
        <f t="shared" si="274"/>
        <v>2.7806158720998272E-2</v>
      </c>
      <c r="AC406" s="15">
        <f t="shared" si="275"/>
        <v>2.9051887614282929E-2</v>
      </c>
      <c r="AD406" s="15">
        <f t="shared" si="276"/>
        <v>-8.9695707877739117E-4</v>
      </c>
      <c r="AE406" s="15">
        <f t="shared" si="277"/>
        <v>8.0453200116887108E-7</v>
      </c>
      <c r="AF406" s="15">
        <f t="shared" si="278"/>
        <v>-43117.760344996583</v>
      </c>
      <c r="AG406" s="13">
        <f t="shared" si="279"/>
        <v>8.0453200116887108E-7</v>
      </c>
      <c r="AH406" s="15">
        <f t="shared" si="280"/>
        <v>2.994884469306032E-2</v>
      </c>
      <c r="AI406" s="15">
        <f t="shared" si="281"/>
        <v>1.3040869623430091</v>
      </c>
      <c r="AJ406" s="15">
        <f t="shared" si="282"/>
        <v>0.60177672527265536</v>
      </c>
      <c r="AK406" s="15">
        <f t="shared" si="283"/>
        <v>7.3027276524062754E-2</v>
      </c>
      <c r="AL406" s="15">
        <f t="shared" si="284"/>
        <v>0.23568927055994637</v>
      </c>
      <c r="AM406" s="15">
        <f t="shared" si="285"/>
        <v>0.11839319960733562</v>
      </c>
      <c r="AN406" s="15">
        <f t="shared" si="268"/>
        <v>6.4540972321268848</v>
      </c>
      <c r="AO406" s="15">
        <f t="shared" si="268"/>
        <v>6.4540655143637293</v>
      </c>
      <c r="AP406" s="15">
        <f t="shared" si="268"/>
        <v>6.4539625950360939</v>
      </c>
      <c r="AQ406" s="15">
        <f t="shared" si="268"/>
        <v>6.4536286500122433</v>
      </c>
      <c r="AR406" s="15">
        <f t="shared" si="268"/>
        <v>6.452545221855134</v>
      </c>
      <c r="AS406" s="15">
        <f t="shared" si="268"/>
        <v>6.4490315970067931</v>
      </c>
      <c r="AT406" s="15">
        <f t="shared" si="268"/>
        <v>6.4376506619454954</v>
      </c>
      <c r="AU406" s="15">
        <f t="shared" si="286"/>
        <v>6.4009170651420479</v>
      </c>
      <c r="AV406" s="13"/>
    </row>
    <row r="407" spans="1:48" s="15" customFormat="1" ht="12.95" customHeight="1" x14ac:dyDescent="0.2">
      <c r="A407" s="136" t="s">
        <v>1439</v>
      </c>
      <c r="B407" s="137" t="s">
        <v>132</v>
      </c>
      <c r="C407" s="136">
        <v>58139.3482</v>
      </c>
      <c r="D407" s="136">
        <v>1E-4</v>
      </c>
      <c r="E407" s="15">
        <f t="shared" si="269"/>
        <v>51769.1840221405</v>
      </c>
      <c r="F407" s="219">
        <f t="shared" si="263"/>
        <v>51769</v>
      </c>
      <c r="G407" s="150">
        <f t="shared" si="264"/>
        <v>5.8677446111687459E-2</v>
      </c>
      <c r="K407" s="15">
        <f t="shared" si="258"/>
        <v>5.8677446111687459E-2</v>
      </c>
      <c r="N407" s="15">
        <f t="shared" ca="1" si="261"/>
        <v>5.7510408911126049E-2</v>
      </c>
      <c r="O407" s="15">
        <f t="shared" si="270"/>
        <v>2.8684853983991287E-2</v>
      </c>
      <c r="P407" s="211">
        <f t="shared" si="271"/>
        <v>43120.8482</v>
      </c>
      <c r="Q407" s="212"/>
      <c r="R407" s="15">
        <f t="shared" si="265"/>
        <v>8.9955558253834234E-4</v>
      </c>
      <c r="S407" s="13">
        <f>S$16</f>
        <v>1</v>
      </c>
      <c r="T407" s="15">
        <f t="shared" si="266"/>
        <v>8.9955558253834234E-4</v>
      </c>
      <c r="U407" s="15">
        <f t="shared" si="267"/>
        <v>2.9992592127696172E-2</v>
      </c>
      <c r="Z407" s="15">
        <f t="shared" si="272"/>
        <v>51769</v>
      </c>
      <c r="AA407" s="15">
        <f t="shared" si="273"/>
        <v>5.8609963466831276E-2</v>
      </c>
      <c r="AB407" s="15">
        <f t="shared" si="274"/>
        <v>2.875233662884747E-2</v>
      </c>
      <c r="AC407" s="15">
        <f t="shared" si="275"/>
        <v>2.9992592127696172E-2</v>
      </c>
      <c r="AD407" s="15">
        <f t="shared" si="276"/>
        <v>6.7482644856182994E-5</v>
      </c>
      <c r="AE407" s="15">
        <f t="shared" si="277"/>
        <v>4.5539073567857208E-9</v>
      </c>
      <c r="AF407" s="15">
        <f t="shared" si="278"/>
        <v>-43120.789522553889</v>
      </c>
      <c r="AG407" s="13">
        <f t="shared" si="279"/>
        <v>4.5539073567857208E-9</v>
      </c>
      <c r="AH407" s="15">
        <f t="shared" si="280"/>
        <v>2.9925109482839989E-2</v>
      </c>
      <c r="AI407" s="15">
        <f t="shared" si="281"/>
        <v>1.3040149203959408</v>
      </c>
      <c r="AJ407" s="15">
        <f t="shared" si="282"/>
        <v>0.60099015699870983</v>
      </c>
      <c r="AK407" s="15">
        <f t="shared" si="283"/>
        <v>7.3326611541584485E-2</v>
      </c>
      <c r="AL407" s="15">
        <f t="shared" si="284"/>
        <v>0.23667376017210381</v>
      </c>
      <c r="AM407" s="15">
        <f t="shared" si="285"/>
        <v>0.11889237331548898</v>
      </c>
      <c r="AN407" s="15">
        <f t="shared" si="268"/>
        <v>6.4548143120046557</v>
      </c>
      <c r="AO407" s="15">
        <f t="shared" si="268"/>
        <v>6.454782482780149</v>
      </c>
      <c r="AP407" s="15">
        <f t="shared" si="268"/>
        <v>6.454679188978325</v>
      </c>
      <c r="AQ407" s="15">
        <f t="shared" si="268"/>
        <v>6.4543439874551964</v>
      </c>
      <c r="AR407" s="15">
        <f t="shared" si="268"/>
        <v>6.4532563494393198</v>
      </c>
      <c r="AS407" s="15">
        <f t="shared" si="268"/>
        <v>6.4497286506302069</v>
      </c>
      <c r="AT407" s="15">
        <f t="shared" si="268"/>
        <v>6.4383008821334125</v>
      </c>
      <c r="AU407" s="15">
        <f t="shared" si="286"/>
        <v>6.401413204751834</v>
      </c>
      <c r="AV407" s="13"/>
    </row>
    <row r="408" spans="1:48" s="15" customFormat="1" ht="12.95" customHeight="1" x14ac:dyDescent="0.2">
      <c r="A408" s="136" t="s">
        <v>1439</v>
      </c>
      <c r="B408" s="137" t="s">
        <v>132</v>
      </c>
      <c r="C408" s="136">
        <v>58147.319300000003</v>
      </c>
      <c r="D408" s="136">
        <v>1E-4</v>
      </c>
      <c r="E408" s="15">
        <f t="shared" si="269"/>
        <v>51794.18270530364</v>
      </c>
      <c r="F408" s="219">
        <f t="shared" si="263"/>
        <v>51794</v>
      </c>
      <c r="G408" s="29">
        <f t="shared" si="264"/>
        <v>5.8257558455807157E-2</v>
      </c>
      <c r="K408" s="15">
        <f t="shared" si="258"/>
        <v>5.8257558455807157E-2</v>
      </c>
      <c r="N408" s="15">
        <f t="shared" ca="1" si="261"/>
        <v>5.74212615537881E-2</v>
      </c>
      <c r="O408" s="15">
        <f t="shared" si="270"/>
        <v>2.8636761379354933E-2</v>
      </c>
      <c r="P408" s="211">
        <f t="shared" si="271"/>
        <v>43128.819300000003</v>
      </c>
      <c r="Q408" s="212"/>
      <c r="R408" s="15">
        <f t="shared" si="265"/>
        <v>8.7739161944436065E-4</v>
      </c>
      <c r="S408" s="13">
        <f>S$16</f>
        <v>1</v>
      </c>
      <c r="T408" s="15">
        <f t="shared" si="266"/>
        <v>8.7739161944436065E-4</v>
      </c>
      <c r="U408" s="15">
        <f t="shared" si="267"/>
        <v>2.9620797076452224E-2</v>
      </c>
      <c r="Z408" s="15">
        <f t="shared" si="272"/>
        <v>51794</v>
      </c>
      <c r="AA408" s="15">
        <f t="shared" si="273"/>
        <v>5.8499342569017579E-2</v>
      </c>
      <c r="AB408" s="15">
        <f t="shared" si="274"/>
        <v>2.8394977266144514E-2</v>
      </c>
      <c r="AC408" s="15">
        <f t="shared" si="275"/>
        <v>2.9620797076452224E-2</v>
      </c>
      <c r="AD408" s="15">
        <f t="shared" si="276"/>
        <v>-2.4178411321042204E-4</v>
      </c>
      <c r="AE408" s="15">
        <f t="shared" si="277"/>
        <v>5.8459557400950182E-8</v>
      </c>
      <c r="AF408" s="15">
        <f t="shared" si="278"/>
        <v>-43128.761042441547</v>
      </c>
      <c r="AG408" s="13">
        <f t="shared" si="279"/>
        <v>5.8459557400950182E-8</v>
      </c>
      <c r="AH408" s="15">
        <f t="shared" si="280"/>
        <v>2.9862581189662642E-2</v>
      </c>
      <c r="AI408" s="15">
        <f t="shared" si="281"/>
        <v>1.3038239671319545</v>
      </c>
      <c r="AJ408" s="15">
        <f t="shared" si="282"/>
        <v>0.59891787631835836</v>
      </c>
      <c r="AK408" s="15">
        <f t="shared" si="283"/>
        <v>7.4113836627998739E-2</v>
      </c>
      <c r="AL408" s="15">
        <f t="shared" si="284"/>
        <v>0.23926400131139169</v>
      </c>
      <c r="AM408" s="15">
        <f t="shared" si="285"/>
        <v>0.12020600393506808</v>
      </c>
      <c r="AN408" s="15">
        <f t="shared" si="268"/>
        <v>6.4567011748911121</v>
      </c>
      <c r="AO408" s="15">
        <f t="shared" si="268"/>
        <v>6.4566690536155296</v>
      </c>
      <c r="AP408" s="15">
        <f t="shared" si="268"/>
        <v>6.4565647777762099</v>
      </c>
      <c r="AQ408" s="15">
        <f t="shared" si="268"/>
        <v>6.4562262784772635</v>
      </c>
      <c r="AR408" s="15">
        <f t="shared" si="268"/>
        <v>6.4551275828775312</v>
      </c>
      <c r="AS408" s="15">
        <f t="shared" si="268"/>
        <v>6.4515628910084688</v>
      </c>
      <c r="AT408" s="15">
        <f t="shared" si="268"/>
        <v>6.4400119444043922</v>
      </c>
      <c r="AU408" s="15">
        <f t="shared" si="286"/>
        <v>6.4027188353039017</v>
      </c>
      <c r="AV408" s="13"/>
    </row>
    <row r="409" spans="1:48" s="15" customFormat="1" ht="12.95" customHeight="1" x14ac:dyDescent="0.2">
      <c r="A409" s="237" t="s">
        <v>1463</v>
      </c>
      <c r="B409" s="238" t="s">
        <v>131</v>
      </c>
      <c r="C409" s="239">
        <v>58341.661699999997</v>
      </c>
      <c r="D409" s="239">
        <v>2.0000000000000001E-4</v>
      </c>
      <c r="E409" s="15">
        <f t="shared" si="269"/>
        <v>52403.672497523301</v>
      </c>
      <c r="F409" s="219">
        <f t="shared" si="263"/>
        <v>52403.5</v>
      </c>
      <c r="G409" s="29">
        <f t="shared" si="264"/>
        <v>5.5002697503368836E-2</v>
      </c>
      <c r="K409" s="15">
        <f t="shared" si="258"/>
        <v>5.5002697503368836E-2</v>
      </c>
      <c r="N409" s="15">
        <f t="shared" ca="1" si="261"/>
        <v>5.5247848981889058E-2</v>
      </c>
      <c r="O409" s="15">
        <f t="shared" si="270"/>
        <v>2.7448483088852657E-2</v>
      </c>
      <c r="P409" s="211">
        <f t="shared" si="271"/>
        <v>43323.161699999997</v>
      </c>
      <c r="Q409" s="212"/>
      <c r="R409" s="15">
        <f t="shared" si="265"/>
        <v>7.5923473200113117E-4</v>
      </c>
      <c r="S409" s="13">
        <v>1</v>
      </c>
      <c r="T409" s="15">
        <f t="shared" si="266"/>
        <v>7.5923473200113117E-4</v>
      </c>
      <c r="U409" s="15">
        <f t="shared" si="267"/>
        <v>2.7554214414516179E-2</v>
      </c>
      <c r="Z409" s="15">
        <f t="shared" si="272"/>
        <v>52403.5</v>
      </c>
      <c r="AA409" s="15">
        <f t="shared" si="273"/>
        <v>5.5757464239476945E-2</v>
      </c>
      <c r="AB409" s="15">
        <f t="shared" si="274"/>
        <v>2.6693716352744545E-2</v>
      </c>
      <c r="AC409" s="15">
        <f t="shared" si="275"/>
        <v>2.7554214414516179E-2</v>
      </c>
      <c r="AD409" s="15">
        <f t="shared" si="276"/>
        <v>-7.5476673610810896E-4</v>
      </c>
      <c r="AE409" s="15">
        <f t="shared" si="277"/>
        <v>5.6967282593528777E-7</v>
      </c>
      <c r="AF409" s="15">
        <f t="shared" si="278"/>
        <v>-43323.106697302494</v>
      </c>
      <c r="AG409" s="13">
        <f t="shared" si="279"/>
        <v>5.6967282593528777E-7</v>
      </c>
      <c r="AH409" s="15">
        <f t="shared" si="280"/>
        <v>2.8308981150624291E-2</v>
      </c>
      <c r="AI409" s="15">
        <f t="shared" si="281"/>
        <v>1.2985648099711171</v>
      </c>
      <c r="AJ409" s="15">
        <f t="shared" si="282"/>
        <v>0.54739893244756721</v>
      </c>
      <c r="AK409" s="15">
        <f t="shared" si="283"/>
        <v>9.3064053374175212E-2</v>
      </c>
      <c r="AL409" s="15">
        <f t="shared" si="284"/>
        <v>0.3021601571354316</v>
      </c>
      <c r="AM409" s="15">
        <f t="shared" si="285"/>
        <v>0.15224014841929384</v>
      </c>
      <c r="AN409" s="15">
        <f t="shared" si="268"/>
        <v>6.5026104381305183</v>
      </c>
      <c r="AO409" s="15">
        <f t="shared" si="268"/>
        <v>6.5025718013348941</v>
      </c>
      <c r="AP409" s="15">
        <f t="shared" si="268"/>
        <v>6.5024452234807528</v>
      </c>
      <c r="AQ409" s="15">
        <f t="shared" si="268"/>
        <v>6.5020305672661882</v>
      </c>
      <c r="AR409" s="15">
        <f t="shared" si="268"/>
        <v>6.5006724629222941</v>
      </c>
      <c r="AS409" s="15">
        <f t="shared" si="268"/>
        <v>6.4962271640901941</v>
      </c>
      <c r="AT409" s="15">
        <f t="shared" si="268"/>
        <v>6.4817063097941601</v>
      </c>
      <c r="AU409" s="15">
        <f t="shared" si="286"/>
        <v>6.4345501081633287</v>
      </c>
      <c r="AV409" s="13"/>
    </row>
    <row r="410" spans="1:48" s="15" customFormat="1" ht="12.95" customHeight="1" x14ac:dyDescent="0.2">
      <c r="A410" s="242" t="s">
        <v>0</v>
      </c>
      <c r="B410" s="241" t="s">
        <v>132</v>
      </c>
      <c r="C410" s="242">
        <v>58382.633099999999</v>
      </c>
      <c r="D410" s="242">
        <v>1E-4</v>
      </c>
      <c r="E410" s="15">
        <f t="shared" si="269"/>
        <v>52532.165559628898</v>
      </c>
      <c r="F410" s="219">
        <f t="shared" si="263"/>
        <v>52532</v>
      </c>
      <c r="G410" s="150">
        <f t="shared" si="264"/>
        <v>5.2790474976063706E-2</v>
      </c>
      <c r="K410" s="15">
        <f t="shared" ref="K410:K446" si="287">G410</f>
        <v>5.2790474976063706E-2</v>
      </c>
      <c r="N410" s="15">
        <f t="shared" ca="1" si="261"/>
        <v>5.4789631565172053E-2</v>
      </c>
      <c r="O410" s="15">
        <f t="shared" si="270"/>
        <v>2.7194090401567714E-2</v>
      </c>
      <c r="P410" s="211">
        <f t="shared" si="271"/>
        <v>43364.133099999999</v>
      </c>
      <c r="Q410" s="212"/>
      <c r="R410" s="15">
        <f t="shared" si="265"/>
        <v>6.5517490328549633E-4</v>
      </c>
      <c r="S410" s="13">
        <f>S$16</f>
        <v>1</v>
      </c>
      <c r="T410" s="15">
        <f t="shared" si="266"/>
        <v>6.5517490328549633E-4</v>
      </c>
      <c r="U410" s="15">
        <f t="shared" si="267"/>
        <v>2.5596384574495992E-2</v>
      </c>
      <c r="Z410" s="15">
        <f t="shared" si="272"/>
        <v>52532</v>
      </c>
      <c r="AA410" s="15">
        <f t="shared" si="273"/>
        <v>5.5168664887607813E-2</v>
      </c>
      <c r="AB410" s="15">
        <f t="shared" si="274"/>
        <v>2.481590049002361E-2</v>
      </c>
      <c r="AC410" s="15">
        <f t="shared" si="275"/>
        <v>2.5596384574495992E-2</v>
      </c>
      <c r="AD410" s="15">
        <f t="shared" si="276"/>
        <v>-2.3781899115441069E-3</v>
      </c>
      <c r="AE410" s="15">
        <f t="shared" si="277"/>
        <v>5.6557872553701671E-6</v>
      </c>
      <c r="AF410" s="15">
        <f t="shared" si="278"/>
        <v>-43364.080309525023</v>
      </c>
      <c r="AG410" s="13">
        <f t="shared" si="279"/>
        <v>5.6557872553701671E-6</v>
      </c>
      <c r="AH410" s="15">
        <f t="shared" si="280"/>
        <v>2.7974574486040096E-2</v>
      </c>
      <c r="AI410" s="15">
        <f t="shared" si="281"/>
        <v>1.2973111411449454</v>
      </c>
      <c r="AJ410" s="15">
        <f t="shared" si="282"/>
        <v>0.53631139688126217</v>
      </c>
      <c r="AK410" s="15">
        <f t="shared" si="283"/>
        <v>9.6994583016841621E-2</v>
      </c>
      <c r="AL410" s="15">
        <f t="shared" si="284"/>
        <v>0.31535240841133483</v>
      </c>
      <c r="AM410" s="15">
        <f t="shared" si="285"/>
        <v>0.15899603508455221</v>
      </c>
      <c r="AN410" s="15">
        <f t="shared" si="268"/>
        <v>6.5122645988862713</v>
      </c>
      <c r="AO410" s="15">
        <f t="shared" si="268"/>
        <v>6.5122247460938665</v>
      </c>
      <c r="AP410" s="15">
        <f t="shared" si="268"/>
        <v>6.5120938969389526</v>
      </c>
      <c r="AQ410" s="15">
        <f t="shared" si="268"/>
        <v>6.5116643063633619</v>
      </c>
      <c r="AR410" s="15">
        <f t="shared" si="268"/>
        <v>6.5102542196870434</v>
      </c>
      <c r="AS410" s="15">
        <f t="shared" si="268"/>
        <v>6.5056289663614608</v>
      </c>
      <c r="AT410" s="15">
        <f t="shared" si="268"/>
        <v>6.4904909089285345</v>
      </c>
      <c r="AU410" s="15">
        <f t="shared" si="286"/>
        <v>6.4412610492009605</v>
      </c>
    </row>
    <row r="411" spans="1:48" s="15" customFormat="1" ht="12.95" customHeight="1" x14ac:dyDescent="0.2">
      <c r="A411" s="242" t="s">
        <v>0</v>
      </c>
      <c r="B411" s="241" t="s">
        <v>131</v>
      </c>
      <c r="C411" s="242">
        <v>58385.346100000002</v>
      </c>
      <c r="D411" s="242">
        <v>1E-4</v>
      </c>
      <c r="E411" s="15">
        <f t="shared" si="269"/>
        <v>52540.673974706071</v>
      </c>
      <c r="F411" s="219">
        <f t="shared" si="263"/>
        <v>52540.5</v>
      </c>
      <c r="G411" s="29">
        <f t="shared" si="264"/>
        <v>5.547371317516081E-2</v>
      </c>
      <c r="K411" s="15">
        <f t="shared" si="287"/>
        <v>5.547371317516081E-2</v>
      </c>
      <c r="N411" s="15">
        <f t="shared" ca="1" si="261"/>
        <v>5.4759321463677152E-2</v>
      </c>
      <c r="O411" s="15">
        <f t="shared" si="270"/>
        <v>2.7177215351808767E-2</v>
      </c>
      <c r="P411" s="211">
        <f t="shared" si="271"/>
        <v>43366.846100000002</v>
      </c>
      <c r="Q411" s="212"/>
      <c r="R411" s="15">
        <f t="shared" si="265"/>
        <v>8.006917890669669E-4</v>
      </c>
      <c r="S411" s="13">
        <f>S$16</f>
        <v>1</v>
      </c>
      <c r="T411" s="15">
        <f t="shared" si="266"/>
        <v>8.006917890669669E-4</v>
      </c>
      <c r="U411" s="15">
        <f t="shared" si="267"/>
        <v>2.8296497823352043E-2</v>
      </c>
      <c r="Z411" s="15">
        <f t="shared" si="272"/>
        <v>52540.5</v>
      </c>
      <c r="AA411" s="15">
        <f t="shared" si="273"/>
        <v>5.5129588760938167E-2</v>
      </c>
      <c r="AB411" s="15">
        <f t="shared" si="274"/>
        <v>2.7521339766031407E-2</v>
      </c>
      <c r="AC411" s="15">
        <f t="shared" si="275"/>
        <v>2.8296497823352043E-2</v>
      </c>
      <c r="AD411" s="15">
        <f t="shared" si="276"/>
        <v>3.441244142226435E-4</v>
      </c>
      <c r="AE411" s="15">
        <f t="shared" si="277"/>
        <v>1.1842161246407753E-7</v>
      </c>
      <c r="AF411" s="15">
        <f t="shared" si="278"/>
        <v>-43366.790626286827</v>
      </c>
      <c r="AG411" s="13">
        <f t="shared" si="279"/>
        <v>1.1842161246407753E-7</v>
      </c>
      <c r="AH411" s="15">
        <f t="shared" si="280"/>
        <v>2.7952373409129403E-2</v>
      </c>
      <c r="AI411" s="15">
        <f t="shared" si="281"/>
        <v>1.2972264745722275</v>
      </c>
      <c r="AJ411" s="15">
        <f t="shared" si="282"/>
        <v>0.53557543087252901</v>
      </c>
      <c r="AK411" s="15">
        <f t="shared" si="283"/>
        <v>9.7253722791909386E-2</v>
      </c>
      <c r="AL411" s="15">
        <f t="shared" si="284"/>
        <v>0.31622414386358089</v>
      </c>
      <c r="AM411" s="15">
        <f t="shared" si="285"/>
        <v>0.15944295243333384</v>
      </c>
      <c r="AN411" s="15">
        <f t="shared" ref="AN411:AT420" si="288">$AU411+$AB$7*SIN(AO411)</f>
        <v>6.5129028707338286</v>
      </c>
      <c r="AO411" s="15">
        <f t="shared" si="288"/>
        <v>6.5128629395411544</v>
      </c>
      <c r="AP411" s="15">
        <f t="shared" si="288"/>
        <v>6.5127318134477621</v>
      </c>
      <c r="AQ411" s="15">
        <f t="shared" si="288"/>
        <v>6.5123012496849713</v>
      </c>
      <c r="AR411" s="15">
        <f t="shared" si="288"/>
        <v>6.5108877602045983</v>
      </c>
      <c r="AS411" s="15">
        <f t="shared" si="288"/>
        <v>6.5062506789771417</v>
      </c>
      <c r="AT411" s="15">
        <f t="shared" si="288"/>
        <v>6.4910719142058309</v>
      </c>
      <c r="AU411" s="15">
        <f t="shared" si="286"/>
        <v>6.4417049635886636</v>
      </c>
    </row>
    <row r="412" spans="1:48" s="15" customFormat="1" ht="12.95" customHeight="1" x14ac:dyDescent="0.2">
      <c r="A412" s="237" t="s">
        <v>1464</v>
      </c>
      <c r="B412" s="238" t="s">
        <v>131</v>
      </c>
      <c r="C412" s="239">
        <v>58409.579400000002</v>
      </c>
      <c r="D412" s="239">
        <v>2.9999999999999997E-4</v>
      </c>
      <c r="E412" s="15">
        <f t="shared" si="269"/>
        <v>52616.673596928485</v>
      </c>
      <c r="F412" s="219">
        <f t="shared" si="263"/>
        <v>52616.5</v>
      </c>
      <c r="G412" s="29">
        <f t="shared" si="264"/>
        <v>5.5353254720102996E-2</v>
      </c>
      <c r="K412" s="15">
        <f t="shared" si="287"/>
        <v>5.5353254720102996E-2</v>
      </c>
      <c r="N412" s="15">
        <f t="shared" ca="1" si="261"/>
        <v>5.4488313497369795E-2</v>
      </c>
      <c r="O412" s="15">
        <f t="shared" si="270"/>
        <v>2.7026070501536673E-2</v>
      </c>
      <c r="P412" s="211">
        <f t="shared" si="271"/>
        <v>43391.079400000002</v>
      </c>
      <c r="Q412" s="212"/>
      <c r="R412" s="15">
        <f t="shared" si="265"/>
        <v>8.0242936575259294E-4</v>
      </c>
      <c r="S412" s="13">
        <v>1</v>
      </c>
      <c r="T412" s="15">
        <f t="shared" si="266"/>
        <v>8.0242936575259294E-4</v>
      </c>
      <c r="U412" s="15">
        <f t="shared" si="267"/>
        <v>2.8327184218566323E-2</v>
      </c>
      <c r="Z412" s="15">
        <f t="shared" si="272"/>
        <v>52616.5</v>
      </c>
      <c r="AA412" s="15">
        <f t="shared" si="273"/>
        <v>5.4779500156237226E-2</v>
      </c>
      <c r="AB412" s="15">
        <f t="shared" si="274"/>
        <v>2.7599825065402438E-2</v>
      </c>
      <c r="AC412" s="15">
        <f t="shared" si="275"/>
        <v>2.8327184218566323E-2</v>
      </c>
      <c r="AD412" s="15">
        <f t="shared" si="276"/>
        <v>5.7375456386576928E-4</v>
      </c>
      <c r="AE412" s="15">
        <f t="shared" si="277"/>
        <v>3.2919429955679915E-7</v>
      </c>
      <c r="AF412" s="15">
        <f t="shared" si="278"/>
        <v>-43391.024046745282</v>
      </c>
      <c r="AG412" s="13">
        <f t="shared" si="279"/>
        <v>3.2919429955679915E-7</v>
      </c>
      <c r="AH412" s="15">
        <f t="shared" si="280"/>
        <v>2.7753429654700557E-2</v>
      </c>
      <c r="AI412" s="15">
        <f t="shared" si="281"/>
        <v>1.2964599317928487</v>
      </c>
      <c r="AJ412" s="15">
        <f t="shared" si="282"/>
        <v>0.52898132500148787</v>
      </c>
      <c r="AK412" s="15">
        <f t="shared" si="283"/>
        <v>9.9565921001616112E-2</v>
      </c>
      <c r="AL412" s="15">
        <f t="shared" si="284"/>
        <v>0.32401339588062239</v>
      </c>
      <c r="AM412" s="15">
        <f t="shared" si="285"/>
        <v>0.16343908952732658</v>
      </c>
      <c r="AN412" s="15">
        <f t="shared" si="288"/>
        <v>6.5186079115782469</v>
      </c>
      <c r="AO412" s="15">
        <f t="shared" si="288"/>
        <v>6.5185672907525909</v>
      </c>
      <c r="AP412" s="15">
        <f t="shared" si="288"/>
        <v>6.5184337198181703</v>
      </c>
      <c r="AQ412" s="15">
        <f t="shared" si="288"/>
        <v>6.5179945369559888</v>
      </c>
      <c r="AR412" s="15">
        <f t="shared" si="288"/>
        <v>6.5165508230544944</v>
      </c>
      <c r="AS412" s="15">
        <f t="shared" si="288"/>
        <v>6.5118084126608258</v>
      </c>
      <c r="AT412" s="15">
        <f t="shared" si="288"/>
        <v>6.4962663493912451</v>
      </c>
      <c r="AU412" s="15">
        <f t="shared" si="286"/>
        <v>6.4456740804669517</v>
      </c>
    </row>
    <row r="413" spans="1:48" s="15" customFormat="1" ht="12.95" customHeight="1" x14ac:dyDescent="0.2">
      <c r="A413" s="237" t="s">
        <v>1464</v>
      </c>
      <c r="B413" s="238" t="s">
        <v>131</v>
      </c>
      <c r="C413" s="239">
        <v>58409.579899999997</v>
      </c>
      <c r="D413" s="239">
        <v>4.0000000000000002E-4</v>
      </c>
      <c r="E413" s="15">
        <f t="shared" si="269"/>
        <v>52616.675165010864</v>
      </c>
      <c r="F413" s="219">
        <f t="shared" si="263"/>
        <v>52616.5</v>
      </c>
      <c r="G413" s="29">
        <f t="shared" si="264"/>
        <v>5.5853254714747891E-2</v>
      </c>
      <c r="K413" s="15">
        <f t="shared" si="287"/>
        <v>5.5853254714747891E-2</v>
      </c>
      <c r="N413" s="15">
        <f t="shared" ca="1" si="261"/>
        <v>5.4488313497369795E-2</v>
      </c>
      <c r="O413" s="15">
        <f t="shared" si="270"/>
        <v>2.7026070501536673E-2</v>
      </c>
      <c r="P413" s="211">
        <f t="shared" si="271"/>
        <v>43391.079899999997</v>
      </c>
      <c r="Q413" s="212"/>
      <c r="R413" s="15">
        <f t="shared" si="265"/>
        <v>8.3100654966241413E-4</v>
      </c>
      <c r="S413" s="13">
        <v>1</v>
      </c>
      <c r="T413" s="15">
        <f t="shared" si="266"/>
        <v>8.3100654966241413E-4</v>
      </c>
      <c r="U413" s="15">
        <f t="shared" si="267"/>
        <v>2.8827184213211218E-2</v>
      </c>
      <c r="Z413" s="15">
        <f t="shared" si="272"/>
        <v>52616.5</v>
      </c>
      <c r="AA413" s="15">
        <f t="shared" si="273"/>
        <v>5.4779500156237226E-2</v>
      </c>
      <c r="AB413" s="15">
        <f t="shared" si="274"/>
        <v>2.8099825060047334E-2</v>
      </c>
      <c r="AC413" s="15">
        <f t="shared" si="275"/>
        <v>2.8827184213211218E-2</v>
      </c>
      <c r="AD413" s="15">
        <f t="shared" si="276"/>
        <v>1.0737545585106645E-3</v>
      </c>
      <c r="AE413" s="15">
        <f t="shared" si="277"/>
        <v>1.1529488519224321E-6</v>
      </c>
      <c r="AF413" s="15">
        <f t="shared" si="278"/>
        <v>-43391.024046745282</v>
      </c>
      <c r="AG413" s="13">
        <f t="shared" si="279"/>
        <v>1.1529488519224321E-6</v>
      </c>
      <c r="AH413" s="15">
        <f t="shared" si="280"/>
        <v>2.7753429654700557E-2</v>
      </c>
      <c r="AI413" s="15">
        <f t="shared" si="281"/>
        <v>1.2964599317928487</v>
      </c>
      <c r="AJ413" s="15">
        <f t="shared" si="282"/>
        <v>0.52898132500148787</v>
      </c>
      <c r="AK413" s="15">
        <f t="shared" si="283"/>
        <v>9.9565921001616112E-2</v>
      </c>
      <c r="AL413" s="15">
        <f t="shared" si="284"/>
        <v>0.32401339588062239</v>
      </c>
      <c r="AM413" s="15">
        <f t="shared" si="285"/>
        <v>0.16343908952732658</v>
      </c>
      <c r="AN413" s="15">
        <f t="shared" si="288"/>
        <v>6.5186079115782469</v>
      </c>
      <c r="AO413" s="15">
        <f t="shared" si="288"/>
        <v>6.5185672907525909</v>
      </c>
      <c r="AP413" s="15">
        <f t="shared" si="288"/>
        <v>6.5184337198181703</v>
      </c>
      <c r="AQ413" s="15">
        <f t="shared" si="288"/>
        <v>6.5179945369559888</v>
      </c>
      <c r="AR413" s="15">
        <f t="shared" si="288"/>
        <v>6.5165508230544944</v>
      </c>
      <c r="AS413" s="15">
        <f t="shared" si="288"/>
        <v>6.5118084126608258</v>
      </c>
      <c r="AT413" s="15">
        <f t="shared" si="288"/>
        <v>6.4962663493912451</v>
      </c>
      <c r="AU413" s="15">
        <f t="shared" si="286"/>
        <v>6.4456740804669517</v>
      </c>
    </row>
    <row r="414" spans="1:48" s="15" customFormat="1" ht="12.95" customHeight="1" x14ac:dyDescent="0.2">
      <c r="A414" s="237" t="s">
        <v>1464</v>
      </c>
      <c r="B414" s="238" t="s">
        <v>131</v>
      </c>
      <c r="C414" s="239">
        <v>58409.58</v>
      </c>
      <c r="D414" s="239">
        <v>2.9999999999999997E-4</v>
      </c>
      <c r="E414" s="15">
        <f t="shared" si="269"/>
        <v>52616.67547862736</v>
      </c>
      <c r="F414" s="219">
        <f t="shared" si="263"/>
        <v>52616.5</v>
      </c>
      <c r="G414" s="29">
        <f t="shared" si="264"/>
        <v>5.5953254719497636E-2</v>
      </c>
      <c r="K414" s="15">
        <f t="shared" si="287"/>
        <v>5.5953254719497636E-2</v>
      </c>
      <c r="N414" s="15">
        <f t="shared" ca="1" si="261"/>
        <v>5.4488313497369795E-2</v>
      </c>
      <c r="O414" s="15">
        <f t="shared" si="270"/>
        <v>2.7026070501536673E-2</v>
      </c>
      <c r="P414" s="211">
        <f t="shared" si="271"/>
        <v>43391.08</v>
      </c>
      <c r="Q414" s="212"/>
      <c r="R414" s="15">
        <f t="shared" si="265"/>
        <v>8.3678198677984987E-4</v>
      </c>
      <c r="S414" s="13">
        <v>1</v>
      </c>
      <c r="T414" s="15">
        <f t="shared" si="266"/>
        <v>8.3678198677984987E-4</v>
      </c>
      <c r="U414" s="15">
        <f t="shared" si="267"/>
        <v>2.8927184217960963E-2</v>
      </c>
      <c r="Z414" s="15">
        <f t="shared" si="272"/>
        <v>52616.5</v>
      </c>
      <c r="AA414" s="15">
        <f t="shared" si="273"/>
        <v>5.4779500156237226E-2</v>
      </c>
      <c r="AB414" s="15">
        <f t="shared" si="274"/>
        <v>2.8199825064797079E-2</v>
      </c>
      <c r="AC414" s="15">
        <f t="shared" si="275"/>
        <v>2.8927184217960963E-2</v>
      </c>
      <c r="AD414" s="15">
        <f t="shared" si="276"/>
        <v>1.1737545632604096E-3</v>
      </c>
      <c r="AE414" s="15">
        <f t="shared" si="277"/>
        <v>1.3776997747746349E-6</v>
      </c>
      <c r="AF414" s="15">
        <f t="shared" si="278"/>
        <v>-43391.024046745282</v>
      </c>
      <c r="AG414" s="13">
        <f t="shared" si="279"/>
        <v>1.3776997747746349E-6</v>
      </c>
      <c r="AH414" s="15">
        <f t="shared" si="280"/>
        <v>2.7753429654700557E-2</v>
      </c>
      <c r="AI414" s="15">
        <f t="shared" si="281"/>
        <v>1.2964599317928487</v>
      </c>
      <c r="AJ414" s="15">
        <f t="shared" si="282"/>
        <v>0.52898132500148787</v>
      </c>
      <c r="AK414" s="15">
        <f t="shared" si="283"/>
        <v>9.9565921001616112E-2</v>
      </c>
      <c r="AL414" s="15">
        <f t="shared" si="284"/>
        <v>0.32401339588062239</v>
      </c>
      <c r="AM414" s="15">
        <f t="shared" si="285"/>
        <v>0.16343908952732658</v>
      </c>
      <c r="AN414" s="15">
        <f t="shared" si="288"/>
        <v>6.5186079115782469</v>
      </c>
      <c r="AO414" s="15">
        <f t="shared" si="288"/>
        <v>6.5185672907525909</v>
      </c>
      <c r="AP414" s="15">
        <f t="shared" si="288"/>
        <v>6.5184337198181703</v>
      </c>
      <c r="AQ414" s="15">
        <f t="shared" si="288"/>
        <v>6.5179945369559888</v>
      </c>
      <c r="AR414" s="15">
        <f t="shared" si="288"/>
        <v>6.5165508230544944</v>
      </c>
      <c r="AS414" s="15">
        <f t="shared" si="288"/>
        <v>6.5118084126608258</v>
      </c>
      <c r="AT414" s="15">
        <f t="shared" si="288"/>
        <v>6.4962663493912451</v>
      </c>
      <c r="AU414" s="15">
        <f t="shared" si="286"/>
        <v>6.4456740804669517</v>
      </c>
    </row>
    <row r="415" spans="1:48" s="15" customFormat="1" ht="12.95" customHeight="1" x14ac:dyDescent="0.2">
      <c r="A415" s="242" t="s">
        <v>0</v>
      </c>
      <c r="B415" s="241" t="s">
        <v>131</v>
      </c>
      <c r="C415" s="242">
        <v>58422.651899999997</v>
      </c>
      <c r="D415" s="242">
        <v>1E-4</v>
      </c>
      <c r="E415" s="15">
        <f t="shared" si="269"/>
        <v>52657.671111154865</v>
      </c>
      <c r="F415" s="219">
        <f t="shared" si="263"/>
        <v>52657.5</v>
      </c>
      <c r="G415" s="150">
        <f t="shared" si="264"/>
        <v>5.4560638964176178E-2</v>
      </c>
      <c r="K415" s="15">
        <f t="shared" si="287"/>
        <v>5.4560638964176178E-2</v>
      </c>
      <c r="N415" s="15">
        <f t="shared" ca="1" si="261"/>
        <v>5.4342111831335582E-2</v>
      </c>
      <c r="O415" s="15">
        <f t="shared" si="270"/>
        <v>2.6944336088696258E-2</v>
      </c>
      <c r="P415" s="211">
        <f t="shared" si="271"/>
        <v>43404.151899999997</v>
      </c>
      <c r="Q415" s="212"/>
      <c r="R415" s="15">
        <f t="shared" si="265"/>
        <v>7.6266018451024049E-4</v>
      </c>
      <c r="S415" s="13">
        <f>S$16</f>
        <v>1</v>
      </c>
      <c r="T415" s="15">
        <f t="shared" si="266"/>
        <v>7.6266018451024049E-4</v>
      </c>
      <c r="U415" s="15">
        <f t="shared" si="267"/>
        <v>2.761630287547992E-2</v>
      </c>
      <c r="Z415" s="15">
        <f t="shared" si="272"/>
        <v>52657.5</v>
      </c>
      <c r="AA415" s="15">
        <f t="shared" si="273"/>
        <v>5.4590114599611744E-2</v>
      </c>
      <c r="AB415" s="15">
        <f t="shared" si="274"/>
        <v>2.6914860453260695E-2</v>
      </c>
      <c r="AC415" s="15">
        <f t="shared" si="275"/>
        <v>2.761630287547992E-2</v>
      </c>
      <c r="AD415" s="15">
        <f t="shared" si="276"/>
        <v>-2.9475635435566305E-5</v>
      </c>
      <c r="AE415" s="15">
        <f t="shared" si="277"/>
        <v>8.6881308433041209E-10</v>
      </c>
      <c r="AF415" s="15">
        <f t="shared" si="278"/>
        <v>-43404.097339361033</v>
      </c>
      <c r="AG415" s="13">
        <f t="shared" si="279"/>
        <v>8.6881308433041209E-10</v>
      </c>
      <c r="AH415" s="15">
        <f t="shared" si="280"/>
        <v>2.7645778510915483E-2</v>
      </c>
      <c r="AI415" s="15">
        <f t="shared" si="281"/>
        <v>1.2960393178080103</v>
      </c>
      <c r="AJ415" s="15">
        <f t="shared" si="282"/>
        <v>0.52541389838074859</v>
      </c>
      <c r="AK415" s="15">
        <f t="shared" si="283"/>
        <v>0.10080965278825456</v>
      </c>
      <c r="AL415" s="15">
        <f t="shared" si="284"/>
        <v>0.32821164578798806</v>
      </c>
      <c r="AM415" s="15">
        <f t="shared" si="285"/>
        <v>0.16559502983663929</v>
      </c>
      <c r="AN415" s="15">
        <f t="shared" si="288"/>
        <v>6.5216842241777178</v>
      </c>
      <c r="AO415" s="15">
        <f t="shared" si="288"/>
        <v>6.52164323985245</v>
      </c>
      <c r="AP415" s="15">
        <f t="shared" si="288"/>
        <v>6.5215083735669852</v>
      </c>
      <c r="AQ415" s="15">
        <f t="shared" si="288"/>
        <v>6.5210646030034392</v>
      </c>
      <c r="AR415" s="15">
        <f t="shared" si="288"/>
        <v>6.5196047352956734</v>
      </c>
      <c r="AS415" s="15">
        <f t="shared" si="288"/>
        <v>6.5148058247368317</v>
      </c>
      <c r="AT415" s="15">
        <f t="shared" si="288"/>
        <v>6.4990682807417137</v>
      </c>
      <c r="AU415" s="15">
        <f t="shared" si="286"/>
        <v>6.4478153145723436</v>
      </c>
    </row>
    <row r="416" spans="1:48" s="15" customFormat="1" ht="12.95" customHeight="1" x14ac:dyDescent="0.2">
      <c r="A416" s="242" t="s">
        <v>0</v>
      </c>
      <c r="B416" s="241" t="s">
        <v>132</v>
      </c>
      <c r="C416" s="242">
        <v>58456.609499999999</v>
      </c>
      <c r="D416" s="242">
        <v>2.0000000000000001E-4</v>
      </c>
      <c r="E416" s="15">
        <f t="shared" si="269"/>
        <v>52764.167740651465</v>
      </c>
      <c r="F416" s="219">
        <f t="shared" si="263"/>
        <v>52764</v>
      </c>
      <c r="G416" s="29">
        <f t="shared" si="264"/>
        <v>5.3485917560465168E-2</v>
      </c>
      <c r="K416" s="15">
        <f t="shared" si="287"/>
        <v>5.3485917560465168E-2</v>
      </c>
      <c r="N416" s="15">
        <f t="shared" ca="1" si="261"/>
        <v>5.3962344089075936E-2</v>
      </c>
      <c r="O416" s="15">
        <f t="shared" si="270"/>
        <v>2.6731384965347299E-2</v>
      </c>
      <c r="P416" s="211">
        <f t="shared" si="271"/>
        <v>43438.109499999999</v>
      </c>
      <c r="Q416" s="212"/>
      <c r="R416" s="15">
        <f t="shared" si="265"/>
        <v>7.1580501438322445E-4</v>
      </c>
      <c r="S416" s="13">
        <f>S$16</f>
        <v>1</v>
      </c>
      <c r="T416" s="15">
        <f t="shared" si="266"/>
        <v>7.1580501438322445E-4</v>
      </c>
      <c r="U416" s="15">
        <f t="shared" si="267"/>
        <v>2.6754532595117869E-2</v>
      </c>
      <c r="Z416" s="15">
        <f t="shared" si="272"/>
        <v>52764</v>
      </c>
      <c r="AA416" s="15">
        <f t="shared" si="273"/>
        <v>5.4096479080143103E-2</v>
      </c>
      <c r="AB416" s="15">
        <f t="shared" si="274"/>
        <v>2.6120823445669364E-2</v>
      </c>
      <c r="AC416" s="15">
        <f t="shared" si="275"/>
        <v>2.6754532595117869E-2</v>
      </c>
      <c r="AD416" s="15">
        <f t="shared" si="276"/>
        <v>-6.1056151967793515E-4</v>
      </c>
      <c r="AE416" s="15">
        <f t="shared" si="277"/>
        <v>3.7278536931142958E-7</v>
      </c>
      <c r="AF416" s="15">
        <f t="shared" si="278"/>
        <v>-43438.056014082438</v>
      </c>
      <c r="AG416" s="13">
        <f t="shared" si="279"/>
        <v>3.7278536931142958E-7</v>
      </c>
      <c r="AH416" s="15">
        <f t="shared" si="280"/>
        <v>2.7365094114795804E-2</v>
      </c>
      <c r="AI416" s="15">
        <f t="shared" si="281"/>
        <v>1.294923724190733</v>
      </c>
      <c r="AJ416" s="15">
        <f t="shared" si="282"/>
        <v>0.51611519312504484</v>
      </c>
      <c r="AK416" s="15">
        <f t="shared" si="283"/>
        <v>0.10402817259276007</v>
      </c>
      <c r="AL416" s="15">
        <f t="shared" si="284"/>
        <v>0.33910399523930335</v>
      </c>
      <c r="AM416" s="15">
        <f t="shared" si="285"/>
        <v>0.17119565435689593</v>
      </c>
      <c r="AN416" s="15">
        <f t="shared" si="288"/>
        <v>6.5296704273346666</v>
      </c>
      <c r="AO416" s="15">
        <f t="shared" si="288"/>
        <v>6.529628527066861</v>
      </c>
      <c r="AP416" s="15">
        <f t="shared" si="288"/>
        <v>6.5294903742753512</v>
      </c>
      <c r="AQ416" s="15">
        <f t="shared" si="288"/>
        <v>6.5290348934104321</v>
      </c>
      <c r="AR416" s="15">
        <f t="shared" si="288"/>
        <v>6.5275335703970354</v>
      </c>
      <c r="AS416" s="15">
        <f t="shared" si="288"/>
        <v>6.5225889741278626</v>
      </c>
      <c r="AT416" s="15">
        <f t="shared" si="288"/>
        <v>6.5063453627684158</v>
      </c>
      <c r="AU416" s="15">
        <f t="shared" si="286"/>
        <v>6.4533773007241546</v>
      </c>
    </row>
    <row r="417" spans="1:47" s="15" customFormat="1" ht="12.95" customHeight="1" x14ac:dyDescent="0.2">
      <c r="A417" s="240" t="s">
        <v>1465</v>
      </c>
      <c r="B417" s="241" t="s">
        <v>131</v>
      </c>
      <c r="C417" s="242">
        <v>58696.867899999997</v>
      </c>
      <c r="D417" s="242">
        <v>1E-4</v>
      </c>
      <c r="E417" s="15">
        <f t="shared" si="269"/>
        <v>53517.657675400827</v>
      </c>
      <c r="F417" s="219">
        <f t="shared" si="263"/>
        <v>53517.5</v>
      </c>
      <c r="G417" s="29">
        <f t="shared" si="264"/>
        <v>5.0276503738132305E-2</v>
      </c>
      <c r="K417" s="15">
        <f t="shared" si="287"/>
        <v>5.0276503738132305E-2</v>
      </c>
      <c r="N417" s="15">
        <f t="shared" ca="1" si="261"/>
        <v>5.1275442738910354E-2</v>
      </c>
      <c r="O417" s="15">
        <f t="shared" si="270"/>
        <v>2.5198288451158513E-2</v>
      </c>
      <c r="P417" s="211">
        <f t="shared" si="271"/>
        <v>43678.367899999997</v>
      </c>
      <c r="Q417" s="212"/>
      <c r="R417" s="15">
        <f t="shared" si="265"/>
        <v>6.2891688197980601E-4</v>
      </c>
      <c r="S417" s="13">
        <v>1</v>
      </c>
      <c r="T417" s="15">
        <f t="shared" si="266"/>
        <v>6.2891688197980601E-4</v>
      </c>
      <c r="U417" s="15">
        <f t="shared" si="267"/>
        <v>2.5078215286973793E-2</v>
      </c>
      <c r="Z417" s="15">
        <f t="shared" si="272"/>
        <v>53517.5</v>
      </c>
      <c r="AA417" s="15">
        <f t="shared" si="273"/>
        <v>5.0536426412076785E-2</v>
      </c>
      <c r="AB417" s="15">
        <f t="shared" si="274"/>
        <v>2.4938365777214037E-2</v>
      </c>
      <c r="AC417" s="15">
        <f t="shared" si="275"/>
        <v>2.5078215286973793E-2</v>
      </c>
      <c r="AD417" s="15">
        <f t="shared" si="276"/>
        <v>-2.5992267394447932E-4</v>
      </c>
      <c r="AE417" s="15">
        <f t="shared" si="277"/>
        <v>6.7559796430448107E-8</v>
      </c>
      <c r="AF417" s="15">
        <f t="shared" si="278"/>
        <v>-43678.317623496259</v>
      </c>
      <c r="AG417" s="13">
        <f t="shared" si="279"/>
        <v>6.7559796430448107E-8</v>
      </c>
      <c r="AH417" s="15">
        <f t="shared" si="280"/>
        <v>2.5338137960918269E-2</v>
      </c>
      <c r="AI417" s="15">
        <f t="shared" si="281"/>
        <v>1.2861118254823964</v>
      </c>
      <c r="AJ417" s="15">
        <f t="shared" si="282"/>
        <v>0.44915338314777442</v>
      </c>
      <c r="AK417" s="15">
        <f t="shared" si="283"/>
        <v>0.12626118604959835</v>
      </c>
      <c r="AL417" s="15">
        <f t="shared" si="284"/>
        <v>0.41559560415317653</v>
      </c>
      <c r="AM417" s="15">
        <f t="shared" si="285"/>
        <v>0.21084127767062746</v>
      </c>
      <c r="AN417" s="15">
        <f t="shared" si="288"/>
        <v>6.5859634750440419</v>
      </c>
      <c r="AO417" s="15">
        <f t="shared" si="288"/>
        <v>6.5859162994319602</v>
      </c>
      <c r="AP417" s="15">
        <f t="shared" si="288"/>
        <v>6.5857582672409576</v>
      </c>
      <c r="AQ417" s="15">
        <f t="shared" si="288"/>
        <v>6.5852289366339756</v>
      </c>
      <c r="AR417" s="15">
        <f t="shared" si="288"/>
        <v>6.5834565725297729</v>
      </c>
      <c r="AS417" s="15">
        <f t="shared" si="288"/>
        <v>6.5775291803281819</v>
      </c>
      <c r="AT417" s="15">
        <f t="shared" si="288"/>
        <v>6.5577817012823765</v>
      </c>
      <c r="AU417" s="15">
        <f t="shared" si="286"/>
        <v>6.4927290055634952</v>
      </c>
    </row>
    <row r="418" spans="1:47" s="15" customFormat="1" ht="12.95" customHeight="1" x14ac:dyDescent="0.2">
      <c r="A418" s="240" t="s">
        <v>1465</v>
      </c>
      <c r="B418" s="241" t="s">
        <v>131</v>
      </c>
      <c r="C418" s="242">
        <v>58747.886200000001</v>
      </c>
      <c r="D418" s="242">
        <v>2.0000000000000001E-4</v>
      </c>
      <c r="E418" s="15">
        <f t="shared" si="269"/>
        <v>53677.659471542087</v>
      </c>
      <c r="F418" s="219">
        <f t="shared" si="263"/>
        <v>53677.5</v>
      </c>
      <c r="G418" s="29">
        <f t="shared" si="264"/>
        <v>5.0849222774559166E-2</v>
      </c>
      <c r="K418" s="15">
        <f t="shared" si="287"/>
        <v>5.0849222774559166E-2</v>
      </c>
      <c r="N418" s="15">
        <f t="shared" ca="1" si="261"/>
        <v>5.0704899651947521E-2</v>
      </c>
      <c r="O418" s="15">
        <f t="shared" si="270"/>
        <v>2.4866782934006404E-2</v>
      </c>
      <c r="P418" s="211">
        <f t="shared" si="271"/>
        <v>43729.386200000001</v>
      </c>
      <c r="Q418" s="212"/>
      <c r="R418" s="15">
        <f t="shared" si="265"/>
        <v>6.7508718006794341E-4</v>
      </c>
      <c r="S418" s="13">
        <v>1</v>
      </c>
      <c r="T418" s="15">
        <f t="shared" si="266"/>
        <v>6.7508718006794341E-4</v>
      </c>
      <c r="U418" s="15">
        <f t="shared" si="267"/>
        <v>2.5982439840552762E-2</v>
      </c>
      <c r="Z418" s="15">
        <f t="shared" si="272"/>
        <v>53677.5</v>
      </c>
      <c r="AA418" s="15">
        <f t="shared" si="273"/>
        <v>4.9765862578665977E-2</v>
      </c>
      <c r="AB418" s="15">
        <f t="shared" si="274"/>
        <v>2.5950143129899593E-2</v>
      </c>
      <c r="AC418" s="15">
        <f t="shared" si="275"/>
        <v>2.5982439840552762E-2</v>
      </c>
      <c r="AD418" s="15">
        <f t="shared" si="276"/>
        <v>1.083360195893189E-3</v>
      </c>
      <c r="AE418" s="15">
        <f t="shared" si="277"/>
        <v>1.1736693140457289E-6</v>
      </c>
      <c r="AF418" s="15">
        <f t="shared" si="278"/>
        <v>-43729.335350777226</v>
      </c>
      <c r="AG418" s="13">
        <f t="shared" si="279"/>
        <v>1.1736693140457289E-6</v>
      </c>
      <c r="AH418" s="15">
        <f t="shared" si="280"/>
        <v>2.4899079644659573E-2</v>
      </c>
      <c r="AI418" s="15">
        <f t="shared" si="281"/>
        <v>1.2840416719385965</v>
      </c>
      <c r="AJ418" s="15">
        <f t="shared" si="282"/>
        <v>0.43470872620178924</v>
      </c>
      <c r="AK418" s="15">
        <f t="shared" si="283"/>
        <v>0.13085179550104509</v>
      </c>
      <c r="AL418" s="15">
        <f t="shared" si="284"/>
        <v>0.4316983213243229</v>
      </c>
      <c r="AM418" s="15">
        <f t="shared" si="285"/>
        <v>0.21926503355070104</v>
      </c>
      <c r="AN418" s="15">
        <f t="shared" si="288"/>
        <v>6.5978654511508017</v>
      </c>
      <c r="AO418" s="15">
        <f t="shared" si="288"/>
        <v>6.5978174337347397</v>
      </c>
      <c r="AP418" s="15">
        <f t="shared" si="288"/>
        <v>6.5976559702705977</v>
      </c>
      <c r="AQ418" s="15">
        <f t="shared" si="288"/>
        <v>6.5971130950494183</v>
      </c>
      <c r="AR418" s="15">
        <f t="shared" si="288"/>
        <v>6.5952885310329279</v>
      </c>
      <c r="AS418" s="15">
        <f t="shared" si="288"/>
        <v>6.5891641255641478</v>
      </c>
      <c r="AT418" s="15">
        <f t="shared" si="288"/>
        <v>6.5686914817032589</v>
      </c>
      <c r="AU418" s="15">
        <f t="shared" si="286"/>
        <v>6.5010850410967329</v>
      </c>
    </row>
    <row r="419" spans="1:47" s="15" customFormat="1" ht="12.95" customHeight="1" x14ac:dyDescent="0.2">
      <c r="A419" s="240" t="s">
        <v>1465</v>
      </c>
      <c r="B419" s="241" t="s">
        <v>132</v>
      </c>
      <c r="C419" s="242">
        <v>58748.682500000003</v>
      </c>
      <c r="D419" s="242">
        <v>1E-4</v>
      </c>
      <c r="E419" s="15">
        <f t="shared" si="269"/>
        <v>53680.156799564924</v>
      </c>
      <c r="F419" s="219">
        <f t="shared" si="263"/>
        <v>53680</v>
      </c>
      <c r="G419" s="29">
        <f t="shared" si="264"/>
        <v>4.9997234011243563E-2</v>
      </c>
      <c r="K419" s="15">
        <f t="shared" si="287"/>
        <v>4.9997234011243563E-2</v>
      </c>
      <c r="N419" s="15">
        <f t="shared" ref="N419:N446" ca="1" si="289">+C$11+C$12*F419</f>
        <v>5.0695984916213715E-2</v>
      </c>
      <c r="O419" s="15">
        <f t="shared" si="270"/>
        <v>2.4861586583097756E-2</v>
      </c>
      <c r="P419" s="211">
        <f t="shared" si="271"/>
        <v>43730.182500000003</v>
      </c>
      <c r="Q419" s="212"/>
      <c r="R419" s="15">
        <f t="shared" si="265"/>
        <v>6.3180077163205292E-4</v>
      </c>
      <c r="S419" s="13">
        <v>1</v>
      </c>
      <c r="T419" s="15">
        <f t="shared" si="266"/>
        <v>6.3180077163205292E-4</v>
      </c>
      <c r="U419" s="15">
        <f t="shared" si="267"/>
        <v>2.5135647428145808E-2</v>
      </c>
      <c r="Z419" s="15">
        <f t="shared" si="272"/>
        <v>53680</v>
      </c>
      <c r="AA419" s="15">
        <f t="shared" si="273"/>
        <v>4.9753783446015651E-2</v>
      </c>
      <c r="AB419" s="15">
        <f t="shared" si="274"/>
        <v>2.5105037148325668E-2</v>
      </c>
      <c r="AC419" s="15">
        <f t="shared" si="275"/>
        <v>2.5135647428145808E-2</v>
      </c>
      <c r="AD419" s="15">
        <f t="shared" si="276"/>
        <v>2.4345056522791231E-4</v>
      </c>
      <c r="AE419" s="15">
        <f t="shared" si="277"/>
        <v>5.9268177709789984E-8</v>
      </c>
      <c r="AF419" s="15">
        <f t="shared" si="278"/>
        <v>-43730.132502765991</v>
      </c>
      <c r="AG419" s="13">
        <f t="shared" si="279"/>
        <v>5.9268177709789984E-8</v>
      </c>
      <c r="AH419" s="15">
        <f t="shared" si="280"/>
        <v>2.4892196862917895E-2</v>
      </c>
      <c r="AI419" s="15">
        <f t="shared" si="281"/>
        <v>1.2840087941015643</v>
      </c>
      <c r="AJ419" s="15">
        <f t="shared" si="282"/>
        <v>0.43448249656163612</v>
      </c>
      <c r="AK419" s="15">
        <f t="shared" si="283"/>
        <v>0.13092314026365162</v>
      </c>
      <c r="AL419" s="15">
        <f t="shared" si="284"/>
        <v>0.43194951295780132</v>
      </c>
      <c r="AM419" s="15">
        <f t="shared" si="285"/>
        <v>0.2193966712828147</v>
      </c>
      <c r="AN419" s="15">
        <f t="shared" si="288"/>
        <v>6.598051266922818</v>
      </c>
      <c r="AO419" s="15">
        <f t="shared" si="288"/>
        <v>6.5980032371356847</v>
      </c>
      <c r="AP419" s="15">
        <f t="shared" si="288"/>
        <v>6.5978417223072645</v>
      </c>
      <c r="AQ419" s="15">
        <f t="shared" si="288"/>
        <v>6.5972986416151773</v>
      </c>
      <c r="AR419" s="15">
        <f t="shared" si="288"/>
        <v>6.5954732776118155</v>
      </c>
      <c r="AS419" s="15">
        <f t="shared" si="288"/>
        <v>6.5893458283174482</v>
      </c>
      <c r="AT419" s="15">
        <f t="shared" si="288"/>
        <v>6.5688619100311705</v>
      </c>
      <c r="AU419" s="15">
        <f t="shared" si="286"/>
        <v>6.5012156041519402</v>
      </c>
    </row>
    <row r="420" spans="1:47" s="15" customFormat="1" ht="12.95" customHeight="1" x14ac:dyDescent="0.2">
      <c r="A420" s="240" t="s">
        <v>1465</v>
      </c>
      <c r="B420" s="241" t="s">
        <v>132</v>
      </c>
      <c r="C420" s="242">
        <v>58763.349499999997</v>
      </c>
      <c r="D420" s="242">
        <v>1E-4</v>
      </c>
      <c r="E420" s="15">
        <f t="shared" si="269"/>
        <v>53726.154928550066</v>
      </c>
      <c r="F420" s="219">
        <f t="shared" si="263"/>
        <v>53726</v>
      </c>
      <c r="G420" s="29">
        <f t="shared" si="264"/>
        <v>4.9400640724343248E-2</v>
      </c>
      <c r="K420" s="15">
        <f t="shared" si="287"/>
        <v>4.9400640724343248E-2</v>
      </c>
      <c r="N420" s="15">
        <f t="shared" ca="1" si="289"/>
        <v>5.0531953778711919E-2</v>
      </c>
      <c r="O420" s="15">
        <f t="shared" si="270"/>
        <v>2.4765882689479796E-2</v>
      </c>
      <c r="P420" s="211">
        <f t="shared" si="271"/>
        <v>43744.849499999997</v>
      </c>
      <c r="Q420" s="212"/>
      <c r="R420" s="15">
        <f t="shared" si="265"/>
        <v>6.0687130343626942E-4</v>
      </c>
      <c r="S420" s="13">
        <v>1</v>
      </c>
      <c r="T420" s="15">
        <f t="shared" si="266"/>
        <v>6.0687130343626942E-4</v>
      </c>
      <c r="U420" s="15">
        <f t="shared" si="267"/>
        <v>2.4634758034863452E-2</v>
      </c>
      <c r="Z420" s="15">
        <f t="shared" si="272"/>
        <v>53726</v>
      </c>
      <c r="AA420" s="15">
        <f t="shared" si="273"/>
        <v>4.9531314767598908E-2</v>
      </c>
      <c r="AB420" s="15">
        <f t="shared" si="274"/>
        <v>2.4635208646224139E-2</v>
      </c>
      <c r="AC420" s="15">
        <f t="shared" si="275"/>
        <v>2.4634758034863452E-2</v>
      </c>
      <c r="AD420" s="15">
        <f t="shared" si="276"/>
        <v>-1.3067404325566023E-4</v>
      </c>
      <c r="AE420" s="15">
        <f t="shared" si="277"/>
        <v>1.7075705580782161E-8</v>
      </c>
      <c r="AF420" s="15">
        <f t="shared" si="278"/>
        <v>-43744.800099359272</v>
      </c>
      <c r="AG420" s="13">
        <f t="shared" si="279"/>
        <v>1.7075705580782161E-8</v>
      </c>
      <c r="AH420" s="15">
        <f t="shared" si="280"/>
        <v>2.4765432078119109E-2</v>
      </c>
      <c r="AI420" s="15">
        <f t="shared" si="281"/>
        <v>1.2834009497866812</v>
      </c>
      <c r="AJ420" s="15">
        <f t="shared" si="282"/>
        <v>0.43031706907154282</v>
      </c>
      <c r="AK420" s="15">
        <f t="shared" si="283"/>
        <v>0.13223375304182935</v>
      </c>
      <c r="AL420" s="15">
        <f t="shared" si="284"/>
        <v>0.43656913911503326</v>
      </c>
      <c r="AM420" s="15">
        <f t="shared" si="285"/>
        <v>0.22181889879010486</v>
      </c>
      <c r="AN420" s="15">
        <f t="shared" si="288"/>
        <v>6.6014694273544166</v>
      </c>
      <c r="AO420" s="15">
        <f t="shared" si="288"/>
        <v>6.6014211742358739</v>
      </c>
      <c r="AP420" s="15">
        <f t="shared" si="288"/>
        <v>6.6012587267020191</v>
      </c>
      <c r="AQ420" s="15">
        <f t="shared" si="288"/>
        <v>6.6007118994256517</v>
      </c>
      <c r="AR420" s="15">
        <f t="shared" si="288"/>
        <v>6.598871902391819</v>
      </c>
      <c r="AS420" s="15">
        <f t="shared" si="288"/>
        <v>6.5926886386555061</v>
      </c>
      <c r="AT420" s="15">
        <f t="shared" si="288"/>
        <v>6.5719975847476606</v>
      </c>
      <c r="AU420" s="15">
        <f t="shared" si="286"/>
        <v>6.5036179643677459</v>
      </c>
    </row>
    <row r="421" spans="1:47" s="15" customFormat="1" ht="12.95" customHeight="1" x14ac:dyDescent="0.2">
      <c r="A421" s="240" t="s">
        <v>1465</v>
      </c>
      <c r="B421" s="241" t="s">
        <v>131</v>
      </c>
      <c r="C421" s="242">
        <v>58763.509899999997</v>
      </c>
      <c r="D421" s="242">
        <v>2.0000000000000001E-4</v>
      </c>
      <c r="E421" s="15">
        <f t="shared" si="269"/>
        <v>53726.657969382497</v>
      </c>
      <c r="F421" s="219">
        <f t="shared" si="263"/>
        <v>53726.5</v>
      </c>
      <c r="G421" s="29">
        <f t="shared" si="264"/>
        <v>5.0370242970529944E-2</v>
      </c>
      <c r="K421" s="15">
        <f t="shared" si="287"/>
        <v>5.0370242970529944E-2</v>
      </c>
      <c r="N421" s="15">
        <f t="shared" ca="1" si="289"/>
        <v>5.0530170831565163E-2</v>
      </c>
      <c r="O421" s="15">
        <f t="shared" si="270"/>
        <v>2.4764841481040467E-2</v>
      </c>
      <c r="P421" s="211">
        <f t="shared" si="271"/>
        <v>43745.009899999997</v>
      </c>
      <c r="Q421" s="212"/>
      <c r="R421" s="15">
        <f t="shared" si="265"/>
        <v>6.5563658543794988E-4</v>
      </c>
      <c r="S421" s="13">
        <v>1</v>
      </c>
      <c r="T421" s="15">
        <f t="shared" si="266"/>
        <v>6.5563658543794988E-4</v>
      </c>
      <c r="U421" s="15">
        <f t="shared" si="267"/>
        <v>2.5605401489489477E-2</v>
      </c>
      <c r="Z421" s="15">
        <f t="shared" si="272"/>
        <v>53726.5</v>
      </c>
      <c r="AA421" s="15">
        <f t="shared" si="273"/>
        <v>4.9528894418569322E-2</v>
      </c>
      <c r="AB421" s="15">
        <f t="shared" si="274"/>
        <v>2.5606190033001092E-2</v>
      </c>
      <c r="AC421" s="15">
        <f t="shared" si="275"/>
        <v>2.5605401489489477E-2</v>
      </c>
      <c r="AD421" s="15">
        <f t="shared" si="276"/>
        <v>8.4134855196062175E-4</v>
      </c>
      <c r="AE421" s="15">
        <f t="shared" si="277"/>
        <v>7.07867385886235E-7</v>
      </c>
      <c r="AF421" s="15">
        <f t="shared" si="278"/>
        <v>-43744.959529757027</v>
      </c>
      <c r="AG421" s="13">
        <f t="shared" si="279"/>
        <v>7.07867385886235E-7</v>
      </c>
      <c r="AH421" s="15">
        <f t="shared" si="280"/>
        <v>2.4764052937528851E-2</v>
      </c>
      <c r="AI421" s="15">
        <f t="shared" si="281"/>
        <v>1.2833943127119849</v>
      </c>
      <c r="AJ421" s="15">
        <f t="shared" si="282"/>
        <v>0.4302717637742986</v>
      </c>
      <c r="AK421" s="15">
        <f t="shared" si="283"/>
        <v>0.13224797656683548</v>
      </c>
      <c r="AL421" s="15">
        <f t="shared" si="284"/>
        <v>0.43661932840186829</v>
      </c>
      <c r="AM421" s="15">
        <f t="shared" si="285"/>
        <v>0.22184522832748602</v>
      </c>
      <c r="AN421" s="15">
        <f t="shared" ref="AN421:AT430" si="290">$AU421+$AB$7*SIN(AO421)</f>
        <v>6.6015065723878861</v>
      </c>
      <c r="AO421" s="15">
        <f t="shared" si="290"/>
        <v>6.6014583168865988</v>
      </c>
      <c r="AP421" s="15">
        <f t="shared" si="290"/>
        <v>6.601295859343935</v>
      </c>
      <c r="AQ421" s="15">
        <f t="shared" si="290"/>
        <v>6.6007489916995299</v>
      </c>
      <c r="AR421" s="15">
        <f t="shared" si="290"/>
        <v>6.5989088365168858</v>
      </c>
      <c r="AS421" s="15">
        <f t="shared" si="290"/>
        <v>6.5927249681081515</v>
      </c>
      <c r="AT421" s="15">
        <f t="shared" si="290"/>
        <v>6.5720316660080531</v>
      </c>
      <c r="AU421" s="15">
        <f t="shared" si="286"/>
        <v>6.5036440769787873</v>
      </c>
    </row>
    <row r="422" spans="1:47" s="15" customFormat="1" ht="12.95" customHeight="1" x14ac:dyDescent="0.2">
      <c r="A422" s="240" t="s">
        <v>1465</v>
      </c>
      <c r="B422" s="241" t="s">
        <v>132</v>
      </c>
      <c r="C422" s="242">
        <v>58763.668700000002</v>
      </c>
      <c r="D422" s="242">
        <v>1E-4</v>
      </c>
      <c r="E422" s="15">
        <f t="shared" si="269"/>
        <v>53727.155992351276</v>
      </c>
      <c r="F422" s="219">
        <f t="shared" si="263"/>
        <v>53727</v>
      </c>
      <c r="G422" s="29">
        <f t="shared" si="264"/>
        <v>4.9739845220756251E-2</v>
      </c>
      <c r="K422" s="15">
        <f t="shared" si="287"/>
        <v>4.9739845220756251E-2</v>
      </c>
      <c r="N422" s="15">
        <f t="shared" ca="1" si="289"/>
        <v>5.052838788441838E-2</v>
      </c>
      <c r="O422" s="15">
        <f t="shared" si="270"/>
        <v>2.4763800252198417E-2</v>
      </c>
      <c r="P422" s="211">
        <f t="shared" si="271"/>
        <v>43745.168700000002</v>
      </c>
      <c r="Q422" s="212"/>
      <c r="R422" s="15">
        <f t="shared" si="265"/>
        <v>6.2380282227142306E-4</v>
      </c>
      <c r="S422" s="13">
        <v>1</v>
      </c>
      <c r="T422" s="15">
        <f t="shared" si="266"/>
        <v>6.2380282227142306E-4</v>
      </c>
      <c r="U422" s="15">
        <f t="shared" si="267"/>
        <v>2.4976044968557834E-2</v>
      </c>
      <c r="Z422" s="15">
        <f t="shared" si="272"/>
        <v>53727</v>
      </c>
      <c r="AA422" s="15">
        <f t="shared" si="273"/>
        <v>4.9526474022084502E-2</v>
      </c>
      <c r="AB422" s="15">
        <f t="shared" si="274"/>
        <v>2.4977171450870164E-2</v>
      </c>
      <c r="AC422" s="15">
        <f t="shared" si="275"/>
        <v>2.4976044968557834E-2</v>
      </c>
      <c r="AD422" s="15">
        <f t="shared" si="276"/>
        <v>2.1337119867174958E-4</v>
      </c>
      <c r="AE422" s="15">
        <f t="shared" si="277"/>
        <v>4.5527268422619235E-8</v>
      </c>
      <c r="AF422" s="15">
        <f t="shared" si="278"/>
        <v>-43745.118960154781</v>
      </c>
      <c r="AG422" s="13">
        <f t="shared" si="279"/>
        <v>4.5527268422619235E-8</v>
      </c>
      <c r="AH422" s="15">
        <f t="shared" si="280"/>
        <v>2.4762673769886088E-2</v>
      </c>
      <c r="AI422" s="15">
        <f t="shared" si="281"/>
        <v>1.2833876749920077</v>
      </c>
      <c r="AJ422" s="15">
        <f t="shared" si="282"/>
        <v>0.43022645786128538</v>
      </c>
      <c r="AK422" s="15">
        <f t="shared" si="283"/>
        <v>0.1322621996117741</v>
      </c>
      <c r="AL422" s="15">
        <f t="shared" si="284"/>
        <v>0.43666951717019259</v>
      </c>
      <c r="AM422" s="15">
        <f t="shared" si="285"/>
        <v>0.22187155788601082</v>
      </c>
      <c r="AN422" s="15">
        <f t="shared" si="290"/>
        <v>6.6015437172297098</v>
      </c>
      <c r="AO422" s="15">
        <f t="shared" si="290"/>
        <v>6.6014954593466415</v>
      </c>
      <c r="AP422" s="15">
        <f t="shared" si="290"/>
        <v>6.6013329917979506</v>
      </c>
      <c r="AQ422" s="15">
        <f t="shared" si="290"/>
        <v>6.6007860837931673</v>
      </c>
      <c r="AR422" s="15">
        <f t="shared" si="290"/>
        <v>6.5989457704812349</v>
      </c>
      <c r="AS422" s="15">
        <f t="shared" si="290"/>
        <v>6.5927612974433476</v>
      </c>
      <c r="AT422" s="15">
        <f t="shared" si="290"/>
        <v>6.5720657472218136</v>
      </c>
      <c r="AU422" s="15">
        <f t="shared" si="286"/>
        <v>6.5036701895898288</v>
      </c>
    </row>
    <row r="423" spans="1:47" s="15" customFormat="1" ht="12.95" customHeight="1" x14ac:dyDescent="0.2">
      <c r="A423" s="240" t="s">
        <v>1465</v>
      </c>
      <c r="B423" s="241" t="s">
        <v>131</v>
      </c>
      <c r="C423" s="242">
        <v>58767.335500000001</v>
      </c>
      <c r="D423" s="242">
        <v>1E-4</v>
      </c>
      <c r="E423" s="15">
        <f t="shared" si="269"/>
        <v>53738.655681405806</v>
      </c>
      <c r="F423" s="219">
        <f t="shared" si="263"/>
        <v>53738.5</v>
      </c>
      <c r="G423" s="29">
        <f t="shared" si="264"/>
        <v>4.9640696903225034E-2</v>
      </c>
      <c r="K423" s="15">
        <f t="shared" si="287"/>
        <v>4.9640696903225034E-2</v>
      </c>
      <c r="N423" s="15">
        <f t="shared" ca="1" si="289"/>
        <v>5.0487380100042945E-2</v>
      </c>
      <c r="O423" s="15">
        <f t="shared" si="270"/>
        <v>2.4739846357683171E-2</v>
      </c>
      <c r="P423" s="211">
        <f t="shared" si="271"/>
        <v>43748.835500000001</v>
      </c>
      <c r="Q423" s="212"/>
      <c r="R423" s="15">
        <f t="shared" si="265"/>
        <v>6.2005235789141253E-4</v>
      </c>
      <c r="S423" s="13">
        <v>1</v>
      </c>
      <c r="T423" s="15">
        <f t="shared" si="266"/>
        <v>6.2005235789141253E-4</v>
      </c>
      <c r="U423" s="15">
        <f t="shared" si="267"/>
        <v>2.4900850545541864E-2</v>
      </c>
      <c r="Z423" s="15">
        <f t="shared" si="272"/>
        <v>53738.5</v>
      </c>
      <c r="AA423" s="15">
        <f t="shared" si="273"/>
        <v>4.9470791812489603E-2</v>
      </c>
      <c r="AB423" s="15">
        <f t="shared" si="274"/>
        <v>2.4909751448418602E-2</v>
      </c>
      <c r="AC423" s="15">
        <f t="shared" si="275"/>
        <v>2.4900850545541864E-2</v>
      </c>
      <c r="AD423" s="15">
        <f t="shared" si="276"/>
        <v>1.6990509073543103E-4</v>
      </c>
      <c r="AE423" s="15">
        <f t="shared" si="277"/>
        <v>2.8867739857815052E-8</v>
      </c>
      <c r="AF423" s="15">
        <f t="shared" si="278"/>
        <v>-43748.785859303098</v>
      </c>
      <c r="AG423" s="13">
        <f t="shared" si="279"/>
        <v>2.8867739857815052E-8</v>
      </c>
      <c r="AH423" s="15">
        <f t="shared" si="280"/>
        <v>2.4730945454806433E-2</v>
      </c>
      <c r="AI423" s="15">
        <f t="shared" si="281"/>
        <v>1.2832348294389584</v>
      </c>
      <c r="AJ423" s="15">
        <f t="shared" si="282"/>
        <v>0.42918425234887969</v>
      </c>
      <c r="AK423" s="15">
        <f t="shared" si="283"/>
        <v>0.13258919705694261</v>
      </c>
      <c r="AL423" s="15">
        <f t="shared" si="284"/>
        <v>0.43782371562263644</v>
      </c>
      <c r="AM423" s="15">
        <f t="shared" si="285"/>
        <v>0.22247714357660539</v>
      </c>
      <c r="AN423" s="15">
        <f t="shared" si="290"/>
        <v>6.602397995654341</v>
      </c>
      <c r="AO423" s="15">
        <f t="shared" si="290"/>
        <v>6.6023496832560085</v>
      </c>
      <c r="AP423" s="15">
        <f t="shared" si="290"/>
        <v>6.6021869863367959</v>
      </c>
      <c r="AQ423" s="15">
        <f t="shared" si="290"/>
        <v>6.601639152158433</v>
      </c>
      <c r="AR423" s="15">
        <f t="shared" si="290"/>
        <v>6.5997952072642825</v>
      </c>
      <c r="AS423" s="15">
        <f t="shared" si="290"/>
        <v>6.5935968397068141</v>
      </c>
      <c r="AT423" s="15">
        <f t="shared" si="290"/>
        <v>6.5728496022555589</v>
      </c>
      <c r="AU423" s="15">
        <f t="shared" si="286"/>
        <v>6.5042707796437798</v>
      </c>
    </row>
    <row r="424" spans="1:47" s="15" customFormat="1" ht="12.95" customHeight="1" x14ac:dyDescent="0.2">
      <c r="A424" s="240" t="s">
        <v>1465</v>
      </c>
      <c r="B424" s="241" t="s">
        <v>132</v>
      </c>
      <c r="C424" s="242">
        <v>58767.494599999998</v>
      </c>
      <c r="D424" s="242">
        <v>1E-4</v>
      </c>
      <c r="E424" s="15">
        <f t="shared" si="269"/>
        <v>53739.154645223993</v>
      </c>
      <c r="F424" s="219">
        <f t="shared" si="263"/>
        <v>53739</v>
      </c>
      <c r="G424" s="29">
        <f t="shared" si="264"/>
        <v>4.9310299138596747E-2</v>
      </c>
      <c r="K424" s="15">
        <f t="shared" si="287"/>
        <v>4.9310299138596747E-2</v>
      </c>
      <c r="N424" s="15">
        <f t="shared" ca="1" si="289"/>
        <v>5.0485597152896189E-2</v>
      </c>
      <c r="O424" s="15">
        <f t="shared" si="270"/>
        <v>2.4738804639176049E-2</v>
      </c>
      <c r="P424" s="211">
        <f t="shared" si="271"/>
        <v>43748.994599999998</v>
      </c>
      <c r="Q424" s="212"/>
      <c r="R424" s="15">
        <f t="shared" si="265"/>
        <v>6.0375834193506167E-4</v>
      </c>
      <c r="S424" s="13">
        <v>1</v>
      </c>
      <c r="T424" s="15">
        <f t="shared" si="266"/>
        <v>6.0375834193506167E-4</v>
      </c>
      <c r="U424" s="15">
        <f t="shared" si="267"/>
        <v>2.4571494499420699E-2</v>
      </c>
      <c r="Z424" s="15">
        <f t="shared" si="272"/>
        <v>53739</v>
      </c>
      <c r="AA424" s="15">
        <f t="shared" si="273"/>
        <v>4.946837027801787E-2</v>
      </c>
      <c r="AB424" s="15">
        <f t="shared" si="274"/>
        <v>2.4580733499754925E-2</v>
      </c>
      <c r="AC424" s="15">
        <f t="shared" si="275"/>
        <v>2.4571494499420699E-2</v>
      </c>
      <c r="AD424" s="15">
        <f t="shared" si="276"/>
        <v>-1.5807113942112316E-4</v>
      </c>
      <c r="AE424" s="15">
        <f t="shared" si="277"/>
        <v>2.4986485117892159E-8</v>
      </c>
      <c r="AF424" s="15">
        <f t="shared" si="278"/>
        <v>-43748.94528970086</v>
      </c>
      <c r="AG424" s="13">
        <f t="shared" si="279"/>
        <v>2.4986485117892159E-8</v>
      </c>
      <c r="AH424" s="15">
        <f t="shared" si="280"/>
        <v>2.4729565638841822E-2</v>
      </c>
      <c r="AI424" s="15">
        <f t="shared" si="281"/>
        <v>1.2832281762457993</v>
      </c>
      <c r="AJ424" s="15">
        <f t="shared" si="282"/>
        <v>0.42913893171467893</v>
      </c>
      <c r="AK424" s="15">
        <f t="shared" si="283"/>
        <v>0.13260340856855479</v>
      </c>
      <c r="AL424" s="15">
        <f t="shared" si="284"/>
        <v>0.43787389193235687</v>
      </c>
      <c r="AM424" s="15">
        <f t="shared" si="285"/>
        <v>0.22250347364373879</v>
      </c>
      <c r="AN424" s="15">
        <f t="shared" si="290"/>
        <v>6.602435135891052</v>
      </c>
      <c r="AO424" s="15">
        <f t="shared" si="290"/>
        <v>6.6023868211340426</v>
      </c>
      <c r="AP424" s="15">
        <f t="shared" si="290"/>
        <v>6.6022241142756002</v>
      </c>
      <c r="AQ424" s="15">
        <f t="shared" si="290"/>
        <v>6.6016762399208169</v>
      </c>
      <c r="AR424" s="15">
        <f t="shared" si="290"/>
        <v>6.5998321373663291</v>
      </c>
      <c r="AS424" s="15">
        <f t="shared" si="290"/>
        <v>6.5936331662193091</v>
      </c>
      <c r="AT424" s="15">
        <f t="shared" si="290"/>
        <v>6.5728836823485377</v>
      </c>
      <c r="AU424" s="15">
        <f t="shared" si="286"/>
        <v>6.5042968922548212</v>
      </c>
    </row>
    <row r="425" spans="1:47" s="15" customFormat="1" ht="12.95" customHeight="1" x14ac:dyDescent="0.2">
      <c r="A425" s="240" t="s">
        <v>1465</v>
      </c>
      <c r="B425" s="241" t="s">
        <v>131</v>
      </c>
      <c r="C425" s="242">
        <v>58767.654399999999</v>
      </c>
      <c r="D425" s="242">
        <v>1E-4</v>
      </c>
      <c r="E425" s="15">
        <f t="shared" si="269"/>
        <v>53739.65580435755</v>
      </c>
      <c r="F425" s="219">
        <f t="shared" si="263"/>
        <v>53739.5</v>
      </c>
      <c r="G425" s="29">
        <f t="shared" si="264"/>
        <v>4.967990139266476E-2</v>
      </c>
      <c r="K425" s="15">
        <f t="shared" si="287"/>
        <v>4.967990139266476E-2</v>
      </c>
      <c r="N425" s="15">
        <f t="shared" ca="1" si="289"/>
        <v>5.0483814205749433E-2</v>
      </c>
      <c r="O425" s="15">
        <f t="shared" si="270"/>
        <v>2.4737762900266219E-2</v>
      </c>
      <c r="P425" s="211">
        <f t="shared" si="271"/>
        <v>43749.154399999999</v>
      </c>
      <c r="Q425" s="212"/>
      <c r="R425" s="15">
        <f t="shared" si="265"/>
        <v>6.2211027257398892E-4</v>
      </c>
      <c r="S425" s="13">
        <v>1</v>
      </c>
      <c r="T425" s="15">
        <f t="shared" si="266"/>
        <v>6.2211027257398892E-4</v>
      </c>
      <c r="U425" s="15">
        <f t="shared" si="267"/>
        <v>2.4942138492398541E-2</v>
      </c>
      <c r="Z425" s="15">
        <f t="shared" si="272"/>
        <v>53739.5</v>
      </c>
      <c r="AA425" s="15">
        <f t="shared" si="273"/>
        <v>4.946594869616909E-2</v>
      </c>
      <c r="AB425" s="15">
        <f t="shared" si="274"/>
        <v>2.4951715596761893E-2</v>
      </c>
      <c r="AC425" s="15">
        <f t="shared" si="275"/>
        <v>2.4942138492398541E-2</v>
      </c>
      <c r="AD425" s="15">
        <f t="shared" si="276"/>
        <v>2.1395269649567006E-4</v>
      </c>
      <c r="AE425" s="15">
        <f t="shared" si="277"/>
        <v>4.5775756337768305E-8</v>
      </c>
      <c r="AF425" s="15">
        <f t="shared" si="278"/>
        <v>-43749.104720098607</v>
      </c>
      <c r="AG425" s="13">
        <f t="shared" si="279"/>
        <v>4.5775756337768305E-8</v>
      </c>
      <c r="AH425" s="15">
        <f t="shared" si="280"/>
        <v>2.4728185795902868E-2</v>
      </c>
      <c r="AI425" s="15">
        <f t="shared" si="281"/>
        <v>1.2832215224084893</v>
      </c>
      <c r="AJ425" s="15">
        <f t="shared" si="282"/>
        <v>0.42909361046948025</v>
      </c>
      <c r="AK425" s="15">
        <f t="shared" si="283"/>
        <v>0.13261761959912474</v>
      </c>
      <c r="AL425" s="15">
        <f t="shared" si="284"/>
        <v>0.43792406772237225</v>
      </c>
      <c r="AM425" s="15">
        <f t="shared" si="285"/>
        <v>0.22252980373211301</v>
      </c>
      <c r="AN425" s="15">
        <f t="shared" si="290"/>
        <v>6.60247227593565</v>
      </c>
      <c r="AO425" s="15">
        <f t="shared" si="290"/>
        <v>6.6024239588209275</v>
      </c>
      <c r="AP425" s="15">
        <f t="shared" si="290"/>
        <v>6.6022612420260387</v>
      </c>
      <c r="AQ425" s="15">
        <f t="shared" si="290"/>
        <v>6.6017133275025035</v>
      </c>
      <c r="AR425" s="15">
        <f t="shared" si="290"/>
        <v>6.5998690673072353</v>
      </c>
      <c r="AS425" s="15">
        <f t="shared" si="290"/>
        <v>6.5936694926140271</v>
      </c>
      <c r="AT425" s="15">
        <f t="shared" si="290"/>
        <v>6.5729177623947495</v>
      </c>
      <c r="AU425" s="15">
        <f t="shared" si="286"/>
        <v>6.5043230048658627</v>
      </c>
    </row>
    <row r="426" spans="1:47" s="15" customFormat="1" ht="12.95" customHeight="1" x14ac:dyDescent="0.2">
      <c r="A426" s="240" t="s">
        <v>1465</v>
      </c>
      <c r="B426" s="241" t="s">
        <v>131</v>
      </c>
      <c r="C426" s="242">
        <v>58795.714899999999</v>
      </c>
      <c r="D426" s="242">
        <v>2.0000000000000001E-4</v>
      </c>
      <c r="E426" s="15">
        <f t="shared" si="269"/>
        <v>53827.658156466925</v>
      </c>
      <c r="F426" s="219">
        <f t="shared" si="263"/>
        <v>53827.5</v>
      </c>
      <c r="G426" s="29">
        <f t="shared" si="264"/>
        <v>5.0429896858986467E-2</v>
      </c>
      <c r="K426" s="15">
        <f t="shared" si="287"/>
        <v>5.0429896858986467E-2</v>
      </c>
      <c r="N426" s="15">
        <f t="shared" ca="1" si="289"/>
        <v>5.0170015507919857E-2</v>
      </c>
      <c r="O426" s="15">
        <f t="shared" si="270"/>
        <v>2.4554099059501525E-2</v>
      </c>
      <c r="P426" s="211">
        <f t="shared" si="271"/>
        <v>43777.214899999999</v>
      </c>
      <c r="Q426" s="212"/>
      <c r="R426" s="15">
        <f t="shared" si="265"/>
        <v>6.6955691175982982E-4</v>
      </c>
      <c r="S426" s="13">
        <v>1</v>
      </c>
      <c r="T426" s="15">
        <f t="shared" si="266"/>
        <v>6.6955691175982982E-4</v>
      </c>
      <c r="U426" s="15">
        <f t="shared" si="267"/>
        <v>2.5875797799484943E-2</v>
      </c>
      <c r="Z426" s="15">
        <f t="shared" si="272"/>
        <v>53827.5</v>
      </c>
      <c r="AA426" s="15">
        <f t="shared" si="273"/>
        <v>4.9039015235044531E-2</v>
      </c>
      <c r="AB426" s="15">
        <f t="shared" si="274"/>
        <v>2.5944980683443464E-2</v>
      </c>
      <c r="AC426" s="15">
        <f t="shared" si="275"/>
        <v>2.5875797799484943E-2</v>
      </c>
      <c r="AD426" s="15">
        <f t="shared" si="276"/>
        <v>1.3908816239419364E-3</v>
      </c>
      <c r="AE426" s="15">
        <f t="shared" si="277"/>
        <v>1.9345516918193581E-6</v>
      </c>
      <c r="AF426" s="15">
        <f t="shared" si="278"/>
        <v>-43777.16447010314</v>
      </c>
      <c r="AG426" s="13">
        <f t="shared" si="279"/>
        <v>1.9345516918193581E-6</v>
      </c>
      <c r="AH426" s="15">
        <f t="shared" si="280"/>
        <v>2.4484916175543003E-2</v>
      </c>
      <c r="AI426" s="15">
        <f t="shared" si="281"/>
        <v>1.282040455662171</v>
      </c>
      <c r="AJ426" s="15">
        <f t="shared" si="282"/>
        <v>0.42110773052563027</v>
      </c>
      <c r="AK426" s="15">
        <f t="shared" si="283"/>
        <v>0.13511123252119192</v>
      </c>
      <c r="AL426" s="15">
        <f t="shared" si="284"/>
        <v>0.44674686792183627</v>
      </c>
      <c r="AM426" s="15">
        <f t="shared" si="285"/>
        <v>0.22716423375323463</v>
      </c>
      <c r="AN426" s="15">
        <f t="shared" si="290"/>
        <v>6.6090059142376969</v>
      </c>
      <c r="AO426" s="15">
        <f t="shared" si="290"/>
        <v>6.6089571971553447</v>
      </c>
      <c r="AP426" s="15">
        <f t="shared" si="290"/>
        <v>6.608792774959209</v>
      </c>
      <c r="AQ426" s="15">
        <f t="shared" si="290"/>
        <v>6.6082379105013214</v>
      </c>
      <c r="AR426" s="15">
        <f t="shared" si="290"/>
        <v>6.6063662113479236</v>
      </c>
      <c r="AS426" s="15">
        <f t="shared" si="290"/>
        <v>6.6000610915457179</v>
      </c>
      <c r="AT426" s="15">
        <f t="shared" si="290"/>
        <v>6.5789151170629934</v>
      </c>
      <c r="AU426" s="15">
        <f t="shared" si="286"/>
        <v>6.5089188244091432</v>
      </c>
    </row>
    <row r="427" spans="1:47" s="15" customFormat="1" ht="12.95" customHeight="1" x14ac:dyDescent="0.2">
      <c r="A427" s="240" t="s">
        <v>1465</v>
      </c>
      <c r="B427" s="241" t="s">
        <v>132</v>
      </c>
      <c r="C427" s="242">
        <v>58850.398699999998</v>
      </c>
      <c r="D427" s="242">
        <v>2.0000000000000001E-4</v>
      </c>
      <c r="E427" s="15">
        <f t="shared" si="269"/>
        <v>53999.15556464847</v>
      </c>
      <c r="F427" s="219">
        <f t="shared" ref="F427:F452" si="291">ROUND(2*E427,0)/2</f>
        <v>53999</v>
      </c>
      <c r="G427" s="29">
        <f t="shared" si="264"/>
        <v>4.9603467567067128E-2</v>
      </c>
      <c r="K427" s="15">
        <f t="shared" si="287"/>
        <v>4.9603467567067128E-2</v>
      </c>
      <c r="N427" s="15">
        <f t="shared" ca="1" si="289"/>
        <v>4.955846463658159E-2</v>
      </c>
      <c r="O427" s="15">
        <f t="shared" si="270"/>
        <v>2.419434726416872E-2</v>
      </c>
      <c r="P427" s="211">
        <f t="shared" si="271"/>
        <v>43831.898699999998</v>
      </c>
      <c r="Q427" s="212"/>
      <c r="R427" s="15">
        <f t="shared" si="265"/>
        <v>6.4562339456716411E-4</v>
      </c>
      <c r="S427" s="13">
        <v>1</v>
      </c>
      <c r="T427" s="15">
        <f t="shared" si="266"/>
        <v>6.4562339456716411E-4</v>
      </c>
      <c r="U427" s="15">
        <f t="shared" si="267"/>
        <v>2.5409120302898408E-2</v>
      </c>
      <c r="Z427" s="15">
        <f t="shared" si="272"/>
        <v>53999</v>
      </c>
      <c r="AA427" s="15">
        <f t="shared" si="273"/>
        <v>4.8202827924118459E-2</v>
      </c>
      <c r="AB427" s="15">
        <f t="shared" si="274"/>
        <v>2.5594986907117388E-2</v>
      </c>
      <c r="AC427" s="15">
        <f t="shared" si="275"/>
        <v>2.5409120302898408E-2</v>
      </c>
      <c r="AD427" s="15">
        <f t="shared" si="276"/>
        <v>1.4006396429486687E-3</v>
      </c>
      <c r="AE427" s="15">
        <f t="shared" si="277"/>
        <v>1.961791409399374E-6</v>
      </c>
      <c r="AF427" s="15">
        <f t="shared" si="278"/>
        <v>-43831.849096532431</v>
      </c>
      <c r="AG427" s="13">
        <f t="shared" si="279"/>
        <v>1.961791409399374E-6</v>
      </c>
      <c r="AH427" s="15">
        <f t="shared" si="280"/>
        <v>2.4008480659949739E-2</v>
      </c>
      <c r="AI427" s="15">
        <f t="shared" si="281"/>
        <v>1.2796823270711239</v>
      </c>
      <c r="AJ427" s="15">
        <f t="shared" si="282"/>
        <v>0.40549389227021881</v>
      </c>
      <c r="AK427" s="15">
        <f t="shared" si="283"/>
        <v>0.13992733724187498</v>
      </c>
      <c r="AL427" s="15">
        <f t="shared" si="284"/>
        <v>0.46389406886486845</v>
      </c>
      <c r="AM427" s="15">
        <f t="shared" si="285"/>
        <v>0.23619807858594641</v>
      </c>
      <c r="AN427" s="15">
        <f t="shared" si="290"/>
        <v>6.6217216019746825</v>
      </c>
      <c r="AO427" s="15">
        <f t="shared" si="290"/>
        <v>6.6216721909331486</v>
      </c>
      <c r="AP427" s="15">
        <f t="shared" si="290"/>
        <v>6.6215046939242503</v>
      </c>
      <c r="AQ427" s="15">
        <f t="shared" si="290"/>
        <v>6.6209369742377779</v>
      </c>
      <c r="AR427" s="15">
        <f t="shared" si="290"/>
        <v>6.6190135674869808</v>
      </c>
      <c r="AS427" s="15">
        <f t="shared" si="290"/>
        <v>6.6125066935486991</v>
      </c>
      <c r="AT427" s="15">
        <f t="shared" si="290"/>
        <v>6.5905988684005576</v>
      </c>
      <c r="AU427" s="15">
        <f t="shared" si="286"/>
        <v>6.5178754499963327</v>
      </c>
    </row>
    <row r="428" spans="1:47" s="15" customFormat="1" ht="12.95" customHeight="1" x14ac:dyDescent="0.2">
      <c r="A428" s="144" t="s">
        <v>1476</v>
      </c>
      <c r="B428" s="143" t="s">
        <v>131</v>
      </c>
      <c r="C428" s="243">
        <v>59050.481300000101</v>
      </c>
      <c r="D428" s="243">
        <v>2.5000000000000001E-4</v>
      </c>
      <c r="E428" s="15">
        <f t="shared" si="269"/>
        <v>54626.647570000045</v>
      </c>
      <c r="F428" s="219">
        <f t="shared" si="291"/>
        <v>54626.5</v>
      </c>
      <c r="G428" s="29">
        <f t="shared" si="264"/>
        <v>4.7054287606442813E-2</v>
      </c>
      <c r="K428" s="15">
        <f t="shared" si="287"/>
        <v>4.7054287606442813E-2</v>
      </c>
      <c r="N428" s="15">
        <f t="shared" ca="1" si="289"/>
        <v>4.7320865967399234E-2</v>
      </c>
      <c r="O428" s="15">
        <f t="shared" si="270"/>
        <v>2.2857595535091188E-2</v>
      </c>
      <c r="P428" s="211">
        <f t="shared" si="271"/>
        <v>44031.981300000101</v>
      </c>
      <c r="Q428" s="212"/>
      <c r="R428" s="15">
        <f t="shared" si="265"/>
        <v>5.8547990719581063E-4</v>
      </c>
      <c r="S428" s="13">
        <v>1</v>
      </c>
      <c r="T428" s="15">
        <f t="shared" si="266"/>
        <v>5.8547990719581063E-4</v>
      </c>
      <c r="U428" s="15">
        <f t="shared" si="267"/>
        <v>2.4196692071351625E-2</v>
      </c>
      <c r="Z428" s="15">
        <f t="shared" si="272"/>
        <v>54626.5</v>
      </c>
      <c r="AA428" s="15">
        <f t="shared" si="273"/>
        <v>4.5098383479227962E-2</v>
      </c>
      <c r="AB428" s="15">
        <f t="shared" si="274"/>
        <v>2.4813499662306039E-2</v>
      </c>
      <c r="AC428" s="15">
        <f t="shared" si="275"/>
        <v>2.4196692071351625E-2</v>
      </c>
      <c r="AD428" s="15">
        <f t="shared" si="276"/>
        <v>1.9559041272148511E-3</v>
      </c>
      <c r="AE428" s="15">
        <f t="shared" si="277"/>
        <v>3.8255609548560884E-6</v>
      </c>
      <c r="AF428" s="15">
        <f t="shared" si="278"/>
        <v>-44031.934245712495</v>
      </c>
      <c r="AG428" s="13">
        <f t="shared" si="279"/>
        <v>3.8255609548560884E-6</v>
      </c>
      <c r="AH428" s="15">
        <f t="shared" si="280"/>
        <v>2.2240787944136774E-2</v>
      </c>
      <c r="AI428" s="15">
        <f t="shared" si="281"/>
        <v>1.2704466001622272</v>
      </c>
      <c r="AJ428" s="15">
        <f t="shared" si="282"/>
        <v>0.34790738141644911</v>
      </c>
      <c r="AK428" s="15">
        <f t="shared" si="283"/>
        <v>0.15703662071062593</v>
      </c>
      <c r="AL428" s="15">
        <f t="shared" si="284"/>
        <v>0.52607502156371522</v>
      </c>
      <c r="AM428" s="15">
        <f t="shared" si="285"/>
        <v>0.26927664971215254</v>
      </c>
      <c r="AN428" s="15">
        <f t="shared" si="290"/>
        <v>6.6680393988983404</v>
      </c>
      <c r="AO428" s="15">
        <f t="shared" si="290"/>
        <v>6.6679883992720876</v>
      </c>
      <c r="AP428" s="15">
        <f t="shared" si="290"/>
        <v>6.6678124619310815</v>
      </c>
      <c r="AQ428" s="15">
        <f t="shared" si="290"/>
        <v>6.6672056134400934</v>
      </c>
      <c r="AR428" s="15">
        <f t="shared" si="290"/>
        <v>6.6651135924331415</v>
      </c>
      <c r="AS428" s="15">
        <f t="shared" si="290"/>
        <v>6.6579150369954014</v>
      </c>
      <c r="AT428" s="15">
        <f t="shared" si="290"/>
        <v>6.6332970830514846</v>
      </c>
      <c r="AU428" s="15">
        <f t="shared" si="286"/>
        <v>6.5506467768532488</v>
      </c>
    </row>
    <row r="429" spans="1:47" s="15" customFormat="1" ht="12.95" customHeight="1" x14ac:dyDescent="0.2">
      <c r="A429" s="240" t="s">
        <v>1467</v>
      </c>
      <c r="B429" s="241" t="s">
        <v>132</v>
      </c>
      <c r="C429" s="242">
        <v>59067.222999999998</v>
      </c>
      <c r="D429" s="242" t="s">
        <v>188</v>
      </c>
      <c r="E429" s="15">
        <f t="shared" si="269"/>
        <v>54679.152300076144</v>
      </c>
      <c r="F429" s="219">
        <f t="shared" si="291"/>
        <v>54679</v>
      </c>
      <c r="G429" s="29">
        <f t="shared" ref="G429:G446" si="292">C429-(C$7+C$8*F429)</f>
        <v>4.8562523435975891E-2</v>
      </c>
      <c r="K429" s="15">
        <f t="shared" si="287"/>
        <v>4.8562523435975891E-2</v>
      </c>
      <c r="N429" s="15">
        <f t="shared" ca="1" si="289"/>
        <v>4.7133656516989531E-2</v>
      </c>
      <c r="O429" s="15">
        <f t="shared" si="270"/>
        <v>2.2744298995387935E-2</v>
      </c>
      <c r="P429" s="211">
        <f t="shared" si="271"/>
        <v>44048.722999999998</v>
      </c>
      <c r="Q429" s="212"/>
      <c r="R429" s="15">
        <f t="shared" ref="R429:R446" si="293">+(O429-G429)^2</f>
        <v>6.6658071326457322E-4</v>
      </c>
      <c r="S429" s="13">
        <v>1</v>
      </c>
      <c r="T429" s="15">
        <f t="shared" ref="T429:T446" si="294">+S429*R429</f>
        <v>6.6658071326457322E-4</v>
      </c>
      <c r="U429" s="15">
        <f t="shared" ref="U429:U446" si="295">+(G429-O429)</f>
        <v>2.5818224440587956E-2</v>
      </c>
      <c r="Z429" s="15">
        <f t="shared" si="272"/>
        <v>54679</v>
      </c>
      <c r="AA429" s="15">
        <f t="shared" si="273"/>
        <v>4.4835576551246904E-2</v>
      </c>
      <c r="AB429" s="15">
        <f t="shared" si="274"/>
        <v>2.6471245880116921E-2</v>
      </c>
      <c r="AC429" s="15">
        <f t="shared" si="275"/>
        <v>2.5818224440587956E-2</v>
      </c>
      <c r="AD429" s="15">
        <f t="shared" si="276"/>
        <v>3.7269468847289863E-3</v>
      </c>
      <c r="AE429" s="15">
        <f t="shared" si="277"/>
        <v>1.3890133081591095E-5</v>
      </c>
      <c r="AF429" s="15">
        <f t="shared" si="278"/>
        <v>-44048.674437476562</v>
      </c>
      <c r="AG429" s="13">
        <f t="shared" si="279"/>
        <v>1.3890133081591095E-5</v>
      </c>
      <c r="AH429" s="15">
        <f t="shared" si="280"/>
        <v>2.2091277555858969E-2</v>
      </c>
      <c r="AI429" s="15">
        <f t="shared" si="281"/>
        <v>1.2696325579047913</v>
      </c>
      <c r="AJ429" s="15">
        <f t="shared" si="282"/>
        <v>0.34306431283357763</v>
      </c>
      <c r="AK429" s="15">
        <f t="shared" si="283"/>
        <v>0.15843026068665031</v>
      </c>
      <c r="AL429" s="15">
        <f t="shared" si="284"/>
        <v>0.53123588312249059</v>
      </c>
      <c r="AM429" s="15">
        <f t="shared" si="285"/>
        <v>0.27204611781682858</v>
      </c>
      <c r="AN429" s="15">
        <f t="shared" si="290"/>
        <v>6.671899118242731</v>
      </c>
      <c r="AO429" s="15">
        <f t="shared" si="290"/>
        <v>6.6718480519688717</v>
      </c>
      <c r="AP429" s="15">
        <f t="shared" si="290"/>
        <v>6.6716716076772995</v>
      </c>
      <c r="AQ429" s="15">
        <f t="shared" si="290"/>
        <v>6.6710620550230493</v>
      </c>
      <c r="AR429" s="15">
        <f t="shared" si="290"/>
        <v>6.6689574317565414</v>
      </c>
      <c r="AS429" s="15">
        <f t="shared" si="290"/>
        <v>6.6617044565318952</v>
      </c>
      <c r="AT429" s="15">
        <f t="shared" si="290"/>
        <v>6.6368655670867476</v>
      </c>
      <c r="AU429" s="15">
        <f t="shared" si="286"/>
        <v>6.5533886010125917</v>
      </c>
    </row>
    <row r="430" spans="1:47" s="15" customFormat="1" ht="12.95" customHeight="1" x14ac:dyDescent="0.2">
      <c r="A430" s="237" t="s">
        <v>1469</v>
      </c>
      <c r="B430" s="238" t="s">
        <v>131</v>
      </c>
      <c r="C430" s="239">
        <v>59098.629099999998</v>
      </c>
      <c r="D430" s="239">
        <v>2.0000000000000001E-4</v>
      </c>
      <c r="E430" s="15">
        <f t="shared" si="269"/>
        <v>54777.647005109277</v>
      </c>
      <c r="F430" s="219">
        <f t="shared" si="291"/>
        <v>54777.5</v>
      </c>
      <c r="G430" s="29">
        <f t="shared" si="292"/>
        <v>4.6874166087945923E-2</v>
      </c>
      <c r="K430" s="15">
        <f t="shared" si="287"/>
        <v>4.6874166087945923E-2</v>
      </c>
      <c r="N430" s="15">
        <f t="shared" ca="1" si="289"/>
        <v>4.6782415929078058E-2</v>
      </c>
      <c r="O430" s="15">
        <f t="shared" si="270"/>
        <v>2.2531126187150641E-2</v>
      </c>
      <c r="P430" s="211">
        <f t="shared" si="271"/>
        <v>44080.129099999998</v>
      </c>
      <c r="Q430" s="212"/>
      <c r="R430" s="15">
        <f t="shared" si="293"/>
        <v>5.9258359161171116E-4</v>
      </c>
      <c r="S430" s="13">
        <v>1</v>
      </c>
      <c r="T430" s="15">
        <f t="shared" si="294"/>
        <v>5.9258359161171116E-4</v>
      </c>
      <c r="U430" s="15">
        <f t="shared" si="295"/>
        <v>2.4343039900795282E-2</v>
      </c>
      <c r="Z430" s="15">
        <f t="shared" si="272"/>
        <v>54777.5</v>
      </c>
      <c r="AA430" s="15">
        <f t="shared" si="273"/>
        <v>4.4341268560902813E-2</v>
      </c>
      <c r="AB430" s="15">
        <f t="shared" si="274"/>
        <v>2.5064023714193751E-2</v>
      </c>
      <c r="AC430" s="15">
        <f t="shared" si="275"/>
        <v>2.4343039900795282E-2</v>
      </c>
      <c r="AD430" s="15">
        <f t="shared" si="276"/>
        <v>2.5328975270431098E-3</v>
      </c>
      <c r="AE430" s="15">
        <f t="shared" si="277"/>
        <v>6.4155698825011011E-6</v>
      </c>
      <c r="AF430" s="15">
        <f t="shared" si="278"/>
        <v>-44080.08222583391</v>
      </c>
      <c r="AG430" s="13">
        <f t="shared" si="279"/>
        <v>6.4155698825011011E-6</v>
      </c>
      <c r="AH430" s="15">
        <f t="shared" si="280"/>
        <v>2.1810142373752173E-2</v>
      </c>
      <c r="AI430" s="15">
        <f t="shared" si="281"/>
        <v>1.2680887876102258</v>
      </c>
      <c r="AJ430" s="15">
        <f t="shared" si="282"/>
        <v>0.33397014371667033</v>
      </c>
      <c r="AK430" s="15">
        <f t="shared" si="283"/>
        <v>0.16102877302271121</v>
      </c>
      <c r="AL430" s="15">
        <f t="shared" si="284"/>
        <v>0.54090071093968073</v>
      </c>
      <c r="AM430" s="15">
        <f t="shared" si="285"/>
        <v>0.27724304682356554</v>
      </c>
      <c r="AN430" s="15">
        <f t="shared" si="290"/>
        <v>6.6791339841187671</v>
      </c>
      <c r="AO430" s="15">
        <f t="shared" si="290"/>
        <v>6.6790828196699668</v>
      </c>
      <c r="AP430" s="15">
        <f t="shared" si="290"/>
        <v>6.6789055063871068</v>
      </c>
      <c r="AQ430" s="15">
        <f t="shared" si="290"/>
        <v>6.6782911187746317</v>
      </c>
      <c r="AR430" s="15">
        <f t="shared" si="290"/>
        <v>6.6761634909653385</v>
      </c>
      <c r="AS430" s="15">
        <f t="shared" si="290"/>
        <v>6.6688099003893972</v>
      </c>
      <c r="AT430" s="15">
        <f t="shared" si="290"/>
        <v>6.6435590247471517</v>
      </c>
      <c r="AU430" s="15">
        <f t="shared" si="286"/>
        <v>6.5585327853877411</v>
      </c>
    </row>
    <row r="431" spans="1:47" s="15" customFormat="1" ht="12.95" customHeight="1" x14ac:dyDescent="0.2">
      <c r="A431" s="237" t="s">
        <v>1469</v>
      </c>
      <c r="B431" s="238" t="s">
        <v>131</v>
      </c>
      <c r="C431" s="239">
        <v>59151.560599999997</v>
      </c>
      <c r="D431" s="239">
        <v>5.9999999999999995E-4</v>
      </c>
      <c r="E431" s="15">
        <f t="shared" si="269"/>
        <v>54943.648911728087</v>
      </c>
      <c r="F431" s="219">
        <f t="shared" si="291"/>
        <v>54943.5</v>
      </c>
      <c r="G431" s="29">
        <f t="shared" si="292"/>
        <v>4.7482112073339522E-2</v>
      </c>
      <c r="K431" s="15">
        <f t="shared" si="287"/>
        <v>4.7482112073339522E-2</v>
      </c>
      <c r="N431" s="15">
        <f t="shared" ca="1" si="289"/>
        <v>4.6190477476354103E-2</v>
      </c>
      <c r="O431" s="15">
        <f t="shared" si="270"/>
        <v>2.2170078846307173E-2</v>
      </c>
      <c r="P431" s="211">
        <f t="shared" si="271"/>
        <v>44133.060599999997</v>
      </c>
      <c r="Q431" s="212"/>
      <c r="R431" s="15">
        <f t="shared" si="293"/>
        <v>6.4069902608638967E-4</v>
      </c>
      <c r="S431" s="13">
        <v>1</v>
      </c>
      <c r="T431" s="15">
        <f t="shared" si="294"/>
        <v>6.4069902608638967E-4</v>
      </c>
      <c r="U431" s="15">
        <f t="shared" si="295"/>
        <v>2.5312033227032349E-2</v>
      </c>
      <c r="Z431" s="15">
        <f t="shared" si="272"/>
        <v>54943.5</v>
      </c>
      <c r="AA431" s="15">
        <f t="shared" si="273"/>
        <v>4.3504641654971823E-2</v>
      </c>
      <c r="AB431" s="15">
        <f t="shared" si="274"/>
        <v>2.6147549264674875E-2</v>
      </c>
      <c r="AC431" s="15">
        <f t="shared" si="275"/>
        <v>2.5312033227032349E-2</v>
      </c>
      <c r="AD431" s="15">
        <f t="shared" si="276"/>
        <v>3.9774704183676984E-3</v>
      </c>
      <c r="AE431" s="15">
        <f t="shared" si="277"/>
        <v>1.5820270928990113E-5</v>
      </c>
      <c r="AF431" s="15">
        <f t="shared" si="278"/>
        <v>-44133.013117887924</v>
      </c>
      <c r="AG431" s="13">
        <f t="shared" si="279"/>
        <v>1.5820270928990113E-5</v>
      </c>
      <c r="AH431" s="15">
        <f t="shared" si="280"/>
        <v>2.1334562808664647E-2</v>
      </c>
      <c r="AI431" s="15">
        <f t="shared" si="281"/>
        <v>1.2654393890399724</v>
      </c>
      <c r="AJ431" s="15">
        <f t="shared" si="282"/>
        <v>0.31862463872480967</v>
      </c>
      <c r="AK431" s="15">
        <f t="shared" si="283"/>
        <v>0.16535959158635685</v>
      </c>
      <c r="AL431" s="15">
        <f t="shared" si="284"/>
        <v>0.55713499297563795</v>
      </c>
      <c r="AM431" s="15">
        <f t="shared" si="285"/>
        <v>0.28600400965934741</v>
      </c>
      <c r="AN431" s="15">
        <f t="shared" ref="AN431:AT440" si="296">$AU431+$AB$7*SIN(AO431)</f>
        <v>6.6913066711480464</v>
      </c>
      <c r="AO431" s="15">
        <f t="shared" si="296"/>
        <v>6.6912554194568576</v>
      </c>
      <c r="AP431" s="15">
        <f t="shared" si="296"/>
        <v>6.6910768825518465</v>
      </c>
      <c r="AQ431" s="15">
        <f t="shared" si="296"/>
        <v>6.690455051035479</v>
      </c>
      <c r="AR431" s="15">
        <f t="shared" si="296"/>
        <v>6.6882905549593499</v>
      </c>
      <c r="AS431" s="15">
        <f t="shared" si="296"/>
        <v>6.680771842753976</v>
      </c>
      <c r="AT431" s="15">
        <f t="shared" si="296"/>
        <v>6.6548342573191306</v>
      </c>
      <c r="AU431" s="15">
        <f t="shared" si="286"/>
        <v>6.5672021722534755</v>
      </c>
    </row>
    <row r="432" spans="1:47" s="15" customFormat="1" ht="12.95" customHeight="1" x14ac:dyDescent="0.2">
      <c r="A432" s="237" t="s">
        <v>1469</v>
      </c>
      <c r="B432" s="238" t="s">
        <v>132</v>
      </c>
      <c r="C432" s="239">
        <v>59154.587500000001</v>
      </c>
      <c r="D432" s="239">
        <v>5.9999999999999995E-4</v>
      </c>
      <c r="E432" s="15">
        <f t="shared" si="269"/>
        <v>54953.141768933063</v>
      </c>
      <c r="F432" s="219">
        <f t="shared" si="291"/>
        <v>54953</v>
      </c>
      <c r="G432" s="29">
        <f t="shared" si="292"/>
        <v>4.5204554779047612E-2</v>
      </c>
      <c r="K432" s="15">
        <f t="shared" si="287"/>
        <v>4.5204554779047612E-2</v>
      </c>
      <c r="N432" s="15">
        <f t="shared" ca="1" si="289"/>
        <v>4.615660148056569E-2</v>
      </c>
      <c r="O432" s="15">
        <f t="shared" si="270"/>
        <v>2.2149348465646132E-2</v>
      </c>
      <c r="P432" s="211">
        <f t="shared" si="271"/>
        <v>44136.087500000001</v>
      </c>
      <c r="Q432" s="212"/>
      <c r="R432" s="15">
        <f t="shared" si="293"/>
        <v>5.3154253815350752E-4</v>
      </c>
      <c r="S432" s="13">
        <v>1</v>
      </c>
      <c r="T432" s="15">
        <f t="shared" si="294"/>
        <v>5.3154253815350752E-4</v>
      </c>
      <c r="U432" s="15">
        <f t="shared" si="295"/>
        <v>2.305520631340148E-2</v>
      </c>
      <c r="Z432" s="15">
        <f t="shared" si="272"/>
        <v>54953</v>
      </c>
      <c r="AA432" s="15">
        <f t="shared" si="273"/>
        <v>4.3456628344479289E-2</v>
      </c>
      <c r="AB432" s="15">
        <f t="shared" si="274"/>
        <v>2.3897274900214455E-2</v>
      </c>
      <c r="AC432" s="15">
        <f t="shared" si="275"/>
        <v>2.305520631340148E-2</v>
      </c>
      <c r="AD432" s="15">
        <f t="shared" si="276"/>
        <v>1.7479264345683226E-3</v>
      </c>
      <c r="AE432" s="15">
        <f t="shared" si="277"/>
        <v>3.0552468206627287E-6</v>
      </c>
      <c r="AF432" s="15">
        <f t="shared" si="278"/>
        <v>-44136.042295445222</v>
      </c>
      <c r="AG432" s="13">
        <f t="shared" si="279"/>
        <v>3.0552468206627287E-6</v>
      </c>
      <c r="AH432" s="15">
        <f t="shared" si="280"/>
        <v>2.1307279878833157E-2</v>
      </c>
      <c r="AI432" s="15">
        <f t="shared" si="281"/>
        <v>1.2652859850102751</v>
      </c>
      <c r="AJ432" s="15">
        <f t="shared" si="282"/>
        <v>0.31774580678019715</v>
      </c>
      <c r="AK432" s="15">
        <f t="shared" si="283"/>
        <v>0.16560558547539572</v>
      </c>
      <c r="AL432" s="15">
        <f t="shared" si="284"/>
        <v>0.5580620030017287</v>
      </c>
      <c r="AM432" s="15">
        <f t="shared" si="285"/>
        <v>0.2865054951064836</v>
      </c>
      <c r="AN432" s="15">
        <f t="shared" si="296"/>
        <v>6.6920025287310212</v>
      </c>
      <c r="AO432" s="15">
        <f t="shared" si="296"/>
        <v>6.691951274978158</v>
      </c>
      <c r="AP432" s="15">
        <f t="shared" si="296"/>
        <v>6.691772677133212</v>
      </c>
      <c r="AQ432" s="15">
        <f t="shared" si="296"/>
        <v>6.6911504463431024</v>
      </c>
      <c r="AR432" s="15">
        <f t="shared" si="296"/>
        <v>6.6889839128886646</v>
      </c>
      <c r="AS432" s="15">
        <f t="shared" si="296"/>
        <v>6.68145592143388</v>
      </c>
      <c r="AT432" s="15">
        <f t="shared" si="296"/>
        <v>6.6554793292656225</v>
      </c>
      <c r="AU432" s="15">
        <f t="shared" si="286"/>
        <v>6.5676983118632615</v>
      </c>
    </row>
    <row r="433" spans="1:47" s="15" customFormat="1" ht="12.95" customHeight="1" x14ac:dyDescent="0.2">
      <c r="A433" s="237" t="s">
        <v>1469</v>
      </c>
      <c r="B433" s="238" t="s">
        <v>131</v>
      </c>
      <c r="C433" s="239">
        <v>59154.747900000002</v>
      </c>
      <c r="D433" s="239">
        <v>2.0000000000000001E-4</v>
      </c>
      <c r="E433" s="15">
        <f t="shared" si="269"/>
        <v>54953.644809765494</v>
      </c>
      <c r="F433" s="219">
        <f t="shared" si="291"/>
        <v>54953.5</v>
      </c>
      <c r="G433" s="29">
        <f t="shared" si="292"/>
        <v>4.617415701795835E-2</v>
      </c>
      <c r="K433" s="15">
        <f t="shared" si="287"/>
        <v>4.617415701795835E-2</v>
      </c>
      <c r="N433" s="15">
        <f t="shared" ca="1" si="289"/>
        <v>4.6154818533418934E-2</v>
      </c>
      <c r="O433" s="15">
        <f t="shared" si="270"/>
        <v>2.214825718895265E-2</v>
      </c>
      <c r="P433" s="211">
        <f t="shared" si="271"/>
        <v>44136.247900000002</v>
      </c>
      <c r="Q433" s="212"/>
      <c r="R433" s="15">
        <f t="shared" si="293"/>
        <v>5.7724386259341615E-4</v>
      </c>
      <c r="S433" s="13">
        <v>1</v>
      </c>
      <c r="T433" s="15">
        <f t="shared" si="294"/>
        <v>5.7724386259341615E-4</v>
      </c>
      <c r="U433" s="15">
        <f t="shared" si="295"/>
        <v>2.4025899829005701E-2</v>
      </c>
      <c r="Z433" s="15">
        <f t="shared" si="272"/>
        <v>54953.5</v>
      </c>
      <c r="AA433" s="15">
        <f t="shared" si="273"/>
        <v>4.3454100929710616E-2</v>
      </c>
      <c r="AB433" s="15">
        <f t="shared" si="274"/>
        <v>2.4868313277200384E-2</v>
      </c>
      <c r="AC433" s="15">
        <f t="shared" si="275"/>
        <v>2.4025899829005701E-2</v>
      </c>
      <c r="AD433" s="15">
        <f t="shared" si="276"/>
        <v>2.720056088247734E-3</v>
      </c>
      <c r="AE433" s="15">
        <f t="shared" si="277"/>
        <v>7.3987051232135642E-6</v>
      </c>
      <c r="AF433" s="15">
        <f t="shared" si="278"/>
        <v>-44136.201725842984</v>
      </c>
      <c r="AG433" s="13">
        <f t="shared" si="279"/>
        <v>7.3987051232135642E-6</v>
      </c>
      <c r="AH433" s="15">
        <f t="shared" si="280"/>
        <v>2.1305843740757967E-2</v>
      </c>
      <c r="AI433" s="15">
        <f t="shared" si="281"/>
        <v>1.2652779058283521</v>
      </c>
      <c r="AJ433" s="15">
        <f t="shared" si="282"/>
        <v>0.31769955079705114</v>
      </c>
      <c r="AK433" s="15">
        <f t="shared" si="283"/>
        <v>0.16561852693115164</v>
      </c>
      <c r="AL433" s="15">
        <f t="shared" si="284"/>
        <v>0.55811078678056025</v>
      </c>
      <c r="AM433" s="15">
        <f t="shared" si="285"/>
        <v>0.28653188939832713</v>
      </c>
      <c r="AN433" s="15">
        <f t="shared" si="296"/>
        <v>6.6920391504807046</v>
      </c>
      <c r="AO433" s="15">
        <f t="shared" si="296"/>
        <v>6.6919878966280439</v>
      </c>
      <c r="AP433" s="15">
        <f t="shared" si="296"/>
        <v>6.6918092956028579</v>
      </c>
      <c r="AQ433" s="15">
        <f t="shared" si="296"/>
        <v>6.6911870438784602</v>
      </c>
      <c r="AR433" s="15">
        <f t="shared" si="296"/>
        <v>6.6890204034118339</v>
      </c>
      <c r="AS433" s="15">
        <f t="shared" si="296"/>
        <v>6.6814919240900812</v>
      </c>
      <c r="AT433" s="15">
        <f t="shared" si="296"/>
        <v>6.655513279822471</v>
      </c>
      <c r="AU433" s="15">
        <f t="shared" si="286"/>
        <v>6.5677244244743029</v>
      </c>
    </row>
    <row r="434" spans="1:47" s="15" customFormat="1" ht="12.95" customHeight="1" x14ac:dyDescent="0.2">
      <c r="A434" s="237" t="s">
        <v>1469</v>
      </c>
      <c r="B434" s="238" t="s">
        <v>132</v>
      </c>
      <c r="C434" s="239">
        <v>59182.646800000002</v>
      </c>
      <c r="D434" s="239">
        <v>1E-4</v>
      </c>
      <c r="E434" s="15">
        <f t="shared" si="269"/>
        <v>55041.14035764469</v>
      </c>
      <c r="F434" s="219">
        <f t="shared" si="291"/>
        <v>55041</v>
      </c>
      <c r="G434" s="29">
        <f t="shared" si="292"/>
        <v>4.4754550239304081E-2</v>
      </c>
      <c r="K434" s="15">
        <f t="shared" si="287"/>
        <v>4.4754550239304081E-2</v>
      </c>
      <c r="N434" s="15">
        <f t="shared" ca="1" si="289"/>
        <v>4.5842802782736142E-2</v>
      </c>
      <c r="O434" s="15">
        <f t="shared" si="270"/>
        <v>2.1956969565834608E-2</v>
      </c>
      <c r="P434" s="211">
        <f t="shared" si="271"/>
        <v>44164.146800000002</v>
      </c>
      <c r="Q434" s="212"/>
      <c r="R434" s="15">
        <f t="shared" si="293"/>
        <v>5.1972968456334885E-4</v>
      </c>
      <c r="S434" s="13">
        <v>1</v>
      </c>
      <c r="T434" s="15">
        <f t="shared" si="294"/>
        <v>5.1972968456334885E-4</v>
      </c>
      <c r="U434" s="15">
        <f t="shared" si="295"/>
        <v>2.2797580673469472E-2</v>
      </c>
      <c r="Z434" s="15">
        <f t="shared" si="272"/>
        <v>55041</v>
      </c>
      <c r="AA434" s="15">
        <f t="shared" si="273"/>
        <v>4.3011192843056635E-2</v>
      </c>
      <c r="AB434" s="15">
        <f t="shared" si="274"/>
        <v>2.3700326962082054E-2</v>
      </c>
      <c r="AC434" s="15">
        <f t="shared" si="275"/>
        <v>2.2797580673469472E-2</v>
      </c>
      <c r="AD434" s="15">
        <f t="shared" si="276"/>
        <v>1.7433573962474455E-3</v>
      </c>
      <c r="AE434" s="15">
        <f t="shared" si="277"/>
        <v>3.0392950110506725E-6</v>
      </c>
      <c r="AF434" s="15">
        <f t="shared" si="278"/>
        <v>-44164.102045449763</v>
      </c>
      <c r="AG434" s="13">
        <f t="shared" si="279"/>
        <v>3.0392950110506725E-6</v>
      </c>
      <c r="AH434" s="15">
        <f t="shared" si="280"/>
        <v>2.1054223277222027E-2</v>
      </c>
      <c r="AI434" s="15">
        <f t="shared" si="281"/>
        <v>1.2638559587088896</v>
      </c>
      <c r="AJ434" s="15">
        <f t="shared" si="282"/>
        <v>0.3096023552960559</v>
      </c>
      <c r="AK434" s="15">
        <f t="shared" si="283"/>
        <v>0.16787464620166265</v>
      </c>
      <c r="AL434" s="15">
        <f t="shared" si="284"/>
        <v>0.56663832867424824</v>
      </c>
      <c r="AM434" s="15">
        <f t="shared" si="285"/>
        <v>0.29115138983940897</v>
      </c>
      <c r="AN434" s="15">
        <f t="shared" si="296"/>
        <v>6.6984443475835675</v>
      </c>
      <c r="AO434" s="15">
        <f t="shared" si="296"/>
        <v>6.6983930896131696</v>
      </c>
      <c r="AP434" s="15">
        <f t="shared" si="296"/>
        <v>6.6982139737024831</v>
      </c>
      <c r="AQ434" s="15">
        <f t="shared" si="296"/>
        <v>6.6975881817970802</v>
      </c>
      <c r="AR434" s="15">
        <f t="shared" si="296"/>
        <v>6.6954031508292609</v>
      </c>
      <c r="AS434" s="15">
        <f t="shared" si="296"/>
        <v>6.6877900900016769</v>
      </c>
      <c r="AT434" s="15">
        <f t="shared" si="296"/>
        <v>6.6614537006479049</v>
      </c>
      <c r="AU434" s="15">
        <f t="shared" si="286"/>
        <v>6.572294131406542</v>
      </c>
    </row>
    <row r="435" spans="1:47" s="15" customFormat="1" ht="12.95" customHeight="1" x14ac:dyDescent="0.2">
      <c r="A435" s="237" t="s">
        <v>1469</v>
      </c>
      <c r="B435" s="238" t="s">
        <v>131</v>
      </c>
      <c r="C435" s="239">
        <v>59222.344599999997</v>
      </c>
      <c r="D435" s="239">
        <v>1E-4</v>
      </c>
      <c r="E435" s="15">
        <f t="shared" si="269"/>
        <v>55165.639200272832</v>
      </c>
      <c r="F435" s="219">
        <f t="shared" si="291"/>
        <v>55165.5</v>
      </c>
      <c r="G435" s="29">
        <f t="shared" si="292"/>
        <v>4.438550972554367E-2</v>
      </c>
      <c r="K435" s="15">
        <f t="shared" si="287"/>
        <v>4.438550972554367E-2</v>
      </c>
      <c r="N435" s="15">
        <f t="shared" ca="1" si="289"/>
        <v>4.5398848943193182E-2</v>
      </c>
      <c r="O435" s="15">
        <f t="shared" si="270"/>
        <v>2.1683717586603285E-2</v>
      </c>
      <c r="P435" s="211">
        <f t="shared" si="271"/>
        <v>44203.844599999997</v>
      </c>
      <c r="Q435" s="212"/>
      <c r="R435" s="15">
        <f t="shared" si="293"/>
        <v>5.1537136631965553E-4</v>
      </c>
      <c r="S435" s="13">
        <v>1</v>
      </c>
      <c r="T435" s="15">
        <f t="shared" si="294"/>
        <v>5.1537136631965553E-4</v>
      </c>
      <c r="U435" s="15">
        <f t="shared" si="295"/>
        <v>2.2701792138940385E-2</v>
      </c>
      <c r="Z435" s="15">
        <f t="shared" si="272"/>
        <v>55165.5</v>
      </c>
      <c r="AA435" s="15">
        <f t="shared" si="273"/>
        <v>4.2378928168533017E-2</v>
      </c>
      <c r="AB435" s="15">
        <f t="shared" si="274"/>
        <v>2.3690299143613942E-2</v>
      </c>
      <c r="AC435" s="15">
        <f t="shared" si="275"/>
        <v>2.2701792138940385E-2</v>
      </c>
      <c r="AD435" s="15">
        <f t="shared" si="276"/>
        <v>2.0065815570106532E-3</v>
      </c>
      <c r="AE435" s="15">
        <f t="shared" si="277"/>
        <v>4.0263695449352978E-6</v>
      </c>
      <c r="AF435" s="15">
        <f t="shared" si="278"/>
        <v>-44203.800214490271</v>
      </c>
      <c r="AG435" s="13">
        <f t="shared" si="279"/>
        <v>4.0263695449352978E-6</v>
      </c>
      <c r="AH435" s="15">
        <f t="shared" si="280"/>
        <v>2.0695210581929729E-2</v>
      </c>
      <c r="AI435" s="15">
        <f t="shared" si="281"/>
        <v>1.2618053703199124</v>
      </c>
      <c r="AJ435" s="15">
        <f t="shared" si="282"/>
        <v>0.29807427196393405</v>
      </c>
      <c r="AK435" s="15">
        <f t="shared" si="283"/>
        <v>0.17105499658055628</v>
      </c>
      <c r="AL435" s="15">
        <f t="shared" si="284"/>
        <v>0.57873855898897464</v>
      </c>
      <c r="AM435" s="15">
        <f t="shared" si="285"/>
        <v>0.29772602944928594</v>
      </c>
      <c r="AN435" s="15">
        <f t="shared" si="296"/>
        <v>6.7075455437039206</v>
      </c>
      <c r="AO435" s="15">
        <f t="shared" si="296"/>
        <v>6.7074943250855652</v>
      </c>
      <c r="AP435" s="15">
        <f t="shared" si="296"/>
        <v>6.7073146184409111</v>
      </c>
      <c r="AQ435" s="15">
        <f t="shared" si="296"/>
        <v>6.706684211463779</v>
      </c>
      <c r="AR435" s="15">
        <f t="shared" si="296"/>
        <v>6.7044741710036622</v>
      </c>
      <c r="AS435" s="15">
        <f t="shared" si="296"/>
        <v>6.6967435088293268</v>
      </c>
      <c r="AT435" s="15">
        <f t="shared" si="296"/>
        <v>6.6699028546586705</v>
      </c>
      <c r="AU435" s="15">
        <f t="shared" si="286"/>
        <v>6.578796171555843</v>
      </c>
    </row>
    <row r="436" spans="1:47" s="15" customFormat="1" ht="12.95" customHeight="1" x14ac:dyDescent="0.2">
      <c r="A436" s="144" t="s">
        <v>1470</v>
      </c>
      <c r="B436" s="143" t="s">
        <v>132</v>
      </c>
      <c r="C436" s="243">
        <v>59222.344599999997</v>
      </c>
      <c r="D436" s="142">
        <v>1E-4</v>
      </c>
      <c r="E436" s="15">
        <f t="shared" si="269"/>
        <v>55165.639200272832</v>
      </c>
      <c r="F436" s="219">
        <f t="shared" si="291"/>
        <v>55165.5</v>
      </c>
      <c r="G436" s="29">
        <f t="shared" si="292"/>
        <v>4.438550972554367E-2</v>
      </c>
      <c r="K436" s="15">
        <f t="shared" si="287"/>
        <v>4.438550972554367E-2</v>
      </c>
      <c r="N436" s="15">
        <f t="shared" ca="1" si="289"/>
        <v>4.5398848943193182E-2</v>
      </c>
      <c r="O436" s="15">
        <f t="shared" si="270"/>
        <v>2.1683717586603285E-2</v>
      </c>
      <c r="P436" s="211">
        <f t="shared" si="271"/>
        <v>44203.844599999997</v>
      </c>
      <c r="Q436" s="212"/>
      <c r="R436" s="15">
        <f t="shared" si="293"/>
        <v>5.1537136631965553E-4</v>
      </c>
      <c r="S436" s="13">
        <v>1</v>
      </c>
      <c r="T436" s="15">
        <f t="shared" si="294"/>
        <v>5.1537136631965553E-4</v>
      </c>
      <c r="U436" s="15">
        <f t="shared" si="295"/>
        <v>2.2701792138940385E-2</v>
      </c>
      <c r="Z436" s="15">
        <f t="shared" si="272"/>
        <v>55165.5</v>
      </c>
      <c r="AA436" s="15">
        <f t="shared" si="273"/>
        <v>4.2378928168533017E-2</v>
      </c>
      <c r="AB436" s="15">
        <f t="shared" si="274"/>
        <v>2.3690299143613942E-2</v>
      </c>
      <c r="AC436" s="15">
        <f t="shared" si="275"/>
        <v>2.2701792138940385E-2</v>
      </c>
      <c r="AD436" s="15">
        <f t="shared" si="276"/>
        <v>2.0065815570106532E-3</v>
      </c>
      <c r="AE436" s="15">
        <f t="shared" si="277"/>
        <v>4.0263695449352978E-6</v>
      </c>
      <c r="AF436" s="15">
        <f t="shared" si="278"/>
        <v>-44203.800214490271</v>
      </c>
      <c r="AG436" s="13">
        <f t="shared" si="279"/>
        <v>4.0263695449352978E-6</v>
      </c>
      <c r="AH436" s="15">
        <f t="shared" si="280"/>
        <v>2.0695210581929729E-2</v>
      </c>
      <c r="AI436" s="15">
        <f t="shared" si="281"/>
        <v>1.2618053703199124</v>
      </c>
      <c r="AJ436" s="15">
        <f t="shared" si="282"/>
        <v>0.29807427196393405</v>
      </c>
      <c r="AK436" s="15">
        <f t="shared" si="283"/>
        <v>0.17105499658055628</v>
      </c>
      <c r="AL436" s="15">
        <f t="shared" si="284"/>
        <v>0.57873855898897464</v>
      </c>
      <c r="AM436" s="15">
        <f t="shared" si="285"/>
        <v>0.29772602944928594</v>
      </c>
      <c r="AN436" s="15">
        <f t="shared" si="296"/>
        <v>6.7075455437039206</v>
      </c>
      <c r="AO436" s="15">
        <f t="shared" si="296"/>
        <v>6.7074943250855652</v>
      </c>
      <c r="AP436" s="15">
        <f t="shared" si="296"/>
        <v>6.7073146184409111</v>
      </c>
      <c r="AQ436" s="15">
        <f t="shared" si="296"/>
        <v>6.706684211463779</v>
      </c>
      <c r="AR436" s="15">
        <f t="shared" si="296"/>
        <v>6.7044741710036622</v>
      </c>
      <c r="AS436" s="15">
        <f t="shared" si="296"/>
        <v>6.6967435088293268</v>
      </c>
      <c r="AT436" s="15">
        <f t="shared" si="296"/>
        <v>6.6699028546586705</v>
      </c>
      <c r="AU436" s="15">
        <f t="shared" si="286"/>
        <v>6.578796171555843</v>
      </c>
    </row>
    <row r="437" spans="1:47" s="15" customFormat="1" ht="12.95" customHeight="1" x14ac:dyDescent="0.2">
      <c r="A437" s="144" t="s">
        <v>1471</v>
      </c>
      <c r="B437" s="143" t="s">
        <v>131</v>
      </c>
      <c r="C437" s="243">
        <v>59415.407800000001</v>
      </c>
      <c r="D437" s="142">
        <v>4.0000000000000002E-4</v>
      </c>
      <c r="E437" s="15">
        <f t="shared" si="269"/>
        <v>55771.117210492266</v>
      </c>
      <c r="F437" s="219">
        <f t="shared" si="291"/>
        <v>55771</v>
      </c>
      <c r="G437" s="29">
        <f t="shared" si="292"/>
        <v>3.7373830811702646E-2</v>
      </c>
      <c r="K437" s="15">
        <f t="shared" si="287"/>
        <v>3.7373830811702646E-2</v>
      </c>
      <c r="N437" s="15">
        <f t="shared" ca="1" si="289"/>
        <v>4.3239699948468213E-2</v>
      </c>
      <c r="O437" s="15">
        <f t="shared" si="270"/>
        <v>2.0336732596585694E-2</v>
      </c>
      <c r="P437" s="211">
        <f t="shared" si="271"/>
        <v>44396.907800000001</v>
      </c>
      <c r="Q437" s="212"/>
      <c r="R437" s="15">
        <f t="shared" si="293"/>
        <v>2.9026271559154127E-4</v>
      </c>
      <c r="S437" s="13">
        <v>1</v>
      </c>
      <c r="T437" s="15">
        <f t="shared" si="294"/>
        <v>2.9026271559154127E-4</v>
      </c>
      <c r="U437" s="15">
        <f t="shared" si="295"/>
        <v>1.7037098215116953E-2</v>
      </c>
      <c r="Z437" s="15">
        <f t="shared" si="272"/>
        <v>55771</v>
      </c>
      <c r="AA437" s="15">
        <f t="shared" si="273"/>
        <v>3.9270743332143865E-2</v>
      </c>
      <c r="AB437" s="15">
        <f t="shared" si="274"/>
        <v>1.8439820076144475E-2</v>
      </c>
      <c r="AC437" s="15">
        <f t="shared" si="275"/>
        <v>1.7037098215116953E-2</v>
      </c>
      <c r="AD437" s="15">
        <f t="shared" si="276"/>
        <v>-1.8969125204412185E-3</v>
      </c>
      <c r="AE437" s="15">
        <f t="shared" si="277"/>
        <v>3.5982771102066562E-6</v>
      </c>
      <c r="AF437" s="15">
        <f t="shared" si="278"/>
        <v>-44396.870426169189</v>
      </c>
      <c r="AG437" s="13">
        <f t="shared" si="279"/>
        <v>3.5982771102066562E-6</v>
      </c>
      <c r="AH437" s="15">
        <f t="shared" si="280"/>
        <v>1.8934010735558171E-2</v>
      </c>
      <c r="AI437" s="15">
        <f t="shared" si="281"/>
        <v>1.2513982385140041</v>
      </c>
      <c r="AJ437" s="15">
        <f t="shared" si="282"/>
        <v>0.2419731336064429</v>
      </c>
      <c r="AK437" s="15">
        <f t="shared" si="283"/>
        <v>0.18601287443501435</v>
      </c>
      <c r="AL437" s="15">
        <f t="shared" si="284"/>
        <v>0.63701423830882642</v>
      </c>
      <c r="AM437" s="15">
        <f t="shared" si="285"/>
        <v>0.32973339582861128</v>
      </c>
      <c r="AN437" s="15">
        <f t="shared" si="296"/>
        <v>6.7515927132049995</v>
      </c>
      <c r="AO437" s="15">
        <f t="shared" si="296"/>
        <v>6.7515424044047281</v>
      </c>
      <c r="AP437" s="15">
        <f t="shared" si="296"/>
        <v>6.7513621299118718</v>
      </c>
      <c r="AQ437" s="15">
        <f t="shared" si="296"/>
        <v>6.7507162765511017</v>
      </c>
      <c r="AR437" s="15">
        <f t="shared" si="296"/>
        <v>6.7484041600751734</v>
      </c>
      <c r="AS437" s="15">
        <f t="shared" si="296"/>
        <v>6.7401487428756059</v>
      </c>
      <c r="AT437" s="15">
        <f t="shared" si="296"/>
        <v>6.7109385004462805</v>
      </c>
      <c r="AU437" s="15">
        <f t="shared" si="286"/>
        <v>6.6104185435269383</v>
      </c>
    </row>
    <row r="438" spans="1:47" s="15" customFormat="1" ht="12.95" customHeight="1" x14ac:dyDescent="0.2">
      <c r="A438" s="142" t="s">
        <v>1472</v>
      </c>
      <c r="B438" s="143" t="s">
        <v>131</v>
      </c>
      <c r="C438" s="243">
        <v>59433.747100000001</v>
      </c>
      <c r="D438" s="142">
        <v>1E-4</v>
      </c>
      <c r="E438" s="15">
        <f t="shared" si="269"/>
        <v>55828.632277438308</v>
      </c>
      <c r="F438" s="219">
        <f t="shared" si="291"/>
        <v>55828.5</v>
      </c>
      <c r="G438" s="29">
        <f t="shared" si="292"/>
        <v>4.2178089206572622E-2</v>
      </c>
      <c r="K438" s="15">
        <f t="shared" si="287"/>
        <v>4.2178089206572622E-2</v>
      </c>
      <c r="N438" s="15">
        <f t="shared" ca="1" si="289"/>
        <v>4.3034661026590953E-2</v>
      </c>
      <c r="O438" s="15">
        <f t="shared" si="270"/>
        <v>2.0207263470908232E-2</v>
      </c>
      <c r="P438" s="211">
        <f t="shared" si="271"/>
        <v>44415.247100000001</v>
      </c>
      <c r="Q438" s="212"/>
      <c r="R438" s="15">
        <f t="shared" si="293"/>
        <v>4.8271718350693271E-4</v>
      </c>
      <c r="S438" s="13">
        <v>1</v>
      </c>
      <c r="T438" s="15">
        <f t="shared" si="294"/>
        <v>4.8271718350693271E-4</v>
      </c>
      <c r="U438" s="15">
        <f t="shared" si="295"/>
        <v>2.197082573566439E-2</v>
      </c>
      <c r="Z438" s="15">
        <f t="shared" si="272"/>
        <v>55828.5</v>
      </c>
      <c r="AA438" s="15">
        <f t="shared" si="273"/>
        <v>3.8972839099866742E-2</v>
      </c>
      <c r="AB438" s="15">
        <f t="shared" si="274"/>
        <v>2.3412513577614112E-2</v>
      </c>
      <c r="AC438" s="15">
        <f t="shared" si="275"/>
        <v>2.197082573566439E-2</v>
      </c>
      <c r="AD438" s="15">
        <f t="shared" si="276"/>
        <v>3.20525010670588E-3</v>
      </c>
      <c r="AE438" s="15">
        <f t="shared" si="277"/>
        <v>1.0273628246538054E-5</v>
      </c>
      <c r="AF438" s="15">
        <f t="shared" si="278"/>
        <v>-44415.204921910794</v>
      </c>
      <c r="AG438" s="13">
        <f t="shared" si="279"/>
        <v>1.0273628246538054E-5</v>
      </c>
      <c r="AH438" s="15">
        <f t="shared" si="280"/>
        <v>1.876557562895851E-2</v>
      </c>
      <c r="AI438" s="15">
        <f t="shared" si="281"/>
        <v>1.2503745011863878</v>
      </c>
      <c r="AJ438" s="15">
        <f t="shared" si="282"/>
        <v>0.23664917680727982</v>
      </c>
      <c r="AK438" s="15">
        <f t="shared" si="283"/>
        <v>0.18738856138833029</v>
      </c>
      <c r="AL438" s="15">
        <f t="shared" si="284"/>
        <v>0.64249753143190136</v>
      </c>
      <c r="AM438" s="15">
        <f t="shared" si="285"/>
        <v>0.33277588354866411</v>
      </c>
      <c r="AN438" s="15">
        <f t="shared" si="296"/>
        <v>6.7557563647013286</v>
      </c>
      <c r="AO438" s="15">
        <f t="shared" si="296"/>
        <v>6.7557062007218898</v>
      </c>
      <c r="AP438" s="15">
        <f t="shared" si="296"/>
        <v>6.7555260642404926</v>
      </c>
      <c r="AQ438" s="15">
        <f t="shared" si="296"/>
        <v>6.7548793392128106</v>
      </c>
      <c r="AR438" s="15">
        <f t="shared" si="296"/>
        <v>6.7525592244716881</v>
      </c>
      <c r="AS438" s="15">
        <f t="shared" si="296"/>
        <v>6.7442581368404175</v>
      </c>
      <c r="AT438" s="15">
        <f t="shared" si="296"/>
        <v>6.7148302832639537</v>
      </c>
      <c r="AU438" s="15">
        <f t="shared" si="286"/>
        <v>6.6134214937966957</v>
      </c>
    </row>
    <row r="439" spans="1:47" s="15" customFormat="1" ht="12.95" customHeight="1" x14ac:dyDescent="0.2">
      <c r="A439" s="144" t="s">
        <v>1473</v>
      </c>
      <c r="B439" s="143" t="s">
        <v>132</v>
      </c>
      <c r="C439" s="243">
        <v>59459.413800000002</v>
      </c>
      <c r="D439" s="142">
        <v>1.1000000000000001E-3</v>
      </c>
      <c r="E439" s="15">
        <f t="shared" si="269"/>
        <v>55909.127278271713</v>
      </c>
      <c r="F439" s="219">
        <f t="shared" si="291"/>
        <v>55909</v>
      </c>
      <c r="G439" s="29">
        <f t="shared" si="292"/>
        <v>4.0584050970210228E-2</v>
      </c>
      <c r="K439" s="15">
        <f t="shared" si="287"/>
        <v>4.0584050970210228E-2</v>
      </c>
      <c r="N439" s="15">
        <f t="shared" ca="1" si="289"/>
        <v>4.2747606535962768E-2</v>
      </c>
      <c r="O439" s="15">
        <f t="shared" si="270"/>
        <v>2.0025553387514494E-2</v>
      </c>
      <c r="P439" s="211">
        <f t="shared" si="271"/>
        <v>44440.913800000002</v>
      </c>
      <c r="Q439" s="212"/>
      <c r="R439" s="15">
        <f t="shared" si="293"/>
        <v>4.2265182285770636E-4</v>
      </c>
      <c r="S439" s="13">
        <v>1</v>
      </c>
      <c r="T439" s="15">
        <f t="shared" si="294"/>
        <v>4.2265182285770636E-4</v>
      </c>
      <c r="U439" s="15">
        <f t="shared" si="295"/>
        <v>2.0558497582695734E-2</v>
      </c>
      <c r="Z439" s="15">
        <f t="shared" si="272"/>
        <v>55909</v>
      </c>
      <c r="AA439" s="15">
        <f t="shared" si="273"/>
        <v>3.8555007003448896E-2</v>
      </c>
      <c r="AB439" s="15">
        <f t="shared" si="274"/>
        <v>2.205459735427583E-2</v>
      </c>
      <c r="AC439" s="15">
        <f t="shared" si="275"/>
        <v>2.0558497582695734E-2</v>
      </c>
      <c r="AD439" s="15">
        <f t="shared" si="276"/>
        <v>2.0290439667613319E-3</v>
      </c>
      <c r="AE439" s="15">
        <f t="shared" si="277"/>
        <v>4.1170194190505611E-6</v>
      </c>
      <c r="AF439" s="15">
        <f t="shared" si="278"/>
        <v>-44440.873215949032</v>
      </c>
      <c r="AG439" s="13">
        <f t="shared" si="279"/>
        <v>4.1170194190505611E-6</v>
      </c>
      <c r="AH439" s="15">
        <f t="shared" si="280"/>
        <v>1.8529453615934399E-2</v>
      </c>
      <c r="AI439" s="15">
        <f t="shared" si="281"/>
        <v>1.2489314906674147</v>
      </c>
      <c r="AJ439" s="15">
        <f t="shared" si="282"/>
        <v>0.22919843386510316</v>
      </c>
      <c r="AK439" s="15">
        <f t="shared" si="283"/>
        <v>0.18930128562061976</v>
      </c>
      <c r="AL439" s="15">
        <f t="shared" si="284"/>
        <v>0.65015902521454416</v>
      </c>
      <c r="AM439" s="15">
        <f t="shared" si="285"/>
        <v>0.3370362984737087</v>
      </c>
      <c r="AN439" s="15">
        <f t="shared" si="296"/>
        <v>6.7615797376597229</v>
      </c>
      <c r="AO439" s="15">
        <f t="shared" si="296"/>
        <v>6.7615297924000481</v>
      </c>
      <c r="AP439" s="15">
        <f t="shared" si="296"/>
        <v>6.7613499029180115</v>
      </c>
      <c r="AQ439" s="15">
        <f t="shared" si="296"/>
        <v>6.7607021279628761</v>
      </c>
      <c r="AR439" s="15">
        <f t="shared" si="296"/>
        <v>6.7583713104028149</v>
      </c>
      <c r="AS439" s="15">
        <f t="shared" si="296"/>
        <v>6.7500075196825238</v>
      </c>
      <c r="AT439" s="15">
        <f t="shared" si="296"/>
        <v>6.7202772410978602</v>
      </c>
      <c r="AU439" s="15">
        <f t="shared" si="286"/>
        <v>6.6176256241743561</v>
      </c>
    </row>
    <row r="440" spans="1:47" s="15" customFormat="1" ht="12.95" customHeight="1" x14ac:dyDescent="0.2">
      <c r="A440" s="144" t="s">
        <v>1473</v>
      </c>
      <c r="B440" s="143" t="s">
        <v>132</v>
      </c>
      <c r="C440" s="243">
        <v>59459.573100000001</v>
      </c>
      <c r="D440" s="142">
        <v>1.1000000000000001E-3</v>
      </c>
      <c r="E440" s="15">
        <f t="shared" si="269"/>
        <v>55909.62686932287</v>
      </c>
      <c r="F440" s="219">
        <f t="shared" si="291"/>
        <v>55909.5</v>
      </c>
      <c r="G440" s="29">
        <f t="shared" si="292"/>
        <v>4.0453653215081431E-2</v>
      </c>
      <c r="K440" s="15">
        <f t="shared" si="287"/>
        <v>4.0453653215081431E-2</v>
      </c>
      <c r="N440" s="15">
        <f t="shared" ca="1" si="289"/>
        <v>4.2745823588816012E-2</v>
      </c>
      <c r="O440" s="15">
        <f t="shared" si="270"/>
        <v>2.0024423100836519E-2</v>
      </c>
      <c r="P440" s="211">
        <f t="shared" si="271"/>
        <v>44441.073100000001</v>
      </c>
      <c r="Q440" s="212"/>
      <c r="R440" s="15">
        <f t="shared" si="293"/>
        <v>4.1735344306077115E-4</v>
      </c>
      <c r="S440" s="13">
        <v>1</v>
      </c>
      <c r="T440" s="15">
        <f t="shared" si="294"/>
        <v>4.1735344306077115E-4</v>
      </c>
      <c r="U440" s="15">
        <f t="shared" si="295"/>
        <v>2.0429230114244912E-2</v>
      </c>
      <c r="Z440" s="15">
        <f t="shared" si="272"/>
        <v>55909.5</v>
      </c>
      <c r="AA440" s="15">
        <f t="shared" si="273"/>
        <v>3.8552409001952836E-2</v>
      </c>
      <c r="AB440" s="15">
        <f t="shared" si="274"/>
        <v>2.1925667313965117E-2</v>
      </c>
      <c r="AC440" s="15">
        <f t="shared" si="275"/>
        <v>2.0429230114244912E-2</v>
      </c>
      <c r="AD440" s="15">
        <f t="shared" si="276"/>
        <v>1.9012442131285945E-3</v>
      </c>
      <c r="AE440" s="15">
        <f t="shared" si="277"/>
        <v>3.6147295579549685E-6</v>
      </c>
      <c r="AF440" s="15">
        <f t="shared" si="278"/>
        <v>-44441.032646346786</v>
      </c>
      <c r="AG440" s="13">
        <f t="shared" si="279"/>
        <v>3.6147295579549685E-6</v>
      </c>
      <c r="AH440" s="15">
        <f t="shared" si="280"/>
        <v>1.8527985901116314E-2</v>
      </c>
      <c r="AI440" s="15">
        <f t="shared" si="281"/>
        <v>1.2489224925944342</v>
      </c>
      <c r="AJ440" s="15">
        <f t="shared" si="282"/>
        <v>0.22915216731693486</v>
      </c>
      <c r="AK440" s="15">
        <f t="shared" si="283"/>
        <v>0.18931311751723484</v>
      </c>
      <c r="AL440" s="15">
        <f t="shared" si="284"/>
        <v>0.65020655680818684</v>
      </c>
      <c r="AM440" s="15">
        <f t="shared" si="285"/>
        <v>0.337062764121768</v>
      </c>
      <c r="AN440" s="15">
        <f t="shared" si="296"/>
        <v>6.7616158866596372</v>
      </c>
      <c r="AO440" s="15">
        <f t="shared" si="296"/>
        <v>6.7615659428159374</v>
      </c>
      <c r="AP440" s="15">
        <f t="shared" si="296"/>
        <v>6.7613860550625384</v>
      </c>
      <c r="AQ440" s="15">
        <f t="shared" si="296"/>
        <v>6.7607382742049138</v>
      </c>
      <c r="AR440" s="15">
        <f t="shared" si="296"/>
        <v>6.7584073919710628</v>
      </c>
      <c r="AS440" s="15">
        <f t="shared" si="296"/>
        <v>6.7500432163089377</v>
      </c>
      <c r="AT440" s="15">
        <f t="shared" si="296"/>
        <v>6.7203110674872395</v>
      </c>
      <c r="AU440" s="15">
        <f t="shared" si="286"/>
        <v>6.6176517367853975</v>
      </c>
    </row>
    <row r="441" spans="1:47" s="15" customFormat="1" ht="12.95" customHeight="1" x14ac:dyDescent="0.2">
      <c r="A441" s="142" t="s">
        <v>1472</v>
      </c>
      <c r="B441" s="143" t="s">
        <v>132</v>
      </c>
      <c r="C441" s="243">
        <v>59476.631600000001</v>
      </c>
      <c r="D441" s="142">
        <v>2.0000000000000001E-4</v>
      </c>
      <c r="E441" s="15">
        <f t="shared" si="269"/>
        <v>55963.125136404982</v>
      </c>
      <c r="F441" s="219">
        <f t="shared" si="291"/>
        <v>55963</v>
      </c>
      <c r="G441" s="29">
        <f t="shared" si="292"/>
        <v>3.9901093645312358E-2</v>
      </c>
      <c r="K441" s="15">
        <f t="shared" si="287"/>
        <v>3.9901093645312358E-2</v>
      </c>
      <c r="N441" s="15">
        <f t="shared" ca="1" si="289"/>
        <v>4.2555048244112825E-2</v>
      </c>
      <c r="O441" s="15">
        <f t="shared" si="270"/>
        <v>1.9903364539425039E-2</v>
      </c>
      <c r="P441" s="211">
        <f t="shared" si="271"/>
        <v>44458.131600000001</v>
      </c>
      <c r="Q441" s="212"/>
      <c r="R441" s="15">
        <f t="shared" si="293"/>
        <v>3.9990916939245281E-4</v>
      </c>
      <c r="S441" s="13">
        <v>1</v>
      </c>
      <c r="T441" s="15">
        <f t="shared" si="294"/>
        <v>3.9990916939245281E-4</v>
      </c>
      <c r="U441" s="15">
        <f t="shared" si="295"/>
        <v>1.9997729105887319E-2</v>
      </c>
      <c r="Z441" s="15">
        <f t="shared" si="272"/>
        <v>55963</v>
      </c>
      <c r="AA441" s="15">
        <f t="shared" si="273"/>
        <v>3.8274226701124625E-2</v>
      </c>
      <c r="AB441" s="15">
        <f t="shared" si="274"/>
        <v>2.1530231483612768E-2</v>
      </c>
      <c r="AC441" s="15">
        <f t="shared" si="275"/>
        <v>1.9997729105887319E-2</v>
      </c>
      <c r="AD441" s="15">
        <f t="shared" si="276"/>
        <v>1.6268669441877326E-3</v>
      </c>
      <c r="AE441" s="15">
        <f t="shared" si="277"/>
        <v>2.6466960540907311E-6</v>
      </c>
      <c r="AF441" s="15">
        <f t="shared" si="278"/>
        <v>-44458.091698906355</v>
      </c>
      <c r="AG441" s="13">
        <f t="shared" si="279"/>
        <v>2.6466960540907311E-6</v>
      </c>
      <c r="AH441" s="15">
        <f t="shared" si="280"/>
        <v>1.8370862161699589E-2</v>
      </c>
      <c r="AI441" s="15">
        <f t="shared" si="281"/>
        <v>1.2479572084004844</v>
      </c>
      <c r="AJ441" s="15">
        <f t="shared" si="282"/>
        <v>0.22420253688095182</v>
      </c>
      <c r="AK441" s="15">
        <f t="shared" si="283"/>
        <v>0.19057567154744423</v>
      </c>
      <c r="AL441" s="15">
        <f t="shared" si="284"/>
        <v>0.65528847627667552</v>
      </c>
      <c r="AM441" s="15">
        <f t="shared" si="285"/>
        <v>0.3398948372730366</v>
      </c>
      <c r="AN441" s="15">
        <f t="shared" ref="AN441:AT446" si="297">$AU441+$AB$7*SIN(AO441)</f>
        <v>6.7654823238014705</v>
      </c>
      <c r="AO441" s="15">
        <f t="shared" si="297"/>
        <v>6.7654325355132618</v>
      </c>
      <c r="AP441" s="15">
        <f t="shared" si="297"/>
        <v>6.7652528464839428</v>
      </c>
      <c r="AQ441" s="15">
        <f t="shared" si="297"/>
        <v>6.7646044780245322</v>
      </c>
      <c r="AR441" s="15">
        <f t="shared" si="297"/>
        <v>6.7622668042923983</v>
      </c>
      <c r="AS441" s="15">
        <f t="shared" si="297"/>
        <v>6.7538617631097164</v>
      </c>
      <c r="AT441" s="15">
        <f t="shared" si="297"/>
        <v>6.7239300856163453</v>
      </c>
      <c r="AU441" s="15">
        <f t="shared" si="286"/>
        <v>6.6204457861668233</v>
      </c>
    </row>
    <row r="442" spans="1:47" s="15" customFormat="1" ht="12.95" customHeight="1" x14ac:dyDescent="0.2">
      <c r="A442" s="142" t="s">
        <v>1472</v>
      </c>
      <c r="B442" s="143" t="s">
        <v>131</v>
      </c>
      <c r="C442" s="243">
        <v>59511.547100000003</v>
      </c>
      <c r="D442" s="142">
        <v>1E-4</v>
      </c>
      <c r="E442" s="15">
        <f t="shared" si="269"/>
        <v>56072.625898154598</v>
      </c>
      <c r="F442" s="219">
        <f t="shared" si="291"/>
        <v>56072.5</v>
      </c>
      <c r="G442" s="29">
        <f t="shared" si="292"/>
        <v>4.0143985730537679E-2</v>
      </c>
      <c r="K442" s="15">
        <f t="shared" si="287"/>
        <v>4.0143985730537679E-2</v>
      </c>
      <c r="N442" s="15">
        <f t="shared" ca="1" si="289"/>
        <v>4.2164582818972646E-2</v>
      </c>
      <c r="O442" s="15">
        <f t="shared" si="270"/>
        <v>1.9654862158885594E-2</v>
      </c>
      <c r="P442" s="211">
        <f t="shared" si="271"/>
        <v>44493.047100000003</v>
      </c>
      <c r="Q442" s="212"/>
      <c r="R442" s="15">
        <f t="shared" si="293"/>
        <v>4.1980418473442906E-4</v>
      </c>
      <c r="S442" s="13">
        <v>1</v>
      </c>
      <c r="T442" s="15">
        <f t="shared" si="294"/>
        <v>4.1980418473442906E-4</v>
      </c>
      <c r="U442" s="15">
        <f t="shared" si="295"/>
        <v>2.0489123571652085E-2</v>
      </c>
      <c r="Z442" s="15">
        <f t="shared" si="272"/>
        <v>56072.5</v>
      </c>
      <c r="AA442" s="15">
        <f t="shared" si="273"/>
        <v>3.7703662602859789E-2</v>
      </c>
      <c r="AB442" s="15">
        <f t="shared" si="274"/>
        <v>2.2095185286563481E-2</v>
      </c>
      <c r="AC442" s="15">
        <f t="shared" si="275"/>
        <v>2.0489123571652085E-2</v>
      </c>
      <c r="AD442" s="15">
        <f t="shared" si="276"/>
        <v>2.4403231276778903E-3</v>
      </c>
      <c r="AE442" s="15">
        <f t="shared" si="277"/>
        <v>5.9551769674796004E-6</v>
      </c>
      <c r="AF442" s="15">
        <f t="shared" si="278"/>
        <v>-44493.006956014273</v>
      </c>
      <c r="AG442" s="13">
        <f t="shared" si="279"/>
        <v>5.9551769674796004E-6</v>
      </c>
      <c r="AH442" s="15">
        <f t="shared" si="280"/>
        <v>1.8048800443974198E-2</v>
      </c>
      <c r="AI442" s="15">
        <f t="shared" si="281"/>
        <v>1.2459663416210012</v>
      </c>
      <c r="AJ442" s="15">
        <f t="shared" si="282"/>
        <v>0.21407808005873694</v>
      </c>
      <c r="AK442" s="15">
        <f t="shared" si="283"/>
        <v>0.19313835086046882</v>
      </c>
      <c r="AL442" s="15">
        <f t="shared" si="284"/>
        <v>0.665665208942394</v>
      </c>
      <c r="AM442" s="15">
        <f t="shared" si="285"/>
        <v>0.34569288466450876</v>
      </c>
      <c r="AN442" s="15">
        <f t="shared" si="297"/>
        <v>6.7733865210747597</v>
      </c>
      <c r="AO442" s="15">
        <f t="shared" si="297"/>
        <v>6.7733370757594491</v>
      </c>
      <c r="AP442" s="15">
        <f t="shared" si="297"/>
        <v>6.7731578776038699</v>
      </c>
      <c r="AQ442" s="15">
        <f t="shared" si="297"/>
        <v>6.7725085767102522</v>
      </c>
      <c r="AR442" s="15">
        <f t="shared" si="297"/>
        <v>6.7701577966452851</v>
      </c>
      <c r="AS442" s="15">
        <f t="shared" si="297"/>
        <v>6.7616711187868423</v>
      </c>
      <c r="AT442" s="15">
        <f t="shared" si="297"/>
        <v>6.7313347089976601</v>
      </c>
      <c r="AU442" s="15">
        <f t="shared" si="286"/>
        <v>6.6261644479848831</v>
      </c>
    </row>
    <row r="443" spans="1:47" s="15" customFormat="1" ht="12.95" customHeight="1" x14ac:dyDescent="0.2">
      <c r="A443" s="142" t="s">
        <v>1472</v>
      </c>
      <c r="B443" s="143" t="s">
        <v>132</v>
      </c>
      <c r="C443" s="243">
        <v>59511.705800000003</v>
      </c>
      <c r="D443" s="142">
        <v>2.0000000000000001E-4</v>
      </c>
      <c r="E443" s="15">
        <f t="shared" si="269"/>
        <v>56073.123607506881</v>
      </c>
      <c r="F443" s="219">
        <f t="shared" si="291"/>
        <v>56073</v>
      </c>
      <c r="G443" s="29">
        <f t="shared" si="292"/>
        <v>3.9413587976014242E-2</v>
      </c>
      <c r="K443" s="15">
        <f t="shared" si="287"/>
        <v>3.9413587976014242E-2</v>
      </c>
      <c r="N443" s="15">
        <f t="shared" ca="1" si="289"/>
        <v>4.2162799871825862E-2</v>
      </c>
      <c r="O443" s="15">
        <f t="shared" si="270"/>
        <v>1.9653725200520944E-2</v>
      </c>
      <c r="P443" s="211">
        <f t="shared" si="271"/>
        <v>44493.205800000003</v>
      </c>
      <c r="Q443" s="212"/>
      <c r="R443" s="15">
        <f t="shared" si="293"/>
        <v>3.904521769063257E-4</v>
      </c>
      <c r="S443" s="13">
        <v>1</v>
      </c>
      <c r="T443" s="15">
        <f t="shared" si="294"/>
        <v>3.904521769063257E-4</v>
      </c>
      <c r="U443" s="15">
        <f t="shared" si="295"/>
        <v>1.9759862775493298E-2</v>
      </c>
      <c r="Z443" s="15">
        <f t="shared" si="272"/>
        <v>56073</v>
      </c>
      <c r="AA443" s="15">
        <f t="shared" si="273"/>
        <v>3.7701053623762151E-2</v>
      </c>
      <c r="AB443" s="15">
        <f t="shared" si="274"/>
        <v>2.1366259552773038E-2</v>
      </c>
      <c r="AC443" s="15">
        <f t="shared" si="275"/>
        <v>1.9759862775493298E-2</v>
      </c>
      <c r="AD443" s="15">
        <f t="shared" si="276"/>
        <v>1.7125343522520903E-3</v>
      </c>
      <c r="AE443" s="15">
        <f t="shared" si="277"/>
        <v>2.9327739076434863E-6</v>
      </c>
      <c r="AF443" s="15">
        <f t="shared" si="278"/>
        <v>-44493.166386412027</v>
      </c>
      <c r="AG443" s="13">
        <f t="shared" si="279"/>
        <v>2.9327739076434863E-6</v>
      </c>
      <c r="AH443" s="15">
        <f t="shared" si="280"/>
        <v>1.8047328423241204E-2</v>
      </c>
      <c r="AI443" s="15">
        <f t="shared" si="281"/>
        <v>1.2459572046900482</v>
      </c>
      <c r="AJ443" s="15">
        <f t="shared" si="282"/>
        <v>0.21403187026782952</v>
      </c>
      <c r="AK443" s="15">
        <f t="shared" si="283"/>
        <v>0.19314998639549083</v>
      </c>
      <c r="AL443" s="15">
        <f t="shared" si="284"/>
        <v>0.66571251521633479</v>
      </c>
      <c r="AM443" s="15">
        <f t="shared" si="285"/>
        <v>0.34571936465232522</v>
      </c>
      <c r="AN443" s="15">
        <f t="shared" si="297"/>
        <v>6.7734225843350986</v>
      </c>
      <c r="AO443" s="15">
        <f t="shared" si="297"/>
        <v>6.7733731406603983</v>
      </c>
      <c r="AP443" s="15">
        <f t="shared" si="297"/>
        <v>6.7731939450028005</v>
      </c>
      <c r="AQ443" s="15">
        <f t="shared" si="297"/>
        <v>6.7725446406797829</v>
      </c>
      <c r="AR443" s="15">
        <f t="shared" si="297"/>
        <v>6.7701938032135889</v>
      </c>
      <c r="AS443" s="15">
        <f t="shared" si="297"/>
        <v>6.7617067587808046</v>
      </c>
      <c r="AT443" s="15">
        <f t="shared" si="297"/>
        <v>6.7313685122169158</v>
      </c>
      <c r="AU443" s="15">
        <f t="shared" si="286"/>
        <v>6.6261905605959246</v>
      </c>
    </row>
    <row r="444" spans="1:47" s="15" customFormat="1" ht="12.95" customHeight="1" x14ac:dyDescent="0.2">
      <c r="A444" s="144" t="s">
        <v>1475</v>
      </c>
      <c r="B444" s="143" t="s">
        <v>131</v>
      </c>
      <c r="C444" s="243">
        <v>59516.330080000218</v>
      </c>
      <c r="D444" s="243">
        <v>3.8999999999999999E-4</v>
      </c>
      <c r="E444" s="15">
        <f t="shared" si="269"/>
        <v>56087.626111625883</v>
      </c>
      <c r="F444" s="219">
        <f t="shared" si="291"/>
        <v>56087.5</v>
      </c>
      <c r="G444" s="29">
        <f t="shared" si="292"/>
        <v>4.0212053354480304E-2</v>
      </c>
      <c r="K444" s="15">
        <f t="shared" si="287"/>
        <v>4.0212053354480304E-2</v>
      </c>
      <c r="N444" s="15">
        <f t="shared" ca="1" si="289"/>
        <v>4.2111094404569865E-2</v>
      </c>
      <c r="O444" s="15">
        <f t="shared" si="270"/>
        <v>1.9620744532766216E-2</v>
      </c>
      <c r="P444" s="211">
        <f t="shared" si="271"/>
        <v>44497.830080000218</v>
      </c>
      <c r="Q444" s="212"/>
      <c r="R444" s="15">
        <f t="shared" si="293"/>
        <v>4.2400199899120044E-4</v>
      </c>
      <c r="S444" s="13">
        <v>1</v>
      </c>
      <c r="T444" s="15">
        <f t="shared" si="294"/>
        <v>4.2400199899120044E-4</v>
      </c>
      <c r="U444" s="15">
        <f t="shared" si="295"/>
        <v>2.0591308821714088E-2</v>
      </c>
      <c r="Z444" s="15">
        <f t="shared" si="272"/>
        <v>56087.5</v>
      </c>
      <c r="AA444" s="15">
        <f t="shared" si="273"/>
        <v>3.7625378847883438E-2</v>
      </c>
      <c r="AB444" s="15">
        <f t="shared" si="274"/>
        <v>2.2207419039363081E-2</v>
      </c>
      <c r="AC444" s="15">
        <f t="shared" si="275"/>
        <v>2.0591308821714088E-2</v>
      </c>
      <c r="AD444" s="15">
        <f t="shared" si="276"/>
        <v>2.5866745065968658E-3</v>
      </c>
      <c r="AE444" s="15">
        <f t="shared" si="277"/>
        <v>6.6908850030781393E-6</v>
      </c>
      <c r="AF444" s="15">
        <f t="shared" si="278"/>
        <v>-44497.789867946864</v>
      </c>
      <c r="AG444" s="13">
        <f t="shared" si="279"/>
        <v>6.6908850030781393E-6</v>
      </c>
      <c r="AH444" s="15">
        <f t="shared" si="280"/>
        <v>1.8004634315117223E-2</v>
      </c>
      <c r="AI444" s="15">
        <f t="shared" si="281"/>
        <v>1.2456920527316553</v>
      </c>
      <c r="AJ444" s="15">
        <f t="shared" si="282"/>
        <v>0.21269187327026701</v>
      </c>
      <c r="AK444" s="15">
        <f t="shared" si="283"/>
        <v>0.19348715463313348</v>
      </c>
      <c r="AL444" s="15">
        <f t="shared" si="284"/>
        <v>0.66708409538124003</v>
      </c>
      <c r="AM444" s="15">
        <f t="shared" si="285"/>
        <v>0.34648730384589049</v>
      </c>
      <c r="AN444" s="15">
        <f t="shared" si="297"/>
        <v>6.7744683039029292</v>
      </c>
      <c r="AO444" s="15">
        <f t="shared" si="297"/>
        <v>6.7744189080967949</v>
      </c>
      <c r="AP444" s="15">
        <f t="shared" si="297"/>
        <v>6.7742397858868442</v>
      </c>
      <c r="AQ444" s="15">
        <f t="shared" si="297"/>
        <v>6.773590385373021</v>
      </c>
      <c r="AR444" s="15">
        <f t="shared" si="297"/>
        <v>6.7712378929340451</v>
      </c>
      <c r="AS444" s="15">
        <f t="shared" si="297"/>
        <v>6.7627402424077268</v>
      </c>
      <c r="AT444" s="15">
        <f t="shared" si="297"/>
        <v>6.7323487743569075</v>
      </c>
      <c r="AU444" s="15">
        <f t="shared" si="286"/>
        <v>6.6269478263161243</v>
      </c>
    </row>
    <row r="445" spans="1:47" s="15" customFormat="1" ht="12.95" customHeight="1" x14ac:dyDescent="0.2">
      <c r="A445" s="142" t="s">
        <v>1472</v>
      </c>
      <c r="B445" s="143" t="s">
        <v>131</v>
      </c>
      <c r="C445" s="243">
        <v>59537.374600000003</v>
      </c>
      <c r="D445" s="142">
        <v>1E-4</v>
      </c>
      <c r="E445" s="15">
        <f t="shared" si="269"/>
        <v>56153.625194286338</v>
      </c>
      <c r="F445" s="219">
        <f t="shared" si="291"/>
        <v>56153.5</v>
      </c>
      <c r="G445" s="29">
        <f t="shared" si="292"/>
        <v>3.9919549737533089E-2</v>
      </c>
      <c r="K445" s="15">
        <f t="shared" si="287"/>
        <v>3.9919549737533089E-2</v>
      </c>
      <c r="N445" s="15">
        <f t="shared" ca="1" si="289"/>
        <v>4.1875745381197704E-2</v>
      </c>
      <c r="O445" s="15">
        <f t="shared" si="270"/>
        <v>1.9470408832049035E-2</v>
      </c>
      <c r="P445" s="211">
        <f t="shared" si="271"/>
        <v>44518.874600000003</v>
      </c>
      <c r="Q445" s="212"/>
      <c r="R445" s="15">
        <f t="shared" si="293"/>
        <v>4.1816736377234118E-4</v>
      </c>
      <c r="S445" s="13">
        <v>1</v>
      </c>
      <c r="T445" s="15">
        <f t="shared" si="294"/>
        <v>4.1816736377234118E-4</v>
      </c>
      <c r="U445" s="15">
        <f t="shared" si="295"/>
        <v>2.0449140905484053E-2</v>
      </c>
      <c r="Z445" s="15">
        <f t="shared" si="272"/>
        <v>56153.5</v>
      </c>
      <c r="AA445" s="15">
        <f t="shared" si="273"/>
        <v>3.7280578501224224E-2</v>
      </c>
      <c r="AB445" s="15">
        <f t="shared" si="274"/>
        <v>2.2109380068357904E-2</v>
      </c>
      <c r="AC445" s="15">
        <f t="shared" si="275"/>
        <v>2.0449140905484053E-2</v>
      </c>
      <c r="AD445" s="15">
        <f t="shared" si="276"/>
        <v>2.6389712363088652E-3</v>
      </c>
      <c r="AE445" s="15">
        <f t="shared" si="277"/>
        <v>6.9641691860655409E-6</v>
      </c>
      <c r="AF445" s="15">
        <f t="shared" si="278"/>
        <v>-44518.834680450265</v>
      </c>
      <c r="AG445" s="13">
        <f t="shared" si="279"/>
        <v>6.9641691860655409E-6</v>
      </c>
      <c r="AH445" s="15">
        <f t="shared" si="280"/>
        <v>1.7810169669175185E-2</v>
      </c>
      <c r="AI445" s="15">
        <f t="shared" si="281"/>
        <v>1.2444807622861949</v>
      </c>
      <c r="AJ445" s="15">
        <f t="shared" si="282"/>
        <v>0.20659478632672554</v>
      </c>
      <c r="AK445" s="15">
        <f t="shared" si="283"/>
        <v>0.19501543696713272</v>
      </c>
      <c r="AL445" s="15">
        <f t="shared" si="284"/>
        <v>0.67331976302777552</v>
      </c>
      <c r="AM445" s="15">
        <f t="shared" si="285"/>
        <v>0.34998323232540218</v>
      </c>
      <c r="AN445" s="15">
        <f t="shared" si="297"/>
        <v>6.779225315254962</v>
      </c>
      <c r="AO445" s="15">
        <f t="shared" si="297"/>
        <v>6.7791761443772831</v>
      </c>
      <c r="AP445" s="15">
        <f t="shared" si="297"/>
        <v>6.7789973809243618</v>
      </c>
      <c r="AQ445" s="15">
        <f t="shared" si="297"/>
        <v>6.7783476220292691</v>
      </c>
      <c r="AR445" s="15">
        <f t="shared" si="297"/>
        <v>6.7759878325331178</v>
      </c>
      <c r="AS445" s="15">
        <f t="shared" si="297"/>
        <v>6.7674425069281234</v>
      </c>
      <c r="AT445" s="15">
        <f t="shared" si="297"/>
        <v>6.7368098916028476</v>
      </c>
      <c r="AU445" s="15">
        <f t="shared" si="286"/>
        <v>6.6303946909735849</v>
      </c>
    </row>
    <row r="446" spans="1:47" s="15" customFormat="1" ht="12.95" customHeight="1" x14ac:dyDescent="0.2">
      <c r="A446" s="144" t="s">
        <v>1474</v>
      </c>
      <c r="B446" s="143" t="s">
        <v>132</v>
      </c>
      <c r="C446" s="243">
        <v>59893.378589999862</v>
      </c>
      <c r="D446" s="243">
        <v>2.9999999999999997E-4</v>
      </c>
      <c r="E446" s="15">
        <f t="shared" si="269"/>
        <v>57270.112373071788</v>
      </c>
      <c r="F446" s="219">
        <f t="shared" si="291"/>
        <v>57270</v>
      </c>
      <c r="G446" s="29">
        <f t="shared" si="292"/>
        <v>3.5831367065839004E-2</v>
      </c>
      <c r="K446" s="15">
        <f t="shared" si="287"/>
        <v>3.5831367065839004E-2</v>
      </c>
      <c r="N446" s="15">
        <f t="shared" ca="1" si="289"/>
        <v>3.7894424402485194E-2</v>
      </c>
      <c r="O446" s="15">
        <f t="shared" si="270"/>
        <v>1.6873356075990414E-2</v>
      </c>
      <c r="P446" s="211">
        <f t="shared" si="271"/>
        <v>44874.878589999862</v>
      </c>
      <c r="Q446" s="212"/>
      <c r="R446" s="15">
        <f t="shared" si="293"/>
        <v>3.594061806912199E-4</v>
      </c>
      <c r="S446" s="13">
        <v>1</v>
      </c>
      <c r="T446" s="15">
        <f t="shared" si="294"/>
        <v>3.594061806912199E-4</v>
      </c>
      <c r="U446" s="15">
        <f t="shared" si="295"/>
        <v>1.8958010989848589E-2</v>
      </c>
      <c r="Z446" s="15">
        <f t="shared" si="272"/>
        <v>57270</v>
      </c>
      <c r="AA446" s="15">
        <f t="shared" si="273"/>
        <v>3.1366860215241779E-2</v>
      </c>
      <c r="AB446" s="15">
        <f t="shared" si="274"/>
        <v>2.1337862926587643E-2</v>
      </c>
      <c r="AC446" s="15">
        <f t="shared" si="275"/>
        <v>1.8958010989848589E-2</v>
      </c>
      <c r="AD446" s="15">
        <f t="shared" si="276"/>
        <v>4.4645068505972246E-3</v>
      </c>
      <c r="AE446" s="15">
        <f t="shared" si="277"/>
        <v>1.9931821419029549E-5</v>
      </c>
      <c r="AF446" s="15">
        <f t="shared" si="278"/>
        <v>-44874.842758632796</v>
      </c>
      <c r="AG446" s="13">
        <f t="shared" si="279"/>
        <v>1.9931821419029549E-5</v>
      </c>
      <c r="AH446" s="15">
        <f t="shared" si="280"/>
        <v>1.4493504139251361E-2</v>
      </c>
      <c r="AI446" s="15">
        <f t="shared" si="281"/>
        <v>1.223002237206948</v>
      </c>
      <c r="AJ446" s="15">
        <f t="shared" si="282"/>
        <v>0.10430232929445578</v>
      </c>
      <c r="AK446" s="15">
        <f t="shared" si="283"/>
        <v>0.21925297257783466</v>
      </c>
      <c r="AL446" s="15">
        <f t="shared" si="284"/>
        <v>0.77692076227149831</v>
      </c>
      <c r="AM446" s="15">
        <f t="shared" si="285"/>
        <v>0.40925628969751071</v>
      </c>
      <c r="AN446" s="15">
        <f t="shared" si="297"/>
        <v>6.8589748284842162</v>
      </c>
      <c r="AO446" s="15">
        <f t="shared" si="297"/>
        <v>6.8589309764824753</v>
      </c>
      <c r="AP446" s="15">
        <f t="shared" si="297"/>
        <v>6.8587638132190936</v>
      </c>
      <c r="AQ446" s="15">
        <f t="shared" si="297"/>
        <v>6.8581267552092262</v>
      </c>
      <c r="AR446" s="15">
        <f t="shared" si="297"/>
        <v>6.8557013364022215</v>
      </c>
      <c r="AS446" s="15">
        <f t="shared" si="297"/>
        <v>6.8465016092256006</v>
      </c>
      <c r="AT446" s="15">
        <f t="shared" si="297"/>
        <v>6.8120758958041376</v>
      </c>
      <c r="AU446" s="15">
        <f t="shared" si="286"/>
        <v>6.6887041514289578</v>
      </c>
    </row>
    <row r="447" spans="1:47" s="15" customFormat="1" ht="12.95" customHeight="1" x14ac:dyDescent="0.2">
      <c r="A447" s="146" t="s">
        <v>1477</v>
      </c>
      <c r="B447" s="145" t="s">
        <v>132</v>
      </c>
      <c r="C447" s="243">
        <v>59836.621200000001</v>
      </c>
      <c r="D447" s="142">
        <v>2.9999999999999997E-4</v>
      </c>
      <c r="E447" s="15">
        <f t="shared" ref="E447:E452" si="298">(C447-C$7)/C$8</f>
        <v>57092.11184494233</v>
      </c>
      <c r="F447" s="219">
        <f t="shared" si="291"/>
        <v>57092</v>
      </c>
      <c r="G447" s="29">
        <f t="shared" ref="G447:G452" si="299">C447-(C$7+C$8*F447)</f>
        <v>3.5662967282405589E-2</v>
      </c>
      <c r="K447" s="15">
        <f t="shared" ref="K447:K452" si="300">G447</f>
        <v>3.5662967282405589E-2</v>
      </c>
      <c r="N447" s="15">
        <f t="shared" ref="N447:N452" ca="1" si="301">+C$11+C$12*F447</f>
        <v>3.8529153586731341E-2</v>
      </c>
      <c r="O447" s="15">
        <f t="shared" ref="O447:O452" si="302">+D$11+D$12*F447+D$13*F447^2</f>
        <v>1.7294212503028705E-2</v>
      </c>
      <c r="P447" s="211">
        <f t="shared" ref="P447:P452" si="303">C447-15018.5</f>
        <v>44818.121200000001</v>
      </c>
      <c r="Q447" s="212"/>
      <c r="R447" s="15">
        <f t="shared" ref="R447:R452" si="304">+(O447-G447)^2</f>
        <v>3.3741115214488108E-4</v>
      </c>
      <c r="S447" s="13">
        <v>1</v>
      </c>
      <c r="T447" s="15">
        <f t="shared" ref="T447:T452" si="305">+S447*R447</f>
        <v>3.3741115214488108E-4</v>
      </c>
      <c r="U447" s="15">
        <f t="shared" ref="U447:U452" si="306">+(G447-O447)</f>
        <v>1.8368754779376884E-2</v>
      </c>
      <c r="Z447" s="15">
        <f t="shared" ref="Z447:Z452" si="307">F447</f>
        <v>57092</v>
      </c>
      <c r="AA447" s="15">
        <f t="shared" ref="AA447:AA452" si="308">AB$3+AB$4*Z447+AB$5*Z447^2+AH447</f>
        <v>3.2319264486423138E-2</v>
      </c>
      <c r="AB447" s="15">
        <f t="shared" ref="AB447:AB452" si="309">IF(S447&lt;&gt;0,G447-AH447, -9999)</f>
        <v>2.0637915299011159E-2</v>
      </c>
      <c r="AC447" s="15">
        <f t="shared" ref="AC447:AC452" si="310">+G447-O447</f>
        <v>1.8368754779376884E-2</v>
      </c>
      <c r="AD447" s="15">
        <f t="shared" ref="AD447:AD452" si="311">IF(S447&lt;&gt;0,G447-AA447, -9999)</f>
        <v>3.3437027959824506E-3</v>
      </c>
      <c r="AE447" s="15">
        <f t="shared" ref="AE447:AE452" si="312">+(G447-AA447)^2*S447</f>
        <v>1.1180348387860857E-5</v>
      </c>
      <c r="AF447" s="15">
        <f t="shared" ref="AF447:AF452" si="313">IF(S447&lt;&gt;0,G447-P447, -9999)</f>
        <v>-44818.085537032719</v>
      </c>
      <c r="AG447" s="13">
        <f t="shared" ref="AG447:AG452" si="314">+(G447-AA447)^2</f>
        <v>1.1180348387860857E-5</v>
      </c>
      <c r="AH447" s="15">
        <f t="shared" ref="AH447:AH452" si="315">$AB$6*($AB$11/AI447*AJ447+$AB$12)</f>
        <v>1.5025051983394429E-2</v>
      </c>
      <c r="AI447" s="15">
        <f t="shared" ref="AI447:AI452" si="316">1+$AB$7*COS(AL447)</f>
        <v>1.2265405328068011</v>
      </c>
      <c r="AJ447" s="15">
        <f t="shared" ref="AJ447:AJ452" si="317">SIN(AL447+RADIANS($AB$9))</f>
        <v>0.12047239376359921</v>
      </c>
      <c r="AK447" s="15">
        <f t="shared" si="283"/>
        <v>0.21559510843043547</v>
      </c>
      <c r="AL447" s="15">
        <f t="shared" si="284"/>
        <v>0.7606474122479614</v>
      </c>
      <c r="AM447" s="15">
        <f t="shared" si="285"/>
        <v>0.39978811713305867</v>
      </c>
      <c r="AN447" s="15">
        <f t="shared" ref="AN447:AT447" si="318">$AU447+$AB$7*SIN(AO447)</f>
        <v>6.8463544772879148</v>
      </c>
      <c r="AO447" s="15">
        <f t="shared" si="318"/>
        <v>6.8463096116226003</v>
      </c>
      <c r="AP447" s="15">
        <f t="shared" si="318"/>
        <v>6.8461399604992828</v>
      </c>
      <c r="AQ447" s="15">
        <f t="shared" si="318"/>
        <v>6.8454986205870165</v>
      </c>
      <c r="AR447" s="15">
        <f t="shared" si="318"/>
        <v>6.843076470239156</v>
      </c>
      <c r="AS447" s="15">
        <f t="shared" si="318"/>
        <v>6.8339615919366743</v>
      </c>
      <c r="AT447" s="15">
        <f t="shared" si="318"/>
        <v>6.8001031007026773</v>
      </c>
      <c r="AU447" s="15">
        <f t="shared" ref="AU447:AU452" si="319">RADIANS($AB$9)+$AB$18*(F447-AB$15)</f>
        <v>6.679408061898231</v>
      </c>
    </row>
    <row r="448" spans="1:47" s="15" customFormat="1" ht="12.95" customHeight="1" x14ac:dyDescent="0.2">
      <c r="A448" s="146" t="s">
        <v>1477</v>
      </c>
      <c r="B448" s="145" t="s">
        <v>131</v>
      </c>
      <c r="C448" s="243">
        <v>59836.782399999996</v>
      </c>
      <c r="D448" s="142">
        <v>2.0000000000000001E-4</v>
      </c>
      <c r="E448" s="15">
        <f t="shared" si="298"/>
        <v>57092.617394706576</v>
      </c>
      <c r="F448" s="219">
        <f t="shared" si="291"/>
        <v>57092.5</v>
      </c>
      <c r="G448" s="29">
        <f t="shared" si="299"/>
        <v>3.7432569530210458E-2</v>
      </c>
      <c r="K448" s="15">
        <f t="shared" si="300"/>
        <v>3.7432569530210458E-2</v>
      </c>
      <c r="N448" s="15">
        <f t="shared" ca="1" si="301"/>
        <v>3.8527370639584585E-2</v>
      </c>
      <c r="O448" s="15">
        <f t="shared" si="302"/>
        <v>1.729303394353518E-2</v>
      </c>
      <c r="P448" s="211">
        <f t="shared" si="303"/>
        <v>44818.282399999996</v>
      </c>
      <c r="Q448" s="212"/>
      <c r="R448" s="15">
        <f t="shared" si="304"/>
        <v>4.0560089364695992E-4</v>
      </c>
      <c r="S448" s="13">
        <v>1</v>
      </c>
      <c r="T448" s="15">
        <f t="shared" si="305"/>
        <v>4.0560089364695992E-4</v>
      </c>
      <c r="U448" s="15">
        <f t="shared" si="306"/>
        <v>2.0139535586675278E-2</v>
      </c>
      <c r="Z448" s="15">
        <f t="shared" si="307"/>
        <v>57092.5</v>
      </c>
      <c r="AA448" s="15">
        <f t="shared" si="308"/>
        <v>3.231659398596242E-2</v>
      </c>
      <c r="AB448" s="15">
        <f t="shared" si="309"/>
        <v>2.2409009487783217E-2</v>
      </c>
      <c r="AC448" s="15">
        <f t="shared" si="310"/>
        <v>2.0139535586675278E-2</v>
      </c>
      <c r="AD448" s="15">
        <f t="shared" si="311"/>
        <v>5.1159755442480373E-3</v>
      </c>
      <c r="AE448" s="15">
        <f t="shared" si="312"/>
        <v>2.6173205769344003E-5</v>
      </c>
      <c r="AF448" s="15">
        <f t="shared" si="313"/>
        <v>-44818.244967430466</v>
      </c>
      <c r="AG448" s="13">
        <f t="shared" si="314"/>
        <v>2.6173205769344003E-5</v>
      </c>
      <c r="AH448" s="15">
        <f t="shared" si="315"/>
        <v>1.5023560042427242E-2</v>
      </c>
      <c r="AI448" s="15">
        <f t="shared" si="316"/>
        <v>1.2265306490124708</v>
      </c>
      <c r="AJ448" s="15">
        <f t="shared" si="317"/>
        <v>0.12042688438947073</v>
      </c>
      <c r="AK448" s="15">
        <f t="shared" si="283"/>
        <v>0.21560549353277009</v>
      </c>
      <c r="AL448" s="15">
        <f t="shared" si="284"/>
        <v>0.76069325538585908</v>
      </c>
      <c r="AM448" s="15">
        <f t="shared" si="285"/>
        <v>0.39981470251234519</v>
      </c>
      <c r="AN448" s="15">
        <f t="shared" ref="AN448:AT448" si="320">$AU448+$AB$7*SIN(AO448)</f>
        <v>6.8463899786605253</v>
      </c>
      <c r="AO448" s="15">
        <f t="shared" si="320"/>
        <v>6.8463451157676385</v>
      </c>
      <c r="AP448" s="15">
        <f t="shared" si="320"/>
        <v>6.8461754713255525</v>
      </c>
      <c r="AQ448" s="15">
        <f t="shared" si="320"/>
        <v>6.845534142306116</v>
      </c>
      <c r="AR448" s="15">
        <f t="shared" si="320"/>
        <v>6.8431119790309776</v>
      </c>
      <c r="AS448" s="15">
        <f t="shared" si="320"/>
        <v>6.8339968519523557</v>
      </c>
      <c r="AT448" s="15">
        <f t="shared" si="320"/>
        <v>6.8001367468659097</v>
      </c>
      <c r="AU448" s="15">
        <f t="shared" si="319"/>
        <v>6.6794341745092725</v>
      </c>
    </row>
    <row r="449" spans="1:47" s="15" customFormat="1" ht="12.95" customHeight="1" x14ac:dyDescent="0.2">
      <c r="A449" s="146" t="s">
        <v>1477</v>
      </c>
      <c r="B449" s="145" t="s">
        <v>132</v>
      </c>
      <c r="C449" s="243">
        <v>59884.769200000002</v>
      </c>
      <c r="D449" s="142">
        <v>1E-4</v>
      </c>
      <c r="E449" s="15">
        <f t="shared" si="298"/>
        <v>57243.111907284845</v>
      </c>
      <c r="F449" s="219">
        <f t="shared" si="291"/>
        <v>57243</v>
      </c>
      <c r="G449" s="29">
        <f t="shared" si="299"/>
        <v>3.5682845867995638E-2</v>
      </c>
      <c r="K449" s="15">
        <f t="shared" si="300"/>
        <v>3.5682845867995638E-2</v>
      </c>
      <c r="N449" s="15">
        <f t="shared" ca="1" si="301"/>
        <v>3.7990703548410165E-2</v>
      </c>
      <c r="O449" s="15">
        <f t="shared" si="302"/>
        <v>1.6937360212341074E-2</v>
      </c>
      <c r="P449" s="211">
        <f t="shared" si="303"/>
        <v>44866.269200000002</v>
      </c>
      <c r="Q449" s="212"/>
      <c r="R449" s="15">
        <f t="shared" si="304"/>
        <v>3.5139323246635105E-4</v>
      </c>
      <c r="S449" s="13">
        <v>1</v>
      </c>
      <c r="T449" s="15">
        <f t="shared" si="305"/>
        <v>3.5139323246635105E-4</v>
      </c>
      <c r="U449" s="15">
        <f t="shared" si="306"/>
        <v>1.8745485655654565E-2</v>
      </c>
      <c r="Z449" s="15">
        <f t="shared" si="307"/>
        <v>57243</v>
      </c>
      <c r="AA449" s="15">
        <f t="shared" si="308"/>
        <v>3.1511543971454552E-2</v>
      </c>
      <c r="AB449" s="15">
        <f t="shared" si="309"/>
        <v>2.110866210888216E-2</v>
      </c>
      <c r="AC449" s="15">
        <f t="shared" si="310"/>
        <v>1.8745485655654565E-2</v>
      </c>
      <c r="AD449" s="15">
        <f t="shared" si="311"/>
        <v>4.1713018965410867E-3</v>
      </c>
      <c r="AE449" s="15">
        <f t="shared" si="312"/>
        <v>1.7399759512087267E-5</v>
      </c>
      <c r="AF449" s="15">
        <f t="shared" si="313"/>
        <v>-44866.233517154134</v>
      </c>
      <c r="AG449" s="13">
        <f t="shared" si="314"/>
        <v>1.7399759512087267E-5</v>
      </c>
      <c r="AH449" s="15">
        <f t="shared" si="315"/>
        <v>1.4574183759113478E-2</v>
      </c>
      <c r="AI449" s="15">
        <f t="shared" si="316"/>
        <v>1.2235414437511696</v>
      </c>
      <c r="AJ449" s="15">
        <f t="shared" si="317"/>
        <v>0.1067509554470053</v>
      </c>
      <c r="AK449" s="15">
        <f t="shared" si="283"/>
        <v>0.21870319318465217</v>
      </c>
      <c r="AL449" s="15">
        <f t="shared" si="284"/>
        <v>0.77445838674660739</v>
      </c>
      <c r="AM449" s="15">
        <f t="shared" si="285"/>
        <v>0.40781961259627458</v>
      </c>
      <c r="AN449" s="15">
        <f t="shared" ref="AN449:AT449" si="321">$AU449+$AB$7*SIN(AO449)</f>
        <v>6.8570628533621454</v>
      </c>
      <c r="AO449" s="15">
        <f t="shared" si="321"/>
        <v>6.8570188442570368</v>
      </c>
      <c r="AP449" s="15">
        <f t="shared" si="321"/>
        <v>6.8568512897586897</v>
      </c>
      <c r="AQ449" s="15">
        <f t="shared" si="321"/>
        <v>6.8562135306232372</v>
      </c>
      <c r="AR449" s="15">
        <f t="shared" si="321"/>
        <v>6.8537884361854067</v>
      </c>
      <c r="AS449" s="15">
        <f t="shared" si="321"/>
        <v>6.8446010994968045</v>
      </c>
      <c r="AT449" s="15">
        <f t="shared" si="321"/>
        <v>6.8102604779044169</v>
      </c>
      <c r="AU449" s="15">
        <f t="shared" si="319"/>
        <v>6.6872940704327242</v>
      </c>
    </row>
    <row r="450" spans="1:47" s="15" customFormat="1" ht="12.95" customHeight="1" x14ac:dyDescent="0.2">
      <c r="A450" s="146" t="s">
        <v>1477</v>
      </c>
      <c r="B450" s="145" t="s">
        <v>131</v>
      </c>
      <c r="C450" s="243">
        <v>59952.528400000003</v>
      </c>
      <c r="D450" s="142">
        <v>2.0000000000000001E-4</v>
      </c>
      <c r="E450" s="15">
        <f t="shared" si="298"/>
        <v>57455.615924570688</v>
      </c>
      <c r="F450" s="219">
        <f t="shared" si="291"/>
        <v>57455.5</v>
      </c>
      <c r="G450" s="29">
        <f t="shared" si="299"/>
        <v>3.6963800826924853E-2</v>
      </c>
      <c r="K450" s="15">
        <f t="shared" si="300"/>
        <v>3.6963800826924853E-2</v>
      </c>
      <c r="N450" s="15">
        <f t="shared" ca="1" si="301"/>
        <v>3.7232951011037657E-2</v>
      </c>
      <c r="O450" s="15">
        <f t="shared" si="302"/>
        <v>1.6432015455253274E-2</v>
      </c>
      <c r="P450" s="211">
        <f t="shared" si="303"/>
        <v>44934.028400000003</v>
      </c>
      <c r="Q450" s="212"/>
      <c r="R450" s="15">
        <f t="shared" si="304"/>
        <v>4.2155421054838703E-4</v>
      </c>
      <c r="S450" s="13">
        <v>1</v>
      </c>
      <c r="T450" s="15">
        <f t="shared" si="305"/>
        <v>4.2155421054838703E-4</v>
      </c>
      <c r="U450" s="15">
        <f t="shared" si="306"/>
        <v>2.0531785371671579E-2</v>
      </c>
      <c r="Z450" s="15">
        <f t="shared" si="307"/>
        <v>57455.5</v>
      </c>
      <c r="AA450" s="15">
        <f t="shared" si="308"/>
        <v>3.0370773401954231E-2</v>
      </c>
      <c r="AB450" s="15">
        <f t="shared" si="309"/>
        <v>2.3025042880223896E-2</v>
      </c>
      <c r="AC450" s="15">
        <f t="shared" si="310"/>
        <v>2.0531785371671579E-2</v>
      </c>
      <c r="AD450" s="15">
        <f t="shared" si="311"/>
        <v>6.5930274249706225E-3</v>
      </c>
      <c r="AE450" s="15">
        <f t="shared" si="312"/>
        <v>4.3468010626414758E-5</v>
      </c>
      <c r="AF450" s="15">
        <f t="shared" si="313"/>
        <v>-44933.991436199176</v>
      </c>
      <c r="AG450" s="13">
        <f t="shared" si="314"/>
        <v>4.3468010626414758E-5</v>
      </c>
      <c r="AH450" s="15">
        <f t="shared" si="315"/>
        <v>1.3938757946700955E-2</v>
      </c>
      <c r="AI450" s="15">
        <f t="shared" si="316"/>
        <v>1.2192744281312216</v>
      </c>
      <c r="AJ450" s="15">
        <f t="shared" si="317"/>
        <v>8.7521669287494372E-2</v>
      </c>
      <c r="AK450" s="15">
        <f t="shared" si="283"/>
        <v>0.22298114034878896</v>
      </c>
      <c r="AL450" s="15">
        <f t="shared" si="284"/>
        <v>0.79377934769357839</v>
      </c>
      <c r="AM450" s="15">
        <f t="shared" si="285"/>
        <v>0.41913171217930123</v>
      </c>
      <c r="AN450" s="15">
        <f t="shared" ref="AN450:AT450" si="322">$AU450+$AB$7*SIN(AO450)</f>
        <v>6.8720879384679145</v>
      </c>
      <c r="AO450" s="15">
        <f t="shared" si="322"/>
        <v>6.8720451958992737</v>
      </c>
      <c r="AP450" s="15">
        <f t="shared" si="322"/>
        <v>6.8718808487858833</v>
      </c>
      <c r="AQ450" s="15">
        <f t="shared" si="322"/>
        <v>6.8712490945558216</v>
      </c>
      <c r="AR450" s="15">
        <f t="shared" si="322"/>
        <v>6.8688230875489777</v>
      </c>
      <c r="AS450" s="15">
        <f t="shared" si="322"/>
        <v>6.8595428803166207</v>
      </c>
      <c r="AT450" s="15">
        <f t="shared" si="322"/>
        <v>6.8245418145023056</v>
      </c>
      <c r="AU450" s="15">
        <f t="shared" si="319"/>
        <v>6.6983919301253056</v>
      </c>
    </row>
    <row r="451" spans="1:47" s="15" customFormat="1" ht="12.95" customHeight="1" x14ac:dyDescent="0.2">
      <c r="A451" s="146" t="s">
        <v>1477</v>
      </c>
      <c r="B451" s="145" t="s">
        <v>132</v>
      </c>
      <c r="C451" s="243">
        <v>59969.266900000002</v>
      </c>
      <c r="D451" s="142">
        <v>1E-4</v>
      </c>
      <c r="E451" s="15">
        <f t="shared" si="298"/>
        <v>57508.110618919782</v>
      </c>
      <c r="F451" s="219">
        <f t="shared" si="291"/>
        <v>57508</v>
      </c>
      <c r="G451" s="29">
        <f t="shared" si="299"/>
        <v>3.5272036759124603E-2</v>
      </c>
      <c r="K451" s="15">
        <f t="shared" si="300"/>
        <v>3.5272036759124603E-2</v>
      </c>
      <c r="N451" s="15">
        <f t="shared" ca="1" si="301"/>
        <v>3.7045741560627982E-2</v>
      </c>
      <c r="O451" s="15">
        <f t="shared" si="302"/>
        <v>1.6306597868641359E-2</v>
      </c>
      <c r="P451" s="211">
        <f t="shared" si="303"/>
        <v>44950.766900000002</v>
      </c>
      <c r="Q451" s="212"/>
      <c r="R451" s="15">
        <f t="shared" si="304"/>
        <v>3.5968787230865432E-4</v>
      </c>
      <c r="S451" s="13">
        <v>1</v>
      </c>
      <c r="T451" s="15">
        <f t="shared" si="305"/>
        <v>3.5968787230865432E-4</v>
      </c>
      <c r="U451" s="15">
        <f t="shared" si="306"/>
        <v>1.8965438890483244E-2</v>
      </c>
      <c r="Z451" s="15">
        <f t="shared" si="307"/>
        <v>57508</v>
      </c>
      <c r="AA451" s="15">
        <f t="shared" si="308"/>
        <v>3.0088222144107675E-2</v>
      </c>
      <c r="AB451" s="15">
        <f t="shared" si="309"/>
        <v>2.1490412483658287E-2</v>
      </c>
      <c r="AC451" s="15">
        <f t="shared" si="310"/>
        <v>1.8965438890483244E-2</v>
      </c>
      <c r="AD451" s="15">
        <f t="shared" si="311"/>
        <v>5.1838146150169281E-3</v>
      </c>
      <c r="AE451" s="15">
        <f t="shared" si="312"/>
        <v>2.6871933962863103E-5</v>
      </c>
      <c r="AF451" s="15">
        <f t="shared" si="313"/>
        <v>-44950.731627963243</v>
      </c>
      <c r="AG451" s="13">
        <f t="shared" si="314"/>
        <v>2.6871933962863103E-5</v>
      </c>
      <c r="AH451" s="15">
        <f t="shared" si="315"/>
        <v>1.3781624275466314E-2</v>
      </c>
      <c r="AI451" s="15">
        <f t="shared" si="316"/>
        <v>1.2182122209588351</v>
      </c>
      <c r="AJ451" s="15">
        <f t="shared" si="317"/>
        <v>8.2786360248713914E-2</v>
      </c>
      <c r="AK451" s="15">
        <f t="shared" si="283"/>
        <v>0.22402073655742924</v>
      </c>
      <c r="AL451" s="15">
        <f t="shared" si="284"/>
        <v>0.79853192359057468</v>
      </c>
      <c r="AM451" s="15">
        <f t="shared" si="285"/>
        <v>0.42192823647928901</v>
      </c>
      <c r="AN451" s="15">
        <f t="shared" ref="AN451:AT451" si="323">$AU451+$AB$7*SIN(AO451)</f>
        <v>6.8757919101246987</v>
      </c>
      <c r="AO451" s="15">
        <f t="shared" si="323"/>
        <v>6.875749490556025</v>
      </c>
      <c r="AP451" s="15">
        <f t="shared" si="323"/>
        <v>6.8755859797520467</v>
      </c>
      <c r="AQ451" s="15">
        <f t="shared" si="323"/>
        <v>6.8749558779663937</v>
      </c>
      <c r="AR451" s="15">
        <f t="shared" si="323"/>
        <v>6.8725302202866025</v>
      </c>
      <c r="AS451" s="15">
        <f t="shared" si="323"/>
        <v>6.8632287100627956</v>
      </c>
      <c r="AT451" s="15">
        <f t="shared" si="323"/>
        <v>6.8280677664225902</v>
      </c>
      <c r="AU451" s="15">
        <f t="shared" si="319"/>
        <v>6.7011337542846485</v>
      </c>
    </row>
    <row r="452" spans="1:47" s="15" customFormat="1" ht="12.95" customHeight="1" x14ac:dyDescent="0.2">
      <c r="A452" s="146" t="s">
        <v>1477</v>
      </c>
      <c r="B452" s="145" t="s">
        <v>131</v>
      </c>
      <c r="C452" s="243">
        <v>59969.428699999997</v>
      </c>
      <c r="D452" s="142">
        <v>1E-4</v>
      </c>
      <c r="E452" s="15">
        <f t="shared" si="298"/>
        <v>57508.618050382895</v>
      </c>
      <c r="F452" s="219">
        <f t="shared" si="291"/>
        <v>57508.5</v>
      </c>
      <c r="G452" s="29">
        <f t="shared" si="299"/>
        <v>3.7641638999048155E-2</v>
      </c>
      <c r="K452" s="15">
        <f t="shared" si="300"/>
        <v>3.7641638999048155E-2</v>
      </c>
      <c r="N452" s="15">
        <f t="shared" ca="1" si="301"/>
        <v>3.7043958613481226E-2</v>
      </c>
      <c r="O452" s="15">
        <f t="shared" si="302"/>
        <v>1.6305402334091806E-2</v>
      </c>
      <c r="P452" s="211">
        <f t="shared" si="303"/>
        <v>44950.928699999997</v>
      </c>
      <c r="Q452" s="212"/>
      <c r="R452" s="15">
        <f t="shared" si="304"/>
        <v>4.5523499502302762E-4</v>
      </c>
      <c r="S452" s="13">
        <v>1</v>
      </c>
      <c r="T452" s="15">
        <f t="shared" si="305"/>
        <v>4.5523499502302762E-4</v>
      </c>
      <c r="U452" s="15">
        <f t="shared" si="306"/>
        <v>2.1336236664956348E-2</v>
      </c>
      <c r="Z452" s="15">
        <f t="shared" si="307"/>
        <v>57508.5</v>
      </c>
      <c r="AA452" s="15">
        <f t="shared" si="308"/>
        <v>3.008552984494654E-2</v>
      </c>
      <c r="AB452" s="15">
        <f t="shared" si="309"/>
        <v>2.3861511488193422E-2</v>
      </c>
      <c r="AC452" s="15">
        <f t="shared" si="310"/>
        <v>2.1336236664956348E-2</v>
      </c>
      <c r="AD452" s="15">
        <f t="shared" si="311"/>
        <v>7.5561091541016152E-3</v>
      </c>
      <c r="AE452" s="15">
        <f t="shared" si="312"/>
        <v>5.7094785548698226E-5</v>
      </c>
      <c r="AF452" s="15">
        <f t="shared" si="313"/>
        <v>-44950.891058360998</v>
      </c>
      <c r="AG452" s="13">
        <f t="shared" si="314"/>
        <v>5.7094785548698226E-5</v>
      </c>
      <c r="AH452" s="15">
        <f t="shared" si="315"/>
        <v>1.3780127510854733E-2</v>
      </c>
      <c r="AI452" s="15">
        <f t="shared" si="316"/>
        <v>1.2182020898919077</v>
      </c>
      <c r="AJ452" s="15">
        <f t="shared" si="317"/>
        <v>8.2741292604778222E-2</v>
      </c>
      <c r="AK452" s="15">
        <f t="shared" si="283"/>
        <v>0.22403060449484216</v>
      </c>
      <c r="AL452" s="15">
        <f t="shared" si="284"/>
        <v>0.79857714638536337</v>
      </c>
      <c r="AM452" s="15">
        <f t="shared" si="285"/>
        <v>0.42195487348948885</v>
      </c>
      <c r="AN452" s="15">
        <f t="shared" ref="AN452:AT452" si="324">$AU452+$AB$7*SIN(AO452)</f>
        <v>6.8758271705231078</v>
      </c>
      <c r="AO452" s="15">
        <f t="shared" si="324"/>
        <v>6.875784754048734</v>
      </c>
      <c r="AP452" s="15">
        <f t="shared" si="324"/>
        <v>6.875621251290319</v>
      </c>
      <c r="AQ452" s="15">
        <f t="shared" si="324"/>
        <v>6.8749911655575975</v>
      </c>
      <c r="AR452" s="15">
        <f t="shared" si="324"/>
        <v>6.8725655122904348</v>
      </c>
      <c r="AS452" s="15">
        <f t="shared" si="324"/>
        <v>6.8632638023098593</v>
      </c>
      <c r="AT452" s="15">
        <f t="shared" si="324"/>
        <v>6.8281013423391501</v>
      </c>
      <c r="AU452" s="15">
        <f t="shared" si="319"/>
        <v>6.70115986689569</v>
      </c>
    </row>
    <row r="453" spans="1:47" s="15" customFormat="1" ht="12.95" customHeight="1" x14ac:dyDescent="0.2">
      <c r="A453" s="146" t="s">
        <v>1478</v>
      </c>
      <c r="B453" s="145" t="s">
        <v>131</v>
      </c>
      <c r="C453" s="147">
        <v>60166.481419999996</v>
      </c>
      <c r="D453" s="147">
        <v>4.0000000000000002E-4</v>
      </c>
      <c r="E453" s="15">
        <f t="shared" ref="E453:E454" si="325">(C453-C$7)/C$8</f>
        <v>58126.607852758105</v>
      </c>
      <c r="F453" s="219">
        <f t="shared" ref="F453:F454" si="326">ROUND(2*E453,0)/2</f>
        <v>58126.5</v>
      </c>
      <c r="G453" s="29">
        <f t="shared" ref="G453:G454" si="327">C453-(C$7+C$8*F453)</f>
        <v>3.4390016247925814E-2</v>
      </c>
      <c r="K453" s="15">
        <f t="shared" ref="K453:K454" si="328">G453</f>
        <v>3.4390016247925814E-2</v>
      </c>
      <c r="N453" s="15">
        <f t="shared" ref="N453:N454" ca="1" si="329">+C$11+C$12*F453</f>
        <v>3.4840235940087283E-2</v>
      </c>
      <c r="O453" s="15">
        <f t="shared" ref="O453:O454" si="330">+D$11+D$12*F453+D$13*F453^2</f>
        <v>1.4812124451567044E-2</v>
      </c>
      <c r="P453" s="211">
        <f t="shared" ref="P453:P454" si="331">C453-15018.5</f>
        <v>45147.981419999996</v>
      </c>
      <c r="Q453" s="212"/>
      <c r="R453" s="15">
        <f t="shared" ref="R453:R454" si="332">+(O453-G453)^2</f>
        <v>3.8329384718993208E-4</v>
      </c>
      <c r="S453" s="13">
        <v>1</v>
      </c>
      <c r="T453" s="15">
        <f t="shared" ref="T453:T454" si="333">+S453*R453</f>
        <v>3.8329384718993208E-4</v>
      </c>
      <c r="U453" s="15">
        <f t="shared" ref="U453:U454" si="334">+(G453-O453)</f>
        <v>1.9577891796358771E-2</v>
      </c>
      <c r="Z453" s="15">
        <f t="shared" ref="Z453:Z454" si="335">F453</f>
        <v>58126.5</v>
      </c>
      <c r="AA453" s="15">
        <f t="shared" ref="AA453:AA454" si="336">AB$3+AB$4*Z453+AB$5*Z453^2+AH453</f>
        <v>2.6739483676815213E-2</v>
      </c>
      <c r="AB453" s="15">
        <f t="shared" ref="AB453:AB454" si="337">IF(S453&lt;&gt;0,G453-AH453, -9999)</f>
        <v>2.2462657022677645E-2</v>
      </c>
      <c r="AC453" s="15">
        <f t="shared" ref="AC453:AC454" si="338">+G453-O453</f>
        <v>1.9577891796358771E-2</v>
      </c>
      <c r="AD453" s="15">
        <f t="shared" ref="AD453:AD454" si="339">IF(S453&lt;&gt;0,G453-AA453, -9999)</f>
        <v>7.6505325711106013E-3</v>
      </c>
      <c r="AE453" s="15">
        <f t="shared" ref="AE453:AE454" si="340">+(G453-AA453)^2*S453</f>
        <v>5.8530648621624188E-5</v>
      </c>
      <c r="AF453" s="15">
        <f t="shared" ref="AF453:AF454" si="341">IF(S453&lt;&gt;0,G453-P453, -9999)</f>
        <v>-45147.947029983749</v>
      </c>
      <c r="AG453" s="13">
        <f t="shared" ref="AG453:AG454" si="342">+(G453-AA453)^2</f>
        <v>5.8530648621624188E-5</v>
      </c>
      <c r="AH453" s="15">
        <f t="shared" ref="AH453:AH454" si="343">$AB$6*($AB$11/AI453*AJ453+$AB$12)</f>
        <v>1.1927359225248169E-2</v>
      </c>
      <c r="AI453" s="15">
        <f t="shared" ref="AI453:AI454" si="344">1+$AB$7*COS(AL453)</f>
        <v>1.2054821197037295</v>
      </c>
      <c r="AJ453" s="15">
        <f t="shared" ref="AJ453:AJ454" si="345">SIN(AL453+RADIANS($AB$9))</f>
        <v>2.7516251800067032E-2</v>
      </c>
      <c r="AK453" s="15">
        <f t="shared" ref="AK453:AK454" si="346">$AB$7*SIN(AL453)</f>
        <v>0.23575190829679987</v>
      </c>
      <c r="AL453" s="15">
        <f t="shared" ref="AL453:AL454" si="347">2*ATAN(AM453)</f>
        <v>0.85389341524547446</v>
      </c>
      <c r="AM453" s="15">
        <f t="shared" ref="AM453:AM454" si="348">SQRT((1+$AB$7)/(1-$AB$7))*TAN(AN453/2)</f>
        <v>0.45493067835764733</v>
      </c>
      <c r="AN453" s="15">
        <f t="shared" ref="AN453:AN454" si="349">$AU453+$AB$7*SIN(AO453)</f>
        <v>6.9191824936669351</v>
      </c>
      <c r="AO453" s="15">
        <f t="shared" ref="AO453:AO454" si="350">$AU453+$AB$7*SIN(AP453)</f>
        <v>6.9191441229830035</v>
      </c>
      <c r="AP453" s="15">
        <f t="shared" ref="AP453:AP454" si="351">$AU453+$AB$7*SIN(AQ453)</f>
        <v>6.9189916214925198</v>
      </c>
      <c r="AQ453" s="15">
        <f t="shared" ref="AQ453:AQ454" si="352">$AU453+$AB$7*SIN(AR453)</f>
        <v>6.918385684983269</v>
      </c>
      <c r="AR453" s="15">
        <f t="shared" ref="AR453:AR454" si="353">$AU453+$AB$7*SIN(AS453)</f>
        <v>6.9159807752269566</v>
      </c>
      <c r="AS453" s="15">
        <f t="shared" ref="AS453:AS454" si="354">$AU453+$AB$7*SIN(AT453)</f>
        <v>6.9064772983029252</v>
      </c>
      <c r="AT453" s="15">
        <f t="shared" ref="AT453:AT454" si="355">$AU453+$AB$7*SIN(AU453)</f>
        <v>6.869533409327107</v>
      </c>
      <c r="AU453" s="15">
        <f t="shared" ref="AU453:AU454" si="356">RADIANS($AB$9)+$AB$18*(F453-AB$15)</f>
        <v>6.7334350541428201</v>
      </c>
    </row>
    <row r="454" spans="1:47" s="15" customFormat="1" ht="12.95" customHeight="1" x14ac:dyDescent="0.2">
      <c r="A454" s="146" t="s">
        <v>1480</v>
      </c>
      <c r="B454" s="244" t="s">
        <v>131</v>
      </c>
      <c r="C454" s="245">
        <v>60166.481420000084</v>
      </c>
      <c r="D454" s="147">
        <v>4.0000000000000002E-4</v>
      </c>
      <c r="E454" s="15">
        <f t="shared" si="325"/>
        <v>58126.607852758381</v>
      </c>
      <c r="F454" s="219">
        <f t="shared" si="326"/>
        <v>58126.5</v>
      </c>
      <c r="G454" s="29">
        <f t="shared" si="327"/>
        <v>3.4390016335237306E-2</v>
      </c>
      <c r="K454" s="15">
        <f t="shared" si="328"/>
        <v>3.4390016335237306E-2</v>
      </c>
      <c r="N454" s="15">
        <f t="shared" ca="1" si="329"/>
        <v>3.4840235940087283E-2</v>
      </c>
      <c r="O454" s="15">
        <f t="shared" si="330"/>
        <v>1.4812124451567044E-2</v>
      </c>
      <c r="P454" s="211">
        <f t="shared" si="331"/>
        <v>45147.981420000084</v>
      </c>
      <c r="Q454" s="212"/>
      <c r="R454" s="15">
        <f t="shared" si="332"/>
        <v>3.832938506086819E-4</v>
      </c>
      <c r="S454" s="13">
        <v>1</v>
      </c>
      <c r="T454" s="15">
        <f t="shared" si="333"/>
        <v>3.832938506086819E-4</v>
      </c>
      <c r="U454" s="15">
        <f t="shared" si="334"/>
        <v>1.9577891883670262E-2</v>
      </c>
      <c r="Z454" s="15">
        <f t="shared" si="335"/>
        <v>58126.5</v>
      </c>
      <c r="AA454" s="15">
        <f t="shared" si="336"/>
        <v>2.6739483676815213E-2</v>
      </c>
      <c r="AB454" s="15">
        <f t="shared" si="337"/>
        <v>2.2462657109989136E-2</v>
      </c>
      <c r="AC454" s="15">
        <f t="shared" si="338"/>
        <v>1.9577891883670262E-2</v>
      </c>
      <c r="AD454" s="15">
        <f t="shared" si="339"/>
        <v>7.6505326584220927E-3</v>
      </c>
      <c r="AE454" s="15">
        <f t="shared" si="340"/>
        <v>5.8530649957583011E-5</v>
      </c>
      <c r="AF454" s="15">
        <f t="shared" si="341"/>
        <v>-45147.947029983749</v>
      </c>
      <c r="AG454" s="13">
        <f t="shared" si="342"/>
        <v>5.8530649957583011E-5</v>
      </c>
      <c r="AH454" s="15">
        <f t="shared" si="343"/>
        <v>1.1927359225248169E-2</v>
      </c>
      <c r="AI454" s="15">
        <f t="shared" si="344"/>
        <v>1.2054821197037295</v>
      </c>
      <c r="AJ454" s="15">
        <f t="shared" si="345"/>
        <v>2.7516251800067032E-2</v>
      </c>
      <c r="AK454" s="15">
        <f t="shared" si="346"/>
        <v>0.23575190829679987</v>
      </c>
      <c r="AL454" s="15">
        <f t="shared" si="347"/>
        <v>0.85389341524547446</v>
      </c>
      <c r="AM454" s="15">
        <f t="shared" si="348"/>
        <v>0.45493067835764733</v>
      </c>
      <c r="AN454" s="15">
        <f t="shared" si="349"/>
        <v>6.9191824936669351</v>
      </c>
      <c r="AO454" s="15">
        <f t="shared" si="350"/>
        <v>6.9191441229830035</v>
      </c>
      <c r="AP454" s="15">
        <f t="shared" si="351"/>
        <v>6.9189916214925198</v>
      </c>
      <c r="AQ454" s="15">
        <f t="shared" si="352"/>
        <v>6.918385684983269</v>
      </c>
      <c r="AR454" s="15">
        <f t="shared" si="353"/>
        <v>6.9159807752269566</v>
      </c>
      <c r="AS454" s="15">
        <f t="shared" si="354"/>
        <v>6.9064772983029252</v>
      </c>
      <c r="AT454" s="15">
        <f t="shared" si="355"/>
        <v>6.869533409327107</v>
      </c>
      <c r="AU454" s="15">
        <f t="shared" si="356"/>
        <v>6.7334350541428201</v>
      </c>
    </row>
    <row r="455" spans="1:47" s="15" customFormat="1" ht="12.95" customHeight="1" x14ac:dyDescent="0.25">
      <c r="A455" s="146" t="s">
        <v>1481</v>
      </c>
      <c r="B455" s="246" t="s">
        <v>131</v>
      </c>
      <c r="C455" s="247">
        <v>59172.604599999999</v>
      </c>
      <c r="D455" s="247">
        <v>2.9999999999999997E-4</v>
      </c>
      <c r="E455" s="15">
        <f t="shared" ref="E455:E462" si="357">(C455-C$7)/C$8</f>
        <v>55009.646363583532</v>
      </c>
      <c r="F455" s="219">
        <f t="shared" ref="F455:F462" si="358">ROUND(2*E455,0)/2</f>
        <v>55009.5</v>
      </c>
      <c r="G455" s="29">
        <f t="shared" ref="G455:G462" si="359">C455-(C$7+C$8*F455)</f>
        <v>4.6669608680531383E-2</v>
      </c>
      <c r="K455" s="15">
        <f t="shared" ref="K455:K462" si="360">G455</f>
        <v>4.6669608680531383E-2</v>
      </c>
      <c r="N455" s="15">
        <f t="shared" ref="N455:N462" ca="1" si="361">+C$11+C$12*F455</f>
        <v>4.5955128452981941E-2</v>
      </c>
      <c r="O455" s="15">
        <f t="shared" ref="O455:O462" si="362">+D$11+D$12*F455+D$13*F455^2</f>
        <v>2.2025905090923489E-2</v>
      </c>
      <c r="P455" s="211">
        <f t="shared" ref="P455:P462" si="363">C455-15018.5</f>
        <v>44154.104599999999</v>
      </c>
      <c r="Q455" s="212"/>
      <c r="R455" s="15">
        <f t="shared" ref="R455:R462" si="364">+(O455-G455)^2</f>
        <v>6.0731212661245299E-4</v>
      </c>
      <c r="S455" s="13">
        <v>1</v>
      </c>
      <c r="T455" s="15">
        <f t="shared" ref="T455:T462" si="365">+S455*R455</f>
        <v>6.0731212661245299E-4</v>
      </c>
      <c r="U455" s="15">
        <f t="shared" ref="U455:U462" si="366">+(G455-O455)</f>
        <v>2.4643703589607893E-2</v>
      </c>
      <c r="Z455" s="15">
        <f t="shared" ref="Z455:Z462" si="367">F455</f>
        <v>55009.5</v>
      </c>
      <c r="AA455" s="15">
        <f t="shared" ref="AA455:AA462" si="368">AB$3+AB$4*Z455+AB$5*Z455^2+AH455</f>
        <v>4.3170779206684357E-2</v>
      </c>
      <c r="AB455" s="15">
        <f t="shared" ref="AB455:AB462" si="369">IF(S455&lt;&gt;0,G455-AH455, -9999)</f>
        <v>2.5524734564770515E-2</v>
      </c>
      <c r="AC455" s="15">
        <f t="shared" ref="AC455:AC462" si="370">+G455-O455</f>
        <v>2.4643703589607893E-2</v>
      </c>
      <c r="AD455" s="15">
        <f t="shared" ref="AD455:AD462" si="371">IF(S455&lt;&gt;0,G455-AA455, -9999)</f>
        <v>3.498829473847026E-3</v>
      </c>
      <c r="AE455" s="15">
        <f t="shared" ref="AE455:AE462" si="372">+(G455-AA455)^2*S455</f>
        <v>1.2241807687060658E-5</v>
      </c>
      <c r="AF455" s="15">
        <f t="shared" ref="AF455:AF462" si="373">IF(S455&lt;&gt;0,G455-P455, -9999)</f>
        <v>-44154.057930391318</v>
      </c>
      <c r="AG455" s="13">
        <f t="shared" ref="AG455:AG462" si="374">+(G455-AA455)^2</f>
        <v>1.2241807687060658E-5</v>
      </c>
      <c r="AH455" s="15">
        <f t="shared" ref="AH455:AH462" si="375">$AB$6*($AB$11/AI455*AJ455+$AB$12)</f>
        <v>2.1144874115760867E-2</v>
      </c>
      <c r="AI455" s="15">
        <f t="shared" ref="AI455:AI462" si="376">1+$AB$7*COS(AL455)</f>
        <v>1.2643697064969179</v>
      </c>
      <c r="AJ455" s="15">
        <f t="shared" ref="AJ455:AJ462" si="377">SIN(AL455+RADIANS($AB$9))</f>
        <v>0.31251787211133664</v>
      </c>
      <c r="AK455" s="15">
        <f t="shared" ref="AK455:AK462" si="378">$AB$7*SIN(AL455)</f>
        <v>0.16706442490923687</v>
      </c>
      <c r="AL455" s="15">
        <f t="shared" ref="AL455:AL462" si="379">2*ATAN(AM455)</f>
        <v>0.56357062216019282</v>
      </c>
      <c r="AM455" s="15">
        <f t="shared" ref="AM455:AM462" si="380">SQRT((1+$AB$7)/(1-$AB$7))*TAN(AN455/2)</f>
        <v>0.2894882545979463</v>
      </c>
      <c r="AN455" s="15">
        <f t="shared" ref="AN455:AN462" si="381">$AU455+$AB$7*SIN(AO455)</f>
        <v>6.6961393054614042</v>
      </c>
      <c r="AO455" s="15">
        <f t="shared" ref="AO455:AO462" si="382">$AU455+$AB$7*SIN(AP455)</f>
        <v>6.6960880459251211</v>
      </c>
      <c r="AP455" s="15">
        <f t="shared" ref="AP455:AP462" si="383">$AU455+$AB$7*SIN(AQ455)</f>
        <v>6.6959091058456996</v>
      </c>
      <c r="AQ455" s="15">
        <f t="shared" ref="AQ455:AQ462" si="384">$AU455+$AB$7*SIN(AR455)</f>
        <v>6.6952845601633628</v>
      </c>
      <c r="AR455" s="15">
        <f t="shared" ref="AR455:AR462" si="385">$AU455+$AB$7*SIN(AS455)</f>
        <v>6.6931060725882707</v>
      </c>
      <c r="AS455" s="15">
        <f t="shared" ref="AS455:AS462" si="386">$AU455+$AB$7*SIN(AT455)</f>
        <v>6.6855232785621199</v>
      </c>
      <c r="AT455" s="15">
        <f t="shared" ref="AT455:AT462" si="387">$AU455+$AB$7*SIN(AU455)</f>
        <v>6.6593153621414736</v>
      </c>
      <c r="AU455" s="15">
        <f t="shared" ref="AU455:AU462" si="388">RADIANS($AB$9)+$AB$18*(F455-AB$15)</f>
        <v>6.570649036910936</v>
      </c>
    </row>
    <row r="456" spans="1:47" s="15" customFormat="1" ht="12.95" customHeight="1" x14ac:dyDescent="0.25">
      <c r="A456" s="146" t="s">
        <v>1481</v>
      </c>
      <c r="B456" s="246" t="s">
        <v>132</v>
      </c>
      <c r="C456" s="247">
        <v>59220.590799999998</v>
      </c>
      <c r="D456" s="247">
        <v>2.0000000000000001E-4</v>
      </c>
      <c r="E456" s="15">
        <f t="shared" si="357"/>
        <v>55160.138994462912</v>
      </c>
      <c r="F456" s="219">
        <f t="shared" si="358"/>
        <v>55160</v>
      </c>
      <c r="G456" s="29">
        <f t="shared" si="359"/>
        <v>4.4319885018921923E-2</v>
      </c>
      <c r="K456" s="15">
        <f t="shared" si="360"/>
        <v>4.4319885018921923E-2</v>
      </c>
      <c r="N456" s="15">
        <f t="shared" ca="1" si="361"/>
        <v>4.5418461361807522E-2</v>
      </c>
      <c r="O456" s="15">
        <f t="shared" si="362"/>
        <v>2.1695815666329193E-2</v>
      </c>
      <c r="P456" s="211">
        <f t="shared" si="363"/>
        <v>44202.090799999998</v>
      </c>
      <c r="Q456" s="212"/>
      <c r="R456" s="15">
        <f t="shared" si="364"/>
        <v>5.1184851407092555E-4</v>
      </c>
      <c r="S456" s="13">
        <v>1</v>
      </c>
      <c r="T456" s="15">
        <f t="shared" si="365"/>
        <v>5.1184851407092555E-4</v>
      </c>
      <c r="U456" s="15">
        <f t="shared" si="366"/>
        <v>2.2624069352592729E-2</v>
      </c>
      <c r="Z456" s="15">
        <f t="shared" si="367"/>
        <v>55160</v>
      </c>
      <c r="AA456" s="15">
        <f t="shared" si="368"/>
        <v>4.2406910311944615E-2</v>
      </c>
      <c r="AB456" s="15">
        <f t="shared" si="369"/>
        <v>2.3608790373306505E-2</v>
      </c>
      <c r="AC456" s="15">
        <f t="shared" si="370"/>
        <v>2.2624069352592729E-2</v>
      </c>
      <c r="AD456" s="15">
        <f t="shared" si="371"/>
        <v>1.9129747069773079E-3</v>
      </c>
      <c r="AE456" s="15">
        <f t="shared" si="372"/>
        <v>3.6594722295349168E-6</v>
      </c>
      <c r="AF456" s="15">
        <f t="shared" si="373"/>
        <v>-44202.046480114979</v>
      </c>
      <c r="AG456" s="13">
        <f t="shared" si="374"/>
        <v>3.6594722295349168E-6</v>
      </c>
      <c r="AH456" s="15">
        <f t="shared" si="375"/>
        <v>2.0711094645615418E-2</v>
      </c>
      <c r="AI456" s="15">
        <f t="shared" si="376"/>
        <v>1.2618966280808748</v>
      </c>
      <c r="AJ456" s="15">
        <f t="shared" si="377"/>
        <v>0.29858368566549104</v>
      </c>
      <c r="AK456" s="15">
        <f t="shared" si="378"/>
        <v>0.17091524210376485</v>
      </c>
      <c r="AL456" s="15">
        <f t="shared" si="379"/>
        <v>0.57820484144006046</v>
      </c>
      <c r="AM456" s="15">
        <f t="shared" si="380"/>
        <v>0.29743553917540305</v>
      </c>
      <c r="AN456" s="15">
        <f t="shared" si="381"/>
        <v>6.7071437951078616</v>
      </c>
      <c r="AO456" s="15">
        <f t="shared" si="382"/>
        <v>6.7070925736433384</v>
      </c>
      <c r="AP456" s="15">
        <f t="shared" si="383"/>
        <v>6.706912889600475</v>
      </c>
      <c r="AQ456" s="15">
        <f t="shared" si="384"/>
        <v>6.7062826760527807</v>
      </c>
      <c r="AR456" s="15">
        <f t="shared" si="385"/>
        <v>6.7040737116431561</v>
      </c>
      <c r="AS456" s="15">
        <f t="shared" si="386"/>
        <v>6.6963481761360395</v>
      </c>
      <c r="AT456" s="15">
        <f t="shared" si="387"/>
        <v>6.6695296795731025</v>
      </c>
      <c r="AU456" s="15">
        <f t="shared" si="388"/>
        <v>6.5785089328343878</v>
      </c>
    </row>
    <row r="457" spans="1:47" s="15" customFormat="1" ht="12.95" customHeight="1" x14ac:dyDescent="0.25">
      <c r="A457" s="146" t="s">
        <v>1481</v>
      </c>
      <c r="B457" s="246" t="s">
        <v>132</v>
      </c>
      <c r="C457" s="247">
        <v>60189.597000000002</v>
      </c>
      <c r="D457" s="247">
        <v>1E-4</v>
      </c>
      <c r="E457" s="15">
        <f t="shared" si="357"/>
        <v>58199.102120870681</v>
      </c>
      <c r="F457" s="219">
        <f t="shared" si="358"/>
        <v>58199</v>
      </c>
      <c r="G457" s="29">
        <f t="shared" si="359"/>
        <v>3.2562342057644855E-2</v>
      </c>
      <c r="K457" s="15">
        <f t="shared" si="360"/>
        <v>3.2562342057644855E-2</v>
      </c>
      <c r="N457" s="15">
        <f t="shared" ca="1" si="361"/>
        <v>3.4581708603807243E-2</v>
      </c>
      <c r="O457" s="15">
        <f t="shared" si="362"/>
        <v>1.4634899405216673E-2</v>
      </c>
      <c r="P457" s="211">
        <f t="shared" si="363"/>
        <v>45171.097000000002</v>
      </c>
      <c r="Q457" s="212"/>
      <c r="R457" s="15">
        <f t="shared" si="364"/>
        <v>3.2139320005610125E-4</v>
      </c>
      <c r="S457" s="13">
        <v>1</v>
      </c>
      <c r="T457" s="15">
        <f t="shared" si="365"/>
        <v>3.2139320005610125E-4</v>
      </c>
      <c r="U457" s="15">
        <f t="shared" si="366"/>
        <v>1.7927442652428183E-2</v>
      </c>
      <c r="Z457" s="15">
        <f t="shared" si="367"/>
        <v>58199</v>
      </c>
      <c r="AA457" s="15">
        <f t="shared" si="368"/>
        <v>2.6344658496090682E-2</v>
      </c>
      <c r="AB457" s="15">
        <f t="shared" si="369"/>
        <v>2.0852582966770845E-2</v>
      </c>
      <c r="AC457" s="15">
        <f t="shared" si="370"/>
        <v>1.7927442652428183E-2</v>
      </c>
      <c r="AD457" s="15">
        <f t="shared" si="371"/>
        <v>6.2176835615541728E-3</v>
      </c>
      <c r="AE457" s="15">
        <f t="shared" si="372"/>
        <v>3.8659588871620984E-5</v>
      </c>
      <c r="AF457" s="15">
        <f t="shared" si="373"/>
        <v>-45171.064437657944</v>
      </c>
      <c r="AG457" s="13">
        <f t="shared" si="374"/>
        <v>3.8659588871620984E-5</v>
      </c>
      <c r="AH457" s="15">
        <f t="shared" si="375"/>
        <v>1.1709759090874008E-2</v>
      </c>
      <c r="AI457" s="15">
        <f t="shared" si="376"/>
        <v>1.2039660341442899</v>
      </c>
      <c r="AJ457" s="15">
        <f t="shared" si="377"/>
        <v>2.1105185312628904E-2</v>
      </c>
      <c r="AK457" s="15">
        <f t="shared" si="378"/>
        <v>0.23706480274172073</v>
      </c>
      <c r="AL457" s="15">
        <f t="shared" si="379"/>
        <v>0.86030638808731996</v>
      </c>
      <c r="AM457" s="15">
        <f t="shared" si="380"/>
        <v>0.45880645235856848</v>
      </c>
      <c r="AN457" s="15">
        <f t="shared" si="381"/>
        <v>6.9242386742664248</v>
      </c>
      <c r="AO457" s="15">
        <f t="shared" si="382"/>
        <v>6.9242008018759567</v>
      </c>
      <c r="AP457" s="15">
        <f t="shared" si="383"/>
        <v>6.9240497148521225</v>
      </c>
      <c r="AQ457" s="15">
        <f t="shared" si="384"/>
        <v>6.9234471419728063</v>
      </c>
      <c r="AR457" s="15">
        <f t="shared" si="385"/>
        <v>6.9210466140882492</v>
      </c>
      <c r="AS457" s="15">
        <f t="shared" si="386"/>
        <v>6.9115253695455374</v>
      </c>
      <c r="AT457" s="15">
        <f t="shared" si="387"/>
        <v>6.8743848591183649</v>
      </c>
      <c r="AU457" s="15">
        <f t="shared" si="388"/>
        <v>6.7372213827438188</v>
      </c>
    </row>
    <row r="458" spans="1:47" s="15" customFormat="1" ht="12.95" customHeight="1" x14ac:dyDescent="0.25">
      <c r="A458" s="146" t="s">
        <v>1481</v>
      </c>
      <c r="B458" s="246" t="s">
        <v>131</v>
      </c>
      <c r="C458" s="247">
        <v>60189.758399999999</v>
      </c>
      <c r="D458" s="247">
        <v>4.0000000000000002E-4</v>
      </c>
      <c r="E458" s="15">
        <f t="shared" si="357"/>
        <v>58199.60829786789</v>
      </c>
      <c r="F458" s="219">
        <f t="shared" si="358"/>
        <v>58199.5</v>
      </c>
      <c r="G458" s="29">
        <f t="shared" si="359"/>
        <v>3.4531944307673257E-2</v>
      </c>
      <c r="K458" s="15">
        <f t="shared" si="360"/>
        <v>3.4531944307673257E-2</v>
      </c>
      <c r="N458" s="15">
        <f t="shared" ca="1" si="361"/>
        <v>3.4579925656660487E-2</v>
      </c>
      <c r="O458" s="15">
        <f t="shared" si="362"/>
        <v>1.4633675674119745E-2</v>
      </c>
      <c r="P458" s="211">
        <f t="shared" si="363"/>
        <v>45171.258399999999</v>
      </c>
      <c r="Q458" s="212"/>
      <c r="R458" s="15">
        <f t="shared" si="364"/>
        <v>3.9594109461305954E-4</v>
      </c>
      <c r="S458" s="13">
        <v>1</v>
      </c>
      <c r="T458" s="15">
        <f t="shared" si="365"/>
        <v>3.9594109461305954E-4</v>
      </c>
      <c r="U458" s="15">
        <f t="shared" si="366"/>
        <v>1.9898268633553512E-2</v>
      </c>
      <c r="Z458" s="15">
        <f t="shared" si="367"/>
        <v>58199.5</v>
      </c>
      <c r="AA458" s="15">
        <f t="shared" si="368"/>
        <v>2.6341933980515923E-2</v>
      </c>
      <c r="AB458" s="15">
        <f t="shared" si="369"/>
        <v>2.2823686001277078E-2</v>
      </c>
      <c r="AC458" s="15">
        <f t="shared" si="370"/>
        <v>1.9898268633553512E-2</v>
      </c>
      <c r="AD458" s="15">
        <f t="shared" si="371"/>
        <v>8.1900103271573335E-3</v>
      </c>
      <c r="AE458" s="15">
        <f t="shared" si="372"/>
        <v>6.7076269158943769E-5</v>
      </c>
      <c r="AF458" s="15">
        <f t="shared" si="373"/>
        <v>-45171.223868055691</v>
      </c>
      <c r="AG458" s="13">
        <f t="shared" si="374"/>
        <v>6.7076269158943769E-5</v>
      </c>
      <c r="AH458" s="15">
        <f t="shared" si="375"/>
        <v>1.170825830639618E-2</v>
      </c>
      <c r="AI458" s="15">
        <f t="shared" si="376"/>
        <v>1.203955562474923</v>
      </c>
      <c r="AJ458" s="15">
        <f t="shared" si="377"/>
        <v>2.1061023789114047E-2</v>
      </c>
      <c r="AK458" s="15">
        <f t="shared" si="378"/>
        <v>0.23707381196382363</v>
      </c>
      <c r="AL458" s="15">
        <f t="shared" si="379"/>
        <v>0.86035055942895078</v>
      </c>
      <c r="AM458" s="15">
        <f t="shared" si="380"/>
        <v>0.45883318740822632</v>
      </c>
      <c r="AN458" s="15">
        <f t="shared" si="381"/>
        <v>6.9242735223746594</v>
      </c>
      <c r="AO458" s="15">
        <f t="shared" si="382"/>
        <v>6.9242356534341516</v>
      </c>
      <c r="AP458" s="15">
        <f t="shared" si="383"/>
        <v>6.9240845762449181</v>
      </c>
      <c r="AQ458" s="15">
        <f t="shared" si="384"/>
        <v>6.9234820269247335</v>
      </c>
      <c r="AR458" s="15">
        <f t="shared" si="385"/>
        <v>6.9210815306384079</v>
      </c>
      <c r="AS458" s="15">
        <f t="shared" si="386"/>
        <v>6.91156016785171</v>
      </c>
      <c r="AT458" s="15">
        <f t="shared" si="387"/>
        <v>6.8744183105828265</v>
      </c>
      <c r="AU458" s="15">
        <f t="shared" si="388"/>
        <v>6.7372474953548602</v>
      </c>
    </row>
    <row r="459" spans="1:47" s="15" customFormat="1" ht="12.95" customHeight="1" x14ac:dyDescent="0.25">
      <c r="A459" s="146" t="s">
        <v>1481</v>
      </c>
      <c r="B459" s="246" t="s">
        <v>131</v>
      </c>
      <c r="C459" s="247">
        <v>60209.8465</v>
      </c>
      <c r="D459" s="247">
        <v>1E-4</v>
      </c>
      <c r="E459" s="15">
        <f t="shared" si="357"/>
        <v>58262.607889799903</v>
      </c>
      <c r="F459" s="219">
        <f t="shared" si="358"/>
        <v>58262.5</v>
      </c>
      <c r="G459" s="29">
        <f t="shared" si="359"/>
        <v>3.4401827419060282E-2</v>
      </c>
      <c r="K459" s="15">
        <f t="shared" si="360"/>
        <v>3.4401827419060282E-2</v>
      </c>
      <c r="N459" s="15">
        <f t="shared" ca="1" si="361"/>
        <v>3.4355274316168888E-2</v>
      </c>
      <c r="O459" s="15">
        <f t="shared" si="362"/>
        <v>1.4479322313813714E-2</v>
      </c>
      <c r="P459" s="211">
        <f t="shared" si="363"/>
        <v>45191.3465</v>
      </c>
      <c r="Q459" s="212"/>
      <c r="R459" s="15">
        <f t="shared" si="364"/>
        <v>3.9690620966857556E-4</v>
      </c>
      <c r="S459" s="13">
        <v>1</v>
      </c>
      <c r="T459" s="15">
        <f t="shared" si="365"/>
        <v>3.9690620966857556E-4</v>
      </c>
      <c r="U459" s="15">
        <f t="shared" si="366"/>
        <v>1.9922505105246568E-2</v>
      </c>
      <c r="Z459" s="15">
        <f t="shared" si="367"/>
        <v>58262.5</v>
      </c>
      <c r="AA459" s="15">
        <f t="shared" si="368"/>
        <v>2.5998473273012974E-2</v>
      </c>
      <c r="AB459" s="15">
        <f t="shared" si="369"/>
        <v>2.2882676459861022E-2</v>
      </c>
      <c r="AC459" s="15">
        <f t="shared" si="370"/>
        <v>1.9922505105246568E-2</v>
      </c>
      <c r="AD459" s="15">
        <f t="shared" si="371"/>
        <v>8.403354146047308E-3</v>
      </c>
      <c r="AE459" s="15">
        <f t="shared" si="372"/>
        <v>7.0616360903890475E-5</v>
      </c>
      <c r="AF459" s="15">
        <f t="shared" si="373"/>
        <v>-45191.312098172581</v>
      </c>
      <c r="AG459" s="13">
        <f t="shared" si="374"/>
        <v>7.0616360903890475E-5</v>
      </c>
      <c r="AH459" s="15">
        <f t="shared" si="375"/>
        <v>1.1519150959199262E-2</v>
      </c>
      <c r="AI459" s="15">
        <f t="shared" si="376"/>
        <v>1.2026344201739285</v>
      </c>
      <c r="AJ459" s="15">
        <f t="shared" si="377"/>
        <v>1.550252175858125E-2</v>
      </c>
      <c r="AK459" s="15">
        <f t="shared" si="378"/>
        <v>0.23820402083990183</v>
      </c>
      <c r="AL459" s="15">
        <f t="shared" si="379"/>
        <v>0.86590999774926103</v>
      </c>
      <c r="AM459" s="15">
        <f t="shared" si="380"/>
        <v>0.46220242087925062</v>
      </c>
      <c r="AN459" s="15">
        <f t="shared" si="381"/>
        <v>6.9286619569161569</v>
      </c>
      <c r="AO459" s="15">
        <f t="shared" si="382"/>
        <v>6.9286245240652233</v>
      </c>
      <c r="AP459" s="15">
        <f t="shared" si="383"/>
        <v>6.9284746945368241</v>
      </c>
      <c r="AQ459" s="15">
        <f t="shared" si="384"/>
        <v>6.9278751527515103</v>
      </c>
      <c r="AR459" s="15">
        <f t="shared" si="385"/>
        <v>6.9254787879518318</v>
      </c>
      <c r="AS459" s="15">
        <f t="shared" si="386"/>
        <v>6.9159429963603625</v>
      </c>
      <c r="AT459" s="15">
        <f t="shared" si="387"/>
        <v>6.87863244508425</v>
      </c>
      <c r="AU459" s="15">
        <f t="shared" si="388"/>
        <v>6.740537684346072</v>
      </c>
    </row>
    <row r="460" spans="1:47" s="15" customFormat="1" ht="12.95" customHeight="1" x14ac:dyDescent="0.25">
      <c r="A460" s="146" t="s">
        <v>1481</v>
      </c>
      <c r="B460" s="246" t="s">
        <v>132</v>
      </c>
      <c r="C460" s="247">
        <v>60248.585599999999</v>
      </c>
      <c r="D460" s="247">
        <v>1E-4</v>
      </c>
      <c r="E460" s="15">
        <f t="shared" si="357"/>
        <v>58384.100091243214</v>
      </c>
      <c r="F460" s="219">
        <f t="shared" si="358"/>
        <v>58384</v>
      </c>
      <c r="G460" s="29">
        <f t="shared" si="359"/>
        <v>3.1915173436573241E-2</v>
      </c>
      <c r="K460" s="15">
        <f t="shared" si="360"/>
        <v>3.1915173436573241E-2</v>
      </c>
      <c r="N460" s="15">
        <f t="shared" ca="1" si="361"/>
        <v>3.3922018159506462E-2</v>
      </c>
      <c r="O460" s="15">
        <f t="shared" si="362"/>
        <v>1.4180726108254965E-2</v>
      </c>
      <c r="P460" s="211">
        <f t="shared" si="363"/>
        <v>45230.085599999999</v>
      </c>
      <c r="Q460" s="212"/>
      <c r="R460" s="15">
        <f t="shared" si="364"/>
        <v>3.1451062204089524E-4</v>
      </c>
      <c r="S460" s="13">
        <v>1</v>
      </c>
      <c r="T460" s="15">
        <f t="shared" si="365"/>
        <v>3.1451062204089524E-4</v>
      </c>
      <c r="U460" s="15">
        <f t="shared" si="366"/>
        <v>1.7734447328318276E-2</v>
      </c>
      <c r="Z460" s="15">
        <f t="shared" si="367"/>
        <v>58384</v>
      </c>
      <c r="AA460" s="15">
        <f t="shared" si="368"/>
        <v>2.5335135935715642E-2</v>
      </c>
      <c r="AB460" s="15">
        <f t="shared" si="369"/>
        <v>2.0760763609112564E-2</v>
      </c>
      <c r="AC460" s="15">
        <f t="shared" si="370"/>
        <v>1.7734447328318276E-2</v>
      </c>
      <c r="AD460" s="15">
        <f t="shared" si="371"/>
        <v>6.5800375008575988E-3</v>
      </c>
      <c r="AE460" s="15">
        <f t="shared" si="372"/>
        <v>4.3296893512692315E-5</v>
      </c>
      <c r="AF460" s="15">
        <f t="shared" si="373"/>
        <v>-45230.053684826562</v>
      </c>
      <c r="AG460" s="13">
        <f t="shared" si="374"/>
        <v>4.3296893512692315E-5</v>
      </c>
      <c r="AH460" s="15">
        <f t="shared" si="375"/>
        <v>1.1154409827460677E-2</v>
      </c>
      <c r="AI460" s="15">
        <f t="shared" si="376"/>
        <v>1.2000771482576418</v>
      </c>
      <c r="AJ460" s="15">
        <f t="shared" si="377"/>
        <v>4.8158642305701051E-3</v>
      </c>
      <c r="AK460" s="15">
        <f t="shared" si="378"/>
        <v>0.24035598292659621</v>
      </c>
      <c r="AL460" s="15">
        <f t="shared" si="379"/>
        <v>0.87659725767769037</v>
      </c>
      <c r="AM460" s="15">
        <f t="shared" si="380"/>
        <v>0.46870373535101656</v>
      </c>
      <c r="AN460" s="15">
        <f t="shared" si="381"/>
        <v>6.9371117322586411</v>
      </c>
      <c r="AO460" s="15">
        <f t="shared" si="382"/>
        <v>6.9370751476476817</v>
      </c>
      <c r="AP460" s="15">
        <f t="shared" si="383"/>
        <v>6.9369277702097394</v>
      </c>
      <c r="AQ460" s="15">
        <f t="shared" si="384"/>
        <v>6.9363342434019319</v>
      </c>
      <c r="AR460" s="15">
        <f t="shared" si="385"/>
        <v>6.9339466800611733</v>
      </c>
      <c r="AS460" s="15">
        <f t="shared" si="386"/>
        <v>6.924385691351338</v>
      </c>
      <c r="AT460" s="15">
        <f t="shared" si="387"/>
        <v>6.8867554741221948</v>
      </c>
      <c r="AU460" s="15">
        <f t="shared" si="388"/>
        <v>6.7468830488291243</v>
      </c>
    </row>
    <row r="461" spans="1:47" s="15" customFormat="1" ht="12.95" customHeight="1" x14ac:dyDescent="0.25">
      <c r="A461" s="146" t="s">
        <v>1481</v>
      </c>
      <c r="B461" s="246" t="s">
        <v>132</v>
      </c>
      <c r="C461" s="247">
        <v>60273.455999999998</v>
      </c>
      <c r="D461" s="247">
        <v>1E-4</v>
      </c>
      <c r="E461" s="15">
        <f t="shared" si="357"/>
        <v>58462.097764053782</v>
      </c>
      <c r="F461" s="219">
        <f t="shared" si="358"/>
        <v>58462</v>
      </c>
      <c r="G461" s="29">
        <f t="shared" si="359"/>
        <v>3.1173123956250492E-2</v>
      </c>
      <c r="K461" s="15">
        <f t="shared" si="360"/>
        <v>3.1173123956250492E-2</v>
      </c>
      <c r="N461" s="15">
        <f t="shared" ca="1" si="361"/>
        <v>3.3643878404612082E-2</v>
      </c>
      <c r="O461" s="15">
        <f t="shared" si="362"/>
        <v>1.3988399743842972E-2</v>
      </c>
      <c r="P461" s="211">
        <f t="shared" si="363"/>
        <v>45254.955999999998</v>
      </c>
      <c r="Q461" s="212"/>
      <c r="R461" s="15">
        <f t="shared" si="364"/>
        <v>2.9531474625650529E-4</v>
      </c>
      <c r="S461" s="13">
        <v>1</v>
      </c>
      <c r="T461" s="15">
        <f t="shared" si="365"/>
        <v>2.9531474625650529E-4</v>
      </c>
      <c r="U461" s="15">
        <f t="shared" si="366"/>
        <v>1.7184724212407521E-2</v>
      </c>
      <c r="Z461" s="15">
        <f t="shared" si="367"/>
        <v>58462</v>
      </c>
      <c r="AA461" s="15">
        <f t="shared" si="368"/>
        <v>2.4908644343564778E-2</v>
      </c>
      <c r="AB461" s="15">
        <f t="shared" si="369"/>
        <v>2.0252879356528686E-2</v>
      </c>
      <c r="AC461" s="15">
        <f t="shared" si="370"/>
        <v>1.7184724212407521E-2</v>
      </c>
      <c r="AD461" s="15">
        <f t="shared" si="371"/>
        <v>6.2644796126857145E-3</v>
      </c>
      <c r="AE461" s="15">
        <f t="shared" si="372"/>
        <v>3.9243704817754958E-5</v>
      </c>
      <c r="AF461" s="15">
        <f t="shared" si="373"/>
        <v>-45254.924826876042</v>
      </c>
      <c r="AG461" s="13">
        <f t="shared" si="374"/>
        <v>3.9243704817754958E-5</v>
      </c>
      <c r="AH461" s="15">
        <f t="shared" si="375"/>
        <v>1.0920244599721806E-2</v>
      </c>
      <c r="AI461" s="15">
        <f t="shared" si="376"/>
        <v>1.1984291822548434</v>
      </c>
      <c r="AJ461" s="15">
        <f t="shared" si="377"/>
        <v>-2.0210690638647012E-3</v>
      </c>
      <c r="AK461" s="15">
        <f t="shared" si="378"/>
        <v>0.24171827281609207</v>
      </c>
      <c r="AL461" s="15">
        <f t="shared" si="379"/>
        <v>0.88343421096359942</v>
      </c>
      <c r="AM461" s="15">
        <f t="shared" si="380"/>
        <v>0.47287990139423819</v>
      </c>
      <c r="AN461" s="15">
        <f t="shared" si="381"/>
        <v>6.9425267824851407</v>
      </c>
      <c r="AO461" s="15">
        <f t="shared" si="382"/>
        <v>6.942490746839451</v>
      </c>
      <c r="AP461" s="15">
        <f t="shared" si="383"/>
        <v>6.9423449737181304</v>
      </c>
      <c r="AQ461" s="15">
        <f t="shared" si="384"/>
        <v>6.941755453195233</v>
      </c>
      <c r="AR461" s="15">
        <f t="shared" si="385"/>
        <v>6.9393741112474334</v>
      </c>
      <c r="AS461" s="15">
        <f t="shared" si="386"/>
        <v>6.9297987684425015</v>
      </c>
      <c r="AT461" s="15">
        <f t="shared" si="387"/>
        <v>6.8919672944504047</v>
      </c>
      <c r="AU461" s="15">
        <f t="shared" si="388"/>
        <v>6.7509566161515782</v>
      </c>
    </row>
    <row r="462" spans="1:47" s="15" customFormat="1" ht="12.95" customHeight="1" x14ac:dyDescent="0.25">
      <c r="A462" s="146" t="s">
        <v>1481</v>
      </c>
      <c r="B462" s="246" t="s">
        <v>131</v>
      </c>
      <c r="C462" s="247">
        <v>60331.330199999997</v>
      </c>
      <c r="D462" s="247">
        <v>2.0000000000000001E-4</v>
      </c>
      <c r="E462" s="15">
        <f t="shared" si="357"/>
        <v>58643.600792383571</v>
      </c>
      <c r="F462" s="219">
        <f t="shared" si="358"/>
        <v>58643.5</v>
      </c>
      <c r="G462" s="29">
        <f t="shared" si="359"/>
        <v>3.2138739610672928E-2</v>
      </c>
      <c r="K462" s="15">
        <f t="shared" si="360"/>
        <v>3.2138739610672928E-2</v>
      </c>
      <c r="N462" s="15">
        <f t="shared" ca="1" si="361"/>
        <v>3.2996668590338646E-2</v>
      </c>
      <c r="O462" s="15">
        <f t="shared" si="362"/>
        <v>1.3538949183367455E-2</v>
      </c>
      <c r="P462" s="211">
        <f t="shared" si="363"/>
        <v>45312.830199999997</v>
      </c>
      <c r="Q462" s="212"/>
      <c r="R462" s="15">
        <f t="shared" si="364"/>
        <v>3.4595220393968432E-4</v>
      </c>
      <c r="S462" s="13">
        <v>1</v>
      </c>
      <c r="T462" s="15">
        <f t="shared" si="365"/>
        <v>3.4595220393968432E-4</v>
      </c>
      <c r="U462" s="15">
        <f t="shared" si="366"/>
        <v>1.8599790427305474E-2</v>
      </c>
      <c r="Z462" s="15">
        <f t="shared" si="367"/>
        <v>58643.5</v>
      </c>
      <c r="AA462" s="15">
        <f t="shared" si="368"/>
        <v>2.3914335273966577E-2</v>
      </c>
      <c r="AB462" s="15">
        <f t="shared" si="369"/>
        <v>2.1763353520073806E-2</v>
      </c>
      <c r="AC462" s="15">
        <f t="shared" si="370"/>
        <v>1.8599790427305474E-2</v>
      </c>
      <c r="AD462" s="15">
        <f t="shared" si="371"/>
        <v>8.2244043367063514E-3</v>
      </c>
      <c r="AE462" s="15">
        <f t="shared" si="372"/>
        <v>6.7640826693634239E-5</v>
      </c>
      <c r="AF462" s="15">
        <f t="shared" si="373"/>
        <v>-45312.798061260386</v>
      </c>
      <c r="AG462" s="13">
        <f t="shared" si="374"/>
        <v>6.7640826693634239E-5</v>
      </c>
      <c r="AH462" s="15">
        <f t="shared" si="375"/>
        <v>1.0375386090599122E-2</v>
      </c>
      <c r="AI462" s="15">
        <f t="shared" si="376"/>
        <v>1.1945765546528277</v>
      </c>
      <c r="AJ462" s="15">
        <f t="shared" si="377"/>
        <v>-1.7856352638190621E-2</v>
      </c>
      <c r="AK462" s="15">
        <f t="shared" si="378"/>
        <v>0.24483020271803818</v>
      </c>
      <c r="AL462" s="15">
        <f t="shared" si="379"/>
        <v>0.89927044221252839</v>
      </c>
      <c r="AM462" s="15">
        <f t="shared" si="380"/>
        <v>0.48260524765627461</v>
      </c>
      <c r="AN462" s="15">
        <f t="shared" si="381"/>
        <v>6.9550983067565939</v>
      </c>
      <c r="AO462" s="15">
        <f t="shared" si="382"/>
        <v>6.9550635593399539</v>
      </c>
      <c r="AP462" s="15">
        <f t="shared" si="383"/>
        <v>6.9549216030370928</v>
      </c>
      <c r="AQ462" s="15">
        <f t="shared" si="384"/>
        <v>6.9543418243264092</v>
      </c>
      <c r="AR462" s="15">
        <f t="shared" si="385"/>
        <v>6.9519766532092797</v>
      </c>
      <c r="AS462" s="15">
        <f t="shared" si="386"/>
        <v>6.9423734047007608</v>
      </c>
      <c r="AT462" s="15">
        <f t="shared" si="387"/>
        <v>6.9040857099369406</v>
      </c>
      <c r="AU462" s="15">
        <f t="shared" si="388"/>
        <v>6.7604354939595943</v>
      </c>
    </row>
    <row r="463" spans="1:47" s="15" customFormat="1" ht="12.95" customHeight="1" x14ac:dyDescent="0.2">
      <c r="B463" s="13"/>
      <c r="G463" s="150"/>
      <c r="S463" s="13"/>
      <c r="AG463" s="13"/>
    </row>
    <row r="464" spans="1:47" s="15" customFormat="1" ht="12.95" customHeight="1" x14ac:dyDescent="0.2">
      <c r="B464" s="13"/>
      <c r="G464" s="150"/>
      <c r="S464" s="13"/>
      <c r="AG464" s="13"/>
    </row>
    <row r="465" spans="2:33" s="15" customFormat="1" ht="12.95" customHeight="1" x14ac:dyDescent="0.2">
      <c r="B465" s="13"/>
      <c r="G465" s="150"/>
      <c r="S465" s="13"/>
      <c r="AG465" s="13"/>
    </row>
    <row r="466" spans="2:33" s="15" customFormat="1" ht="12.95" customHeight="1" x14ac:dyDescent="0.2">
      <c r="B466" s="13"/>
      <c r="G466" s="150"/>
      <c r="S466" s="13"/>
      <c r="AG466" s="13"/>
    </row>
    <row r="467" spans="2:33" s="15" customFormat="1" ht="12.95" customHeight="1" x14ac:dyDescent="0.2">
      <c r="B467" s="13"/>
      <c r="G467" s="150"/>
      <c r="S467" s="13"/>
      <c r="AG467" s="13"/>
    </row>
    <row r="468" spans="2:33" s="15" customFormat="1" ht="12.95" customHeight="1" x14ac:dyDescent="0.2">
      <c r="B468" s="13"/>
      <c r="G468" s="150"/>
      <c r="S468" s="13"/>
      <c r="AG468" s="13"/>
    </row>
    <row r="469" spans="2:33" s="15" customFormat="1" ht="12.95" customHeight="1" x14ac:dyDescent="0.2">
      <c r="B469" s="13"/>
      <c r="G469" s="150"/>
      <c r="S469" s="13"/>
      <c r="AG469" s="13"/>
    </row>
    <row r="470" spans="2:33" s="15" customFormat="1" ht="12.95" customHeight="1" x14ac:dyDescent="0.2">
      <c r="B470" s="13"/>
      <c r="G470" s="150"/>
      <c r="S470" s="13"/>
      <c r="AG470" s="13"/>
    </row>
    <row r="471" spans="2:33" s="15" customFormat="1" ht="12.95" customHeight="1" x14ac:dyDescent="0.2">
      <c r="B471" s="13"/>
      <c r="G471" s="150"/>
      <c r="S471" s="13"/>
      <c r="AG471" s="13"/>
    </row>
    <row r="472" spans="2:33" s="15" customFormat="1" ht="12.95" customHeight="1" x14ac:dyDescent="0.2">
      <c r="B472" s="13"/>
      <c r="G472" s="150"/>
      <c r="S472" s="13"/>
      <c r="AG472" s="13"/>
    </row>
    <row r="473" spans="2:33" s="15" customFormat="1" ht="12.95" customHeight="1" x14ac:dyDescent="0.2">
      <c r="B473" s="13"/>
      <c r="G473" s="150"/>
      <c r="S473" s="13"/>
      <c r="AG473" s="13"/>
    </row>
    <row r="474" spans="2:33" s="15" customFormat="1" ht="12.95" customHeight="1" x14ac:dyDescent="0.2">
      <c r="B474" s="13"/>
      <c r="G474" s="150"/>
      <c r="S474" s="13"/>
      <c r="AG474" s="13"/>
    </row>
    <row r="475" spans="2:33" s="15" customFormat="1" ht="12.95" customHeight="1" x14ac:dyDescent="0.2">
      <c r="B475" s="13"/>
      <c r="G475" s="150"/>
      <c r="S475" s="13"/>
      <c r="AG475" s="13"/>
    </row>
    <row r="476" spans="2:33" s="15" customFormat="1" ht="12.95" customHeight="1" x14ac:dyDescent="0.2">
      <c r="B476" s="13"/>
      <c r="G476" s="150"/>
      <c r="S476" s="13"/>
      <c r="AG476" s="13"/>
    </row>
    <row r="477" spans="2:33" s="15" customFormat="1" ht="12.95" customHeight="1" x14ac:dyDescent="0.2">
      <c r="B477" s="13"/>
      <c r="G477" s="150"/>
      <c r="S477" s="13"/>
      <c r="AG477" s="13"/>
    </row>
    <row r="478" spans="2:33" s="15" customFormat="1" ht="12.95" customHeight="1" x14ac:dyDescent="0.2">
      <c r="B478" s="13"/>
      <c r="G478" s="150"/>
      <c r="S478" s="13"/>
      <c r="AG478" s="13"/>
    </row>
    <row r="479" spans="2:33" s="15" customFormat="1" ht="12.95" customHeight="1" x14ac:dyDescent="0.2">
      <c r="B479" s="13"/>
      <c r="G479" s="150"/>
      <c r="S479" s="13"/>
      <c r="AG479" s="13"/>
    </row>
    <row r="480" spans="2:33" s="15" customFormat="1" ht="12.95" customHeight="1" x14ac:dyDescent="0.2">
      <c r="B480" s="13"/>
      <c r="G480" s="150"/>
      <c r="S480" s="13"/>
      <c r="AG480" s="13"/>
    </row>
    <row r="481" spans="2:33" s="15" customFormat="1" ht="12.95" customHeight="1" x14ac:dyDescent="0.2">
      <c r="B481" s="13"/>
      <c r="G481" s="150"/>
      <c r="S481" s="13"/>
      <c r="AG481" s="13"/>
    </row>
    <row r="482" spans="2:33" s="15" customFormat="1" ht="12.95" customHeight="1" x14ac:dyDescent="0.2">
      <c r="B482" s="13"/>
      <c r="G482" s="150"/>
      <c r="S482" s="13"/>
      <c r="AG482" s="13"/>
    </row>
    <row r="483" spans="2:33" s="15" customFormat="1" ht="12.95" customHeight="1" x14ac:dyDescent="0.2">
      <c r="B483" s="13"/>
      <c r="G483" s="150"/>
      <c r="S483" s="13"/>
      <c r="AG483" s="13"/>
    </row>
    <row r="484" spans="2:33" s="15" customFormat="1" ht="12.95" customHeight="1" x14ac:dyDescent="0.2">
      <c r="B484" s="13"/>
      <c r="G484" s="150"/>
      <c r="S484" s="13"/>
      <c r="AG484" s="13"/>
    </row>
    <row r="485" spans="2:33" s="15" customFormat="1" ht="12.95" customHeight="1" x14ac:dyDescent="0.2">
      <c r="B485" s="13"/>
      <c r="G485" s="150"/>
      <c r="S485" s="13"/>
      <c r="AG485" s="13"/>
    </row>
    <row r="486" spans="2:33" s="15" customFormat="1" ht="12.95" customHeight="1" x14ac:dyDescent="0.2">
      <c r="B486" s="13"/>
      <c r="G486" s="150"/>
      <c r="S486" s="13"/>
      <c r="AG486" s="13"/>
    </row>
    <row r="487" spans="2:33" s="15" customFormat="1" ht="12.95" customHeight="1" x14ac:dyDescent="0.2">
      <c r="B487" s="13"/>
      <c r="G487" s="150"/>
      <c r="S487" s="13"/>
      <c r="AG487" s="13"/>
    </row>
    <row r="488" spans="2:33" s="15" customFormat="1" ht="12.95" customHeight="1" x14ac:dyDescent="0.2">
      <c r="B488" s="13"/>
      <c r="G488" s="150"/>
      <c r="S488" s="13"/>
      <c r="AG488" s="13"/>
    </row>
    <row r="489" spans="2:33" s="15" customFormat="1" ht="12.95" customHeight="1" x14ac:dyDescent="0.2">
      <c r="B489" s="13"/>
      <c r="G489" s="150"/>
      <c r="S489" s="13"/>
      <c r="AG489" s="13"/>
    </row>
    <row r="490" spans="2:33" s="15" customFormat="1" ht="12.95" customHeight="1" x14ac:dyDescent="0.2">
      <c r="B490" s="13"/>
      <c r="G490" s="150"/>
      <c r="S490" s="13"/>
      <c r="AG490" s="13"/>
    </row>
    <row r="491" spans="2:33" s="15" customFormat="1" ht="12.95" customHeight="1" x14ac:dyDescent="0.2">
      <c r="B491" s="13"/>
      <c r="G491" s="150"/>
      <c r="S491" s="13"/>
      <c r="AG491" s="13"/>
    </row>
    <row r="492" spans="2:33" s="15" customFormat="1" ht="12.95" customHeight="1" x14ac:dyDescent="0.2">
      <c r="B492" s="13"/>
      <c r="G492" s="150"/>
      <c r="S492" s="13"/>
      <c r="AG492" s="13"/>
    </row>
    <row r="493" spans="2:33" s="15" customFormat="1" ht="12.95" customHeight="1" x14ac:dyDescent="0.2">
      <c r="B493" s="13"/>
      <c r="G493" s="150"/>
      <c r="S493" s="13"/>
      <c r="AG493" s="13"/>
    </row>
    <row r="494" spans="2:33" s="15" customFormat="1" ht="12.95" customHeight="1" x14ac:dyDescent="0.2">
      <c r="B494" s="13"/>
      <c r="G494" s="150"/>
      <c r="S494" s="13"/>
      <c r="AG494" s="13"/>
    </row>
    <row r="495" spans="2:33" s="15" customFormat="1" ht="12.95" customHeight="1" x14ac:dyDescent="0.2">
      <c r="B495" s="13"/>
      <c r="G495" s="150"/>
      <c r="S495" s="13"/>
      <c r="AG495" s="13"/>
    </row>
    <row r="496" spans="2:33" s="15" customFormat="1" ht="12.95" customHeight="1" x14ac:dyDescent="0.2">
      <c r="B496" s="13"/>
      <c r="G496" s="150"/>
      <c r="S496" s="13"/>
      <c r="AG496" s="13"/>
    </row>
    <row r="497" spans="2:33" s="15" customFormat="1" ht="12.95" customHeight="1" x14ac:dyDescent="0.2">
      <c r="B497" s="13"/>
      <c r="G497" s="150"/>
      <c r="S497" s="13"/>
      <c r="AG497" s="13"/>
    </row>
    <row r="498" spans="2:33" s="15" customFormat="1" ht="12.95" customHeight="1" x14ac:dyDescent="0.2">
      <c r="B498" s="13"/>
      <c r="G498" s="150"/>
      <c r="S498" s="13"/>
      <c r="AG498" s="13"/>
    </row>
    <row r="499" spans="2:33" s="15" customFormat="1" ht="12.95" customHeight="1" x14ac:dyDescent="0.2">
      <c r="B499" s="13"/>
      <c r="G499" s="150"/>
      <c r="S499" s="13"/>
      <c r="AG499" s="13"/>
    </row>
    <row r="500" spans="2:33" s="15" customFormat="1" ht="12.95" customHeight="1" x14ac:dyDescent="0.2">
      <c r="B500" s="13"/>
      <c r="G500" s="150"/>
      <c r="S500" s="13"/>
      <c r="AG500" s="13"/>
    </row>
    <row r="501" spans="2:33" s="15" customFormat="1" ht="12.95" customHeight="1" x14ac:dyDescent="0.2">
      <c r="B501" s="13"/>
      <c r="G501" s="150"/>
      <c r="S501" s="13"/>
      <c r="AG501" s="13"/>
    </row>
    <row r="502" spans="2:33" s="15" customFormat="1" ht="12.95" customHeight="1" x14ac:dyDescent="0.2">
      <c r="B502" s="13"/>
      <c r="G502" s="150"/>
      <c r="S502" s="13"/>
      <c r="AG502" s="13"/>
    </row>
    <row r="503" spans="2:33" s="15" customFormat="1" ht="12.95" customHeight="1" x14ac:dyDescent="0.2">
      <c r="B503" s="13"/>
      <c r="G503" s="150"/>
      <c r="S503" s="13"/>
      <c r="AG503" s="13"/>
    </row>
    <row r="504" spans="2:33" s="15" customFormat="1" ht="12.95" customHeight="1" x14ac:dyDescent="0.2">
      <c r="B504" s="13"/>
      <c r="G504" s="150"/>
      <c r="S504" s="13"/>
      <c r="AG504" s="13"/>
    </row>
    <row r="505" spans="2:33" s="15" customFormat="1" ht="12.95" customHeight="1" x14ac:dyDescent="0.2">
      <c r="B505" s="13"/>
      <c r="G505" s="150"/>
      <c r="S505" s="13"/>
      <c r="AG505" s="13"/>
    </row>
    <row r="506" spans="2:33" s="15" customFormat="1" ht="12.95" customHeight="1" x14ac:dyDescent="0.2">
      <c r="B506" s="13"/>
      <c r="G506" s="150"/>
      <c r="S506" s="13"/>
      <c r="AG506" s="13"/>
    </row>
    <row r="507" spans="2:33" s="15" customFormat="1" ht="12.95" customHeight="1" x14ac:dyDescent="0.2">
      <c r="B507" s="13"/>
      <c r="G507" s="150"/>
      <c r="S507" s="13"/>
      <c r="AG507" s="13"/>
    </row>
    <row r="508" spans="2:33" s="15" customFormat="1" ht="12.95" customHeight="1" x14ac:dyDescent="0.2">
      <c r="B508" s="13"/>
      <c r="G508" s="150"/>
      <c r="S508" s="13"/>
      <c r="AG508" s="13"/>
    </row>
    <row r="509" spans="2:33" s="15" customFormat="1" ht="12.95" customHeight="1" x14ac:dyDescent="0.2">
      <c r="B509" s="13"/>
      <c r="G509" s="150"/>
      <c r="S509" s="13"/>
      <c r="AG509" s="13"/>
    </row>
    <row r="510" spans="2:33" s="15" customFormat="1" ht="12.95" customHeight="1" x14ac:dyDescent="0.2">
      <c r="B510" s="13"/>
      <c r="G510" s="150"/>
      <c r="S510" s="13"/>
      <c r="AG510" s="13"/>
    </row>
    <row r="511" spans="2:33" s="15" customFormat="1" ht="12.95" customHeight="1" x14ac:dyDescent="0.2">
      <c r="B511" s="13"/>
      <c r="G511" s="150"/>
      <c r="S511" s="13"/>
      <c r="AG511" s="13"/>
    </row>
    <row r="512" spans="2:33" s="15" customFormat="1" ht="12.95" customHeight="1" x14ac:dyDescent="0.2">
      <c r="B512" s="13"/>
      <c r="G512" s="150"/>
      <c r="S512" s="13"/>
      <c r="AG512" s="13"/>
    </row>
    <row r="513" spans="2:47" s="15" customFormat="1" ht="12.95" customHeight="1" x14ac:dyDescent="0.2">
      <c r="B513" s="13"/>
      <c r="G513" s="150"/>
      <c r="S513" s="13"/>
      <c r="AG513" s="13"/>
    </row>
    <row r="514" spans="2:47" s="15" customFormat="1" ht="12.95" customHeight="1" x14ac:dyDescent="0.2">
      <c r="B514" s="13"/>
      <c r="G514" s="150"/>
      <c r="S514" s="13"/>
      <c r="AG514" s="13"/>
    </row>
    <row r="515" spans="2:47" s="15" customFormat="1" ht="12.95" customHeight="1" x14ac:dyDescent="0.2">
      <c r="B515" s="13"/>
      <c r="G515" s="150"/>
      <c r="S515" s="13"/>
      <c r="AG515" s="13"/>
    </row>
    <row r="516" spans="2:47" s="15" customFormat="1" ht="12.95" customHeight="1" x14ac:dyDescent="0.2">
      <c r="B516" s="13"/>
      <c r="G516" s="150"/>
      <c r="S516" s="13"/>
      <c r="AG516" s="13"/>
    </row>
    <row r="517" spans="2:47" s="15" customFormat="1" ht="12.95" customHeight="1" x14ac:dyDescent="0.2">
      <c r="B517" s="13"/>
      <c r="G517" s="150"/>
      <c r="S517" s="13"/>
      <c r="AG517" s="13"/>
    </row>
    <row r="518" spans="2:47" s="15" customFormat="1" ht="12.95" customHeight="1" x14ac:dyDescent="0.2">
      <c r="B518" s="13"/>
      <c r="G518" s="150"/>
      <c r="S518" s="13"/>
      <c r="AG518" s="13"/>
    </row>
    <row r="519" spans="2:47" s="15" customFormat="1" ht="12.95" customHeight="1" x14ac:dyDescent="0.2">
      <c r="B519" s="13"/>
      <c r="G519" s="150"/>
      <c r="S519" s="13"/>
      <c r="AG519" s="13"/>
    </row>
    <row r="520" spans="2:47" s="15" customFormat="1" ht="12.95" customHeight="1" x14ac:dyDescent="0.2">
      <c r="B520" s="13"/>
      <c r="G520" s="150"/>
      <c r="S520" s="13"/>
      <c r="AG520" s="13"/>
    </row>
    <row r="521" spans="2:47" s="15" customFormat="1" ht="12.95" customHeight="1" x14ac:dyDescent="0.2">
      <c r="B521" s="13"/>
      <c r="G521" s="150"/>
      <c r="S521" s="13"/>
      <c r="AG521" s="13"/>
    </row>
    <row r="522" spans="2:47" s="15" customFormat="1" ht="12.95" customHeight="1" x14ac:dyDescent="0.2">
      <c r="B522" s="13"/>
      <c r="G522" s="150"/>
      <c r="S522" s="13"/>
      <c r="AG522" s="13"/>
    </row>
    <row r="523" spans="2:47" s="15" customFormat="1" ht="12.95" customHeight="1" x14ac:dyDescent="0.2">
      <c r="B523" s="13"/>
      <c r="G523" s="150"/>
      <c r="S523" s="13"/>
      <c r="AG523" s="13"/>
    </row>
    <row r="524" spans="2:47" x14ac:dyDescent="0.2">
      <c r="AA524" s="84"/>
      <c r="AB524" s="84"/>
      <c r="AC524" s="84"/>
      <c r="AD524" s="84"/>
      <c r="AE524" s="84"/>
      <c r="AG524" s="132"/>
      <c r="AN524" s="84"/>
      <c r="AO524" s="84"/>
      <c r="AP524" s="84"/>
      <c r="AQ524" s="84"/>
      <c r="AR524" s="84"/>
      <c r="AS524" s="84"/>
      <c r="AT524" s="84"/>
      <c r="AU524" s="84"/>
    </row>
    <row r="525" spans="2:47" x14ac:dyDescent="0.2">
      <c r="AA525" s="84"/>
      <c r="AB525" s="84"/>
      <c r="AC525" s="84"/>
      <c r="AD525" s="84"/>
      <c r="AE525" s="84"/>
      <c r="AG525" s="132"/>
      <c r="AN525" s="84"/>
      <c r="AO525" s="84"/>
      <c r="AP525" s="84"/>
      <c r="AQ525" s="84"/>
      <c r="AR525" s="84"/>
      <c r="AS525" s="84"/>
      <c r="AT525" s="84"/>
      <c r="AU525" s="84"/>
    </row>
    <row r="526" spans="2:47" x14ac:dyDescent="0.2">
      <c r="AA526" s="84"/>
      <c r="AB526" s="84"/>
      <c r="AC526" s="84"/>
      <c r="AD526" s="84"/>
      <c r="AE526" s="84"/>
      <c r="AG526" s="132"/>
      <c r="AN526" s="84"/>
      <c r="AO526" s="84"/>
      <c r="AP526" s="84"/>
      <c r="AQ526" s="84"/>
      <c r="AR526" s="84"/>
      <c r="AS526" s="84"/>
      <c r="AT526" s="84"/>
      <c r="AU526" s="84"/>
    </row>
    <row r="527" spans="2:47" x14ac:dyDescent="0.2">
      <c r="AA527" s="84"/>
      <c r="AB527" s="84"/>
      <c r="AC527" s="84"/>
      <c r="AD527" s="84"/>
      <c r="AE527" s="84"/>
      <c r="AG527" s="132"/>
      <c r="AN527" s="84"/>
      <c r="AO527" s="84"/>
      <c r="AP527" s="84"/>
      <c r="AQ527" s="84"/>
      <c r="AR527" s="84"/>
      <c r="AS527" s="84"/>
      <c r="AT527" s="84"/>
      <c r="AU527" s="84"/>
    </row>
    <row r="528" spans="2:47" x14ac:dyDescent="0.2">
      <c r="AA528" s="84"/>
      <c r="AB528" s="84"/>
      <c r="AC528" s="84"/>
      <c r="AD528" s="84"/>
      <c r="AE528" s="84"/>
      <c r="AG528" s="132"/>
      <c r="AN528" s="84"/>
      <c r="AO528" s="84"/>
      <c r="AP528" s="84"/>
      <c r="AQ528" s="84"/>
      <c r="AR528" s="84"/>
      <c r="AS528" s="84"/>
      <c r="AT528" s="84"/>
      <c r="AU528" s="84"/>
    </row>
    <row r="529" spans="27:64" x14ac:dyDescent="0.2">
      <c r="AA529" s="84"/>
      <c r="AB529" s="84"/>
      <c r="AC529" s="84"/>
      <c r="AD529" s="84"/>
      <c r="AE529" s="84"/>
      <c r="AG529" s="132"/>
      <c r="AN529" s="84"/>
      <c r="AO529" s="84"/>
      <c r="AP529" s="84"/>
      <c r="AQ529" s="84"/>
      <c r="AR529" s="84"/>
      <c r="AS529" s="84"/>
      <c r="AT529" s="84"/>
      <c r="AU529" s="84"/>
    </row>
    <row r="530" spans="27:64" x14ac:dyDescent="0.2">
      <c r="AA530" s="84"/>
      <c r="AB530" s="84"/>
      <c r="AC530" s="84"/>
      <c r="AD530" s="84"/>
      <c r="AE530" s="84"/>
      <c r="AG530" s="132"/>
      <c r="AN530" s="84"/>
      <c r="AO530" s="84"/>
      <c r="AP530" s="84"/>
      <c r="AQ530" s="84"/>
      <c r="AR530" s="84"/>
      <c r="AS530" s="84"/>
      <c r="AT530" s="84"/>
      <c r="AU530" s="84"/>
    </row>
    <row r="531" spans="27:64" x14ac:dyDescent="0.2">
      <c r="AA531" s="84"/>
      <c r="AB531" s="84"/>
      <c r="AC531" s="84"/>
      <c r="AD531" s="84"/>
      <c r="AE531" s="84"/>
      <c r="AG531" s="132"/>
      <c r="AN531" s="84"/>
      <c r="AO531" s="84"/>
      <c r="AP531" s="84"/>
      <c r="AQ531" s="84"/>
      <c r="AR531" s="84"/>
      <c r="AS531" s="84"/>
      <c r="AT531" s="84"/>
      <c r="AU531" s="84"/>
    </row>
    <row r="532" spans="27:64" x14ac:dyDescent="0.2">
      <c r="AA532" s="84"/>
      <c r="AB532" s="84"/>
      <c r="AC532" s="84"/>
      <c r="AD532" s="84"/>
      <c r="AE532" s="84"/>
      <c r="AG532" s="132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84"/>
      <c r="BD532" s="84"/>
      <c r="BE532" s="84"/>
      <c r="BF532" s="84"/>
      <c r="BG532" s="84"/>
      <c r="BH532" s="84"/>
      <c r="BI532" s="84"/>
      <c r="BJ532" s="84"/>
      <c r="BK532" s="84"/>
      <c r="BL532" s="84"/>
    </row>
    <row r="533" spans="27:64" x14ac:dyDescent="0.2">
      <c r="AA533" s="84"/>
      <c r="AB533" s="84"/>
      <c r="AC533" s="84"/>
      <c r="AD533" s="84"/>
      <c r="AE533" s="84"/>
      <c r="AG533" s="132"/>
      <c r="AN533" s="84"/>
      <c r="AO533" s="84"/>
      <c r="AP533" s="84"/>
      <c r="AQ533" s="84"/>
      <c r="AR533" s="84"/>
      <c r="AS533" s="84"/>
      <c r="AT533" s="84"/>
      <c r="AU533" s="84"/>
    </row>
    <row r="534" spans="27:64" x14ac:dyDescent="0.2">
      <c r="AA534" s="84"/>
      <c r="AB534" s="84"/>
      <c r="AC534" s="84"/>
      <c r="AD534" s="84"/>
      <c r="AE534" s="84"/>
      <c r="AG534" s="132"/>
      <c r="AN534" s="84"/>
      <c r="AO534" s="84"/>
      <c r="AP534" s="84"/>
      <c r="AQ534" s="84"/>
      <c r="AR534" s="84"/>
      <c r="AS534" s="84"/>
      <c r="AT534" s="84"/>
      <c r="AU534" s="84"/>
    </row>
    <row r="535" spans="27:64" x14ac:dyDescent="0.2">
      <c r="AA535" s="84"/>
      <c r="AB535" s="84"/>
      <c r="AC535" s="84"/>
      <c r="AD535" s="84"/>
      <c r="AE535" s="84"/>
      <c r="AG535" s="132"/>
      <c r="AN535" s="84"/>
      <c r="AO535" s="84"/>
      <c r="AP535" s="84"/>
      <c r="AQ535" s="84"/>
      <c r="AR535" s="84"/>
      <c r="AS535" s="84"/>
      <c r="AT535" s="84"/>
      <c r="AU535" s="84"/>
    </row>
    <row r="536" spans="27:64" x14ac:dyDescent="0.2">
      <c r="AA536" s="84"/>
      <c r="AB536" s="84"/>
      <c r="AC536" s="84"/>
      <c r="AD536" s="84"/>
      <c r="AE536" s="84"/>
      <c r="AG536" s="132"/>
      <c r="AN536" s="84"/>
      <c r="AO536" s="84"/>
      <c r="AP536" s="84"/>
      <c r="AQ536" s="84"/>
      <c r="AR536" s="84"/>
      <c r="AS536" s="84"/>
      <c r="AT536" s="84"/>
      <c r="AU536" s="84"/>
    </row>
    <row r="537" spans="27:64" x14ac:dyDescent="0.2">
      <c r="AA537" s="84"/>
      <c r="AB537" s="84"/>
      <c r="AC537" s="84"/>
      <c r="AD537" s="84"/>
      <c r="AE537" s="84"/>
      <c r="AG537" s="132"/>
      <c r="AN537" s="84"/>
      <c r="AO537" s="84"/>
      <c r="AP537" s="84"/>
      <c r="AQ537" s="84"/>
      <c r="AR537" s="84"/>
      <c r="AS537" s="84"/>
      <c r="AT537" s="84"/>
      <c r="AU537" s="84"/>
    </row>
    <row r="538" spans="27:64" x14ac:dyDescent="0.2">
      <c r="AA538" s="84"/>
      <c r="AB538" s="84"/>
      <c r="AC538" s="84"/>
      <c r="AD538" s="84"/>
      <c r="AE538" s="84"/>
      <c r="AG538" s="132"/>
      <c r="AN538" s="84"/>
      <c r="AO538" s="84"/>
      <c r="AP538" s="84"/>
      <c r="AQ538" s="84"/>
      <c r="AR538" s="84"/>
      <c r="AS538" s="84"/>
      <c r="AT538" s="84"/>
      <c r="AU538" s="84"/>
    </row>
    <row r="539" spans="27:64" x14ac:dyDescent="0.2">
      <c r="AA539" s="84"/>
      <c r="AB539" s="84"/>
      <c r="AC539" s="84"/>
      <c r="AD539" s="84"/>
      <c r="AE539" s="84"/>
      <c r="AG539" s="132"/>
      <c r="AN539" s="84"/>
      <c r="AO539" s="84"/>
      <c r="AP539" s="84"/>
      <c r="AQ539" s="84"/>
      <c r="AR539" s="84"/>
      <c r="AS539" s="84"/>
      <c r="AT539" s="84"/>
      <c r="AU539" s="84"/>
    </row>
    <row r="540" spans="27:64" x14ac:dyDescent="0.2">
      <c r="AA540" s="84"/>
      <c r="AB540" s="84"/>
      <c r="AC540" s="84"/>
      <c r="AD540" s="84"/>
      <c r="AE540" s="84"/>
      <c r="AG540" s="132"/>
      <c r="AN540" s="84"/>
      <c r="AO540" s="84"/>
      <c r="AP540" s="84"/>
      <c r="AQ540" s="84"/>
      <c r="AR540" s="84"/>
      <c r="AS540" s="84"/>
      <c r="AT540" s="84"/>
      <c r="AU540" s="84"/>
    </row>
    <row r="541" spans="27:64" x14ac:dyDescent="0.2">
      <c r="AA541" s="84"/>
      <c r="AB541" s="84"/>
      <c r="AC541" s="84"/>
      <c r="AD541" s="84"/>
      <c r="AE541" s="84"/>
      <c r="AG541" s="132"/>
      <c r="AN541" s="84"/>
      <c r="AO541" s="84"/>
      <c r="AP541" s="84"/>
      <c r="AQ541" s="84"/>
      <c r="AR541" s="84"/>
      <c r="AS541" s="84"/>
      <c r="AT541" s="84"/>
      <c r="AU541" s="84"/>
      <c r="AV541" s="84"/>
    </row>
    <row r="542" spans="27:64" x14ac:dyDescent="0.2">
      <c r="AA542" s="84"/>
      <c r="AB542" s="84"/>
      <c r="AC542" s="84"/>
      <c r="AD542" s="84"/>
      <c r="AE542" s="84"/>
      <c r="AG542" s="132"/>
      <c r="AN542" s="84"/>
      <c r="AO542" s="84"/>
      <c r="AP542" s="84"/>
      <c r="AQ542" s="84"/>
      <c r="AR542" s="84"/>
      <c r="AS542" s="84"/>
      <c r="AT542" s="84"/>
      <c r="AU542" s="84"/>
    </row>
    <row r="543" spans="27:64" x14ac:dyDescent="0.2">
      <c r="AA543" s="84"/>
      <c r="AB543" s="84"/>
      <c r="AC543" s="84"/>
      <c r="AD543" s="84"/>
      <c r="AE543" s="84"/>
      <c r="AG543" s="132"/>
      <c r="AN543" s="84"/>
      <c r="AO543" s="84"/>
      <c r="AP543" s="84"/>
      <c r="AQ543" s="84"/>
      <c r="AR543" s="84"/>
      <c r="AS543" s="84"/>
      <c r="AT543" s="84"/>
      <c r="AU543" s="84"/>
    </row>
    <row r="544" spans="27:64" x14ac:dyDescent="0.2">
      <c r="AA544" s="84"/>
      <c r="AB544" s="84"/>
      <c r="AC544" s="84"/>
      <c r="AD544" s="84"/>
      <c r="AE544" s="84"/>
      <c r="AG544" s="132"/>
      <c r="AN544" s="84"/>
      <c r="AO544" s="84"/>
      <c r="AP544" s="84"/>
      <c r="AQ544" s="84"/>
      <c r="AR544" s="84"/>
      <c r="AS544" s="84"/>
      <c r="AT544" s="84"/>
      <c r="AU544" s="84"/>
    </row>
    <row r="545" spans="27:64" x14ac:dyDescent="0.2">
      <c r="AA545" s="84"/>
      <c r="AB545" s="84"/>
      <c r="AC545" s="84"/>
      <c r="AD545" s="84"/>
      <c r="AE545" s="84"/>
      <c r="AG545" s="132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84"/>
      <c r="BD545" s="84"/>
      <c r="BE545" s="84"/>
      <c r="BF545" s="84"/>
      <c r="BG545" s="84"/>
      <c r="BH545" s="84"/>
      <c r="BI545" s="84"/>
      <c r="BJ545" s="84"/>
      <c r="BK545" s="84"/>
      <c r="BL545" s="84"/>
    </row>
    <row r="546" spans="27:64" x14ac:dyDescent="0.2">
      <c r="AA546" s="84"/>
      <c r="AB546" s="84"/>
      <c r="AC546" s="84"/>
      <c r="AD546" s="84"/>
      <c r="AE546" s="84"/>
      <c r="AG546" s="132"/>
      <c r="AN546" s="84"/>
      <c r="AO546" s="84"/>
      <c r="AP546" s="84"/>
      <c r="AQ546" s="84"/>
      <c r="AR546" s="84"/>
      <c r="AS546" s="84"/>
      <c r="AT546" s="84"/>
      <c r="AU546" s="84"/>
    </row>
    <row r="547" spans="27:64" x14ac:dyDescent="0.2">
      <c r="AA547" s="84"/>
      <c r="AB547" s="84"/>
      <c r="AC547" s="84"/>
      <c r="AD547" s="84"/>
      <c r="AE547" s="84"/>
      <c r="AG547" s="132"/>
      <c r="AN547" s="84"/>
      <c r="AO547" s="84"/>
      <c r="AP547" s="84"/>
      <c r="AQ547" s="84"/>
      <c r="AR547" s="84"/>
      <c r="AS547" s="84"/>
      <c r="AT547" s="84"/>
      <c r="AU547" s="84"/>
    </row>
    <row r="548" spans="27:64" x14ac:dyDescent="0.2">
      <c r="AA548" s="84"/>
      <c r="AB548" s="84"/>
      <c r="AC548" s="84"/>
      <c r="AD548" s="84"/>
      <c r="AE548" s="84"/>
      <c r="AG548" s="132"/>
      <c r="AN548" s="84"/>
      <c r="AO548" s="84"/>
      <c r="AP548" s="84"/>
      <c r="AQ548" s="84"/>
      <c r="AR548" s="84"/>
      <c r="AS548" s="84"/>
      <c r="AT548" s="84"/>
      <c r="AU548" s="84"/>
    </row>
    <row r="549" spans="27:64" x14ac:dyDescent="0.2">
      <c r="AA549" s="84"/>
      <c r="AB549" s="84"/>
      <c r="AC549" s="84"/>
      <c r="AD549" s="84"/>
      <c r="AE549" s="84"/>
      <c r="AG549" s="132"/>
      <c r="AN549" s="84"/>
      <c r="AO549" s="84"/>
      <c r="AP549" s="84"/>
      <c r="AQ549" s="84"/>
      <c r="AR549" s="84"/>
      <c r="AS549" s="84"/>
      <c r="AT549" s="84"/>
      <c r="AU549" s="84"/>
    </row>
    <row r="550" spans="27:64" x14ac:dyDescent="0.2">
      <c r="AA550" s="84"/>
      <c r="AB550" s="84"/>
      <c r="AC550" s="84"/>
      <c r="AD550" s="84"/>
      <c r="AE550" s="84"/>
      <c r="AG550" s="132"/>
      <c r="AN550" s="84"/>
      <c r="AO550" s="84"/>
      <c r="AP550" s="84"/>
      <c r="AQ550" s="84"/>
      <c r="AR550" s="84"/>
      <c r="AS550" s="84"/>
      <c r="AT550" s="84"/>
      <c r="AU550" s="84"/>
    </row>
    <row r="551" spans="27:64" x14ac:dyDescent="0.2">
      <c r="AA551" s="84"/>
      <c r="AB551" s="84"/>
      <c r="AC551" s="84"/>
      <c r="AD551" s="84"/>
      <c r="AE551" s="84"/>
      <c r="AG551" s="132"/>
      <c r="AN551" s="84"/>
      <c r="AO551" s="84"/>
      <c r="AP551" s="84"/>
      <c r="AQ551" s="84"/>
      <c r="AR551" s="84"/>
      <c r="AS551" s="84"/>
      <c r="AT551" s="84"/>
      <c r="AU551" s="84"/>
    </row>
    <row r="552" spans="27:64" x14ac:dyDescent="0.2">
      <c r="AA552" s="84"/>
      <c r="AB552" s="84"/>
      <c r="AC552" s="84"/>
      <c r="AD552" s="84"/>
      <c r="AE552" s="84"/>
      <c r="AG552" s="132"/>
      <c r="AN552" s="84"/>
      <c r="AO552" s="84"/>
      <c r="AP552" s="84"/>
      <c r="AQ552" s="84"/>
      <c r="AR552" s="84"/>
      <c r="AS552" s="84"/>
      <c r="AT552" s="84"/>
      <c r="AU552" s="84"/>
    </row>
    <row r="553" spans="27:64" x14ac:dyDescent="0.2">
      <c r="AA553" s="84"/>
      <c r="AB553" s="84"/>
      <c r="AC553" s="84"/>
      <c r="AD553" s="84"/>
      <c r="AE553" s="84"/>
      <c r="AG553" s="132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84"/>
      <c r="BD553" s="84"/>
      <c r="BE553" s="84"/>
      <c r="BF553" s="84"/>
      <c r="BG553" s="84"/>
      <c r="BH553" s="84"/>
      <c r="BI553" s="84"/>
      <c r="BJ553" s="84"/>
      <c r="BK553" s="84"/>
      <c r="BL553" s="84"/>
    </row>
    <row r="554" spans="27:64" x14ac:dyDescent="0.2">
      <c r="AA554" s="84"/>
      <c r="AB554" s="84"/>
      <c r="AC554" s="84"/>
      <c r="AD554" s="84"/>
      <c r="AE554" s="84"/>
      <c r="AG554" s="132"/>
      <c r="AN554" s="84"/>
      <c r="AO554" s="84"/>
      <c r="AP554" s="84"/>
      <c r="AQ554" s="84"/>
      <c r="AR554" s="84"/>
      <c r="AS554" s="84"/>
      <c r="AT554" s="84"/>
      <c r="AU554" s="84"/>
    </row>
    <row r="555" spans="27:64" x14ac:dyDescent="0.2">
      <c r="AA555" s="84"/>
      <c r="AB555" s="84"/>
      <c r="AC555" s="84"/>
      <c r="AD555" s="84"/>
      <c r="AE555" s="84"/>
      <c r="AG555" s="132"/>
      <c r="AN555" s="84"/>
      <c r="AO555" s="84"/>
      <c r="AP555" s="84"/>
      <c r="AQ555" s="84"/>
      <c r="AR555" s="84"/>
      <c r="AS555" s="84"/>
      <c r="AT555" s="84"/>
      <c r="AU555" s="84"/>
    </row>
    <row r="556" spans="27:64" x14ac:dyDescent="0.2">
      <c r="AA556" s="84"/>
      <c r="AB556" s="84"/>
      <c r="AC556" s="84"/>
      <c r="AD556" s="84"/>
      <c r="AE556" s="84"/>
      <c r="AG556" s="132"/>
      <c r="AN556" s="84"/>
      <c r="AO556" s="84"/>
      <c r="AP556" s="84"/>
      <c r="AQ556" s="84"/>
      <c r="AR556" s="84"/>
      <c r="AS556" s="84"/>
      <c r="AT556" s="84"/>
      <c r="AU556" s="84"/>
    </row>
    <row r="557" spans="27:64" x14ac:dyDescent="0.2">
      <c r="AA557" s="84"/>
      <c r="AB557" s="84"/>
      <c r="AC557" s="84"/>
      <c r="AD557" s="84"/>
      <c r="AE557" s="84"/>
      <c r="AG557" s="132"/>
      <c r="AN557" s="84"/>
      <c r="AO557" s="84"/>
      <c r="AP557" s="84"/>
      <c r="AQ557" s="84"/>
      <c r="AR557" s="84"/>
      <c r="AS557" s="84"/>
      <c r="AT557" s="84"/>
      <c r="AU557" s="84"/>
    </row>
    <row r="558" spans="27:64" x14ac:dyDescent="0.2">
      <c r="AA558" s="84"/>
      <c r="AB558" s="84"/>
      <c r="AC558" s="84"/>
      <c r="AD558" s="84"/>
      <c r="AE558" s="84"/>
      <c r="AG558" s="132"/>
      <c r="AN558" s="84"/>
      <c r="AO558" s="84"/>
      <c r="AP558" s="84"/>
      <c r="AQ558" s="84"/>
      <c r="AR558" s="84"/>
      <c r="AS558" s="84"/>
      <c r="AT558" s="84"/>
      <c r="AU558" s="84"/>
    </row>
    <row r="559" spans="27:64" x14ac:dyDescent="0.2">
      <c r="AA559" s="84"/>
      <c r="AB559" s="84"/>
      <c r="AC559" s="84"/>
      <c r="AD559" s="84"/>
      <c r="AE559" s="84"/>
      <c r="AG559" s="132"/>
      <c r="AN559" s="84"/>
      <c r="AO559" s="84"/>
      <c r="AP559" s="84"/>
      <c r="AQ559" s="84"/>
      <c r="AR559" s="84"/>
      <c r="AS559" s="84"/>
      <c r="AT559" s="84"/>
      <c r="AU559" s="84"/>
    </row>
    <row r="560" spans="27:64" x14ac:dyDescent="0.2">
      <c r="AA560" s="84"/>
      <c r="AB560" s="84"/>
      <c r="AC560" s="84"/>
      <c r="AD560" s="84"/>
      <c r="AE560" s="84"/>
      <c r="AG560" s="132"/>
      <c r="AN560" s="84"/>
      <c r="AO560" s="84"/>
      <c r="AP560" s="84"/>
      <c r="AQ560" s="84"/>
      <c r="AR560" s="84"/>
      <c r="AS560" s="84"/>
      <c r="AT560" s="84"/>
      <c r="AU560" s="84"/>
    </row>
    <row r="561" spans="27:48" x14ac:dyDescent="0.2">
      <c r="AA561" s="84"/>
      <c r="AB561" s="84"/>
      <c r="AC561" s="84"/>
      <c r="AD561" s="84"/>
      <c r="AE561" s="84"/>
      <c r="AG561" s="132"/>
      <c r="AN561" s="84"/>
      <c r="AO561" s="84"/>
      <c r="AP561" s="84"/>
      <c r="AQ561" s="84"/>
      <c r="AR561" s="84"/>
      <c r="AS561" s="84"/>
      <c r="AT561" s="84"/>
      <c r="AU561" s="84"/>
    </row>
    <row r="562" spans="27:48" x14ac:dyDescent="0.2">
      <c r="AA562" s="84"/>
      <c r="AB562" s="84"/>
      <c r="AC562" s="84"/>
      <c r="AD562" s="84"/>
      <c r="AE562" s="84"/>
      <c r="AG562" s="132"/>
      <c r="AN562" s="84"/>
      <c r="AO562" s="84"/>
      <c r="AP562" s="84"/>
      <c r="AQ562" s="84"/>
      <c r="AR562" s="84"/>
      <c r="AS562" s="84"/>
      <c r="AT562" s="84"/>
      <c r="AU562" s="84"/>
    </row>
    <row r="563" spans="27:48" x14ac:dyDescent="0.2">
      <c r="AA563" s="84"/>
      <c r="AB563" s="84"/>
      <c r="AC563" s="84"/>
      <c r="AD563" s="84"/>
      <c r="AE563" s="84"/>
      <c r="AG563" s="132"/>
      <c r="AN563" s="84"/>
      <c r="AO563" s="84"/>
      <c r="AP563" s="84"/>
      <c r="AQ563" s="84"/>
      <c r="AR563" s="84"/>
      <c r="AS563" s="84"/>
      <c r="AT563" s="84"/>
      <c r="AU563" s="84"/>
    </row>
    <row r="564" spans="27:48" x14ac:dyDescent="0.2">
      <c r="AA564" s="84"/>
      <c r="AB564" s="84"/>
      <c r="AC564" s="84"/>
      <c r="AD564" s="84"/>
      <c r="AE564" s="84"/>
      <c r="AG564" s="132"/>
      <c r="AN564" s="84"/>
      <c r="AO564" s="84"/>
      <c r="AP564" s="84"/>
      <c r="AQ564" s="84"/>
      <c r="AR564" s="84"/>
      <c r="AS564" s="84"/>
      <c r="AT564" s="84"/>
      <c r="AU564" s="84"/>
    </row>
    <row r="565" spans="27:48" x14ac:dyDescent="0.2">
      <c r="AA565" s="84"/>
      <c r="AB565" s="84"/>
      <c r="AC565" s="84"/>
      <c r="AD565" s="84"/>
      <c r="AE565" s="84"/>
      <c r="AG565" s="132"/>
      <c r="AN565" s="84"/>
      <c r="AO565" s="84"/>
      <c r="AP565" s="84"/>
      <c r="AQ565" s="84"/>
      <c r="AR565" s="84"/>
      <c r="AS565" s="84"/>
      <c r="AT565" s="84"/>
      <c r="AU565" s="84"/>
    </row>
    <row r="566" spans="27:48" x14ac:dyDescent="0.2">
      <c r="AA566" s="84"/>
      <c r="AB566" s="84"/>
      <c r="AC566" s="84"/>
      <c r="AD566" s="84"/>
      <c r="AE566" s="84"/>
      <c r="AG566" s="132"/>
      <c r="AN566" s="84"/>
      <c r="AO566" s="84"/>
      <c r="AP566" s="84"/>
      <c r="AQ566" s="84"/>
      <c r="AR566" s="84"/>
      <c r="AS566" s="84"/>
      <c r="AT566" s="84"/>
      <c r="AU566" s="84"/>
    </row>
    <row r="567" spans="27:48" x14ac:dyDescent="0.2">
      <c r="AA567" s="84"/>
      <c r="AB567" s="84"/>
      <c r="AC567" s="84"/>
      <c r="AD567" s="84"/>
      <c r="AE567" s="84"/>
      <c r="AG567" s="132"/>
      <c r="AN567" s="84"/>
      <c r="AO567" s="84"/>
      <c r="AP567" s="84"/>
      <c r="AQ567" s="84"/>
      <c r="AR567" s="84"/>
      <c r="AS567" s="84"/>
      <c r="AT567" s="84"/>
      <c r="AU567" s="84"/>
      <c r="AV567" s="84"/>
    </row>
    <row r="568" spans="27:48" x14ac:dyDescent="0.2">
      <c r="AA568" s="84"/>
      <c r="AB568" s="84"/>
      <c r="AC568" s="84"/>
      <c r="AD568" s="84"/>
      <c r="AE568" s="84"/>
      <c r="AG568" s="132"/>
      <c r="AN568" s="84"/>
      <c r="AO568" s="84"/>
      <c r="AP568" s="84"/>
      <c r="AQ568" s="84"/>
      <c r="AR568" s="84"/>
      <c r="AS568" s="84"/>
      <c r="AT568" s="84"/>
      <c r="AU568" s="84"/>
    </row>
    <row r="569" spans="27:48" x14ac:dyDescent="0.2">
      <c r="AA569" s="84"/>
      <c r="AB569" s="84"/>
      <c r="AC569" s="84"/>
      <c r="AD569" s="84"/>
      <c r="AE569" s="84"/>
      <c r="AG569" s="132"/>
      <c r="AN569" s="84"/>
      <c r="AO569" s="84"/>
      <c r="AP569" s="84"/>
      <c r="AQ569" s="84"/>
      <c r="AR569" s="84"/>
      <c r="AS569" s="84"/>
      <c r="AT569" s="84"/>
      <c r="AU569" s="84"/>
    </row>
    <row r="570" spans="27:48" x14ac:dyDescent="0.2">
      <c r="AA570" s="84"/>
      <c r="AB570" s="84"/>
      <c r="AC570" s="84"/>
      <c r="AD570" s="84"/>
      <c r="AE570" s="84"/>
      <c r="AG570" s="132"/>
      <c r="AN570" s="84"/>
      <c r="AO570" s="84"/>
      <c r="AP570" s="84"/>
      <c r="AQ570" s="84"/>
      <c r="AR570" s="84"/>
      <c r="AS570" s="84"/>
      <c r="AT570" s="84"/>
      <c r="AU570" s="84"/>
    </row>
    <row r="571" spans="27:48" x14ac:dyDescent="0.2">
      <c r="AA571" s="84"/>
      <c r="AB571" s="84"/>
      <c r="AC571" s="84"/>
      <c r="AD571" s="84"/>
      <c r="AE571" s="84"/>
      <c r="AG571" s="132"/>
      <c r="AN571" s="84"/>
      <c r="AO571" s="84"/>
      <c r="AP571" s="84"/>
      <c r="AQ571" s="84"/>
      <c r="AR571" s="84"/>
      <c r="AS571" s="84"/>
      <c r="AT571" s="84"/>
      <c r="AU571" s="84"/>
    </row>
    <row r="572" spans="27:48" x14ac:dyDescent="0.2">
      <c r="AA572" s="84"/>
      <c r="AB572" s="84"/>
      <c r="AC572" s="84"/>
      <c r="AD572" s="84"/>
      <c r="AE572" s="84"/>
      <c r="AG572" s="132"/>
      <c r="AN572" s="84"/>
      <c r="AO572" s="84"/>
      <c r="AP572" s="84"/>
      <c r="AQ572" s="84"/>
      <c r="AR572" s="84"/>
      <c r="AS572" s="84"/>
      <c r="AT572" s="84"/>
      <c r="AU572" s="84"/>
    </row>
    <row r="573" spans="27:48" x14ac:dyDescent="0.2">
      <c r="AA573" s="84"/>
      <c r="AB573" s="84"/>
      <c r="AC573" s="84"/>
      <c r="AD573" s="84"/>
      <c r="AE573" s="84"/>
      <c r="AG573" s="132"/>
      <c r="AN573" s="84"/>
      <c r="AO573" s="84"/>
      <c r="AP573" s="84"/>
      <c r="AQ573" s="84"/>
      <c r="AR573" s="84"/>
      <c r="AS573" s="84"/>
      <c r="AT573" s="84"/>
      <c r="AU573" s="84"/>
    </row>
    <row r="574" spans="27:48" x14ac:dyDescent="0.2">
      <c r="AA574" s="84"/>
      <c r="AB574" s="84"/>
      <c r="AC574" s="84"/>
      <c r="AD574" s="84"/>
      <c r="AE574" s="84"/>
      <c r="AG574" s="132"/>
      <c r="AN574" s="84"/>
      <c r="AO574" s="84"/>
      <c r="AP574" s="84"/>
      <c r="AQ574" s="84"/>
      <c r="AR574" s="84"/>
      <c r="AS574" s="84"/>
      <c r="AT574" s="84"/>
      <c r="AU574" s="84"/>
    </row>
    <row r="575" spans="27:48" x14ac:dyDescent="0.2">
      <c r="AA575" s="84"/>
      <c r="AB575" s="84"/>
      <c r="AC575" s="84"/>
      <c r="AD575" s="84"/>
      <c r="AE575" s="84"/>
      <c r="AG575" s="132"/>
      <c r="AN575" s="84"/>
      <c r="AO575" s="84"/>
      <c r="AP575" s="84"/>
      <c r="AQ575" s="84"/>
      <c r="AR575" s="84"/>
      <c r="AS575" s="84"/>
      <c r="AT575" s="84"/>
      <c r="AU575" s="84"/>
    </row>
    <row r="576" spans="27:48" x14ac:dyDescent="0.2">
      <c r="AA576" s="84"/>
      <c r="AB576" s="84"/>
      <c r="AC576" s="84"/>
      <c r="AD576" s="84"/>
      <c r="AE576" s="84"/>
      <c r="AG576" s="132"/>
      <c r="AN576" s="84"/>
      <c r="AO576" s="84"/>
      <c r="AP576" s="84"/>
      <c r="AQ576" s="84"/>
      <c r="AR576" s="84"/>
      <c r="AS576" s="84"/>
      <c r="AT576" s="84"/>
      <c r="AU576" s="84"/>
    </row>
    <row r="577" spans="27:64" x14ac:dyDescent="0.2">
      <c r="AA577" s="84"/>
      <c r="AB577" s="84"/>
      <c r="AC577" s="84"/>
      <c r="AD577" s="84"/>
      <c r="AE577" s="84"/>
      <c r="AG577" s="132"/>
      <c r="AN577" s="84"/>
      <c r="AO577" s="84"/>
      <c r="AP577" s="84"/>
      <c r="AQ577" s="84"/>
      <c r="AR577" s="84"/>
      <c r="AS577" s="84"/>
      <c r="AT577" s="84"/>
      <c r="AU577" s="84"/>
    </row>
    <row r="578" spans="27:64" x14ac:dyDescent="0.2">
      <c r="AA578" s="84"/>
      <c r="AB578" s="84"/>
      <c r="AC578" s="84"/>
      <c r="AD578" s="84"/>
      <c r="AE578" s="84"/>
      <c r="AG578" s="132"/>
      <c r="AN578" s="84"/>
      <c r="AO578" s="84"/>
      <c r="AP578" s="84"/>
      <c r="AQ578" s="84"/>
      <c r="AR578" s="84"/>
      <c r="AS578" s="84"/>
      <c r="AT578" s="84"/>
      <c r="AU578" s="84"/>
    </row>
    <row r="579" spans="27:64" x14ac:dyDescent="0.2">
      <c r="AA579" s="84"/>
      <c r="AB579" s="84"/>
      <c r="AC579" s="84"/>
      <c r="AD579" s="84"/>
      <c r="AE579" s="84"/>
      <c r="AG579" s="132"/>
      <c r="AN579" s="84"/>
      <c r="AO579" s="84"/>
      <c r="AP579" s="84"/>
      <c r="AQ579" s="84"/>
      <c r="AR579" s="84"/>
      <c r="AS579" s="84"/>
      <c r="AT579" s="84"/>
      <c r="AU579" s="84"/>
    </row>
    <row r="580" spans="27:64" x14ac:dyDescent="0.2">
      <c r="AA580" s="84"/>
      <c r="AB580" s="84"/>
      <c r="AC580" s="84"/>
      <c r="AD580" s="84"/>
      <c r="AE580" s="84"/>
      <c r="AG580" s="132"/>
      <c r="AN580" s="84"/>
      <c r="AO580" s="84"/>
      <c r="AP580" s="84"/>
      <c r="AQ580" s="84"/>
      <c r="AR580" s="84"/>
      <c r="AS580" s="84"/>
      <c r="AT580" s="84"/>
      <c r="AU580" s="84"/>
    </row>
    <row r="581" spans="27:64" x14ac:dyDescent="0.2">
      <c r="AA581" s="84"/>
      <c r="AB581" s="84"/>
      <c r="AC581" s="84"/>
      <c r="AD581" s="84"/>
      <c r="AE581" s="84"/>
      <c r="AG581" s="132"/>
      <c r="AN581" s="84"/>
      <c r="AO581" s="84"/>
      <c r="AP581" s="84"/>
      <c r="AQ581" s="84"/>
      <c r="AR581" s="84"/>
      <c r="AS581" s="84"/>
      <c r="AT581" s="84"/>
      <c r="AU581" s="84"/>
    </row>
    <row r="582" spans="27:64" x14ac:dyDescent="0.2">
      <c r="AA582" s="84"/>
      <c r="AB582" s="84"/>
      <c r="AC582" s="84"/>
      <c r="AD582" s="84"/>
      <c r="AE582" s="84"/>
      <c r="AG582" s="132"/>
      <c r="AN582" s="84"/>
      <c r="AO582" s="84"/>
      <c r="AP582" s="84"/>
      <c r="AQ582" s="84"/>
      <c r="AR582" s="84"/>
      <c r="AS582" s="84"/>
      <c r="AT582" s="84"/>
      <c r="AU582" s="84"/>
    </row>
    <row r="583" spans="27:64" x14ac:dyDescent="0.2">
      <c r="AA583" s="84"/>
      <c r="AB583" s="84"/>
      <c r="AC583" s="84"/>
      <c r="AD583" s="84"/>
      <c r="AE583" s="84"/>
      <c r="AG583" s="132"/>
      <c r="AN583" s="84"/>
      <c r="AO583" s="84"/>
      <c r="AP583" s="84"/>
      <c r="AQ583" s="84"/>
      <c r="AR583" s="84"/>
      <c r="AS583" s="84"/>
      <c r="AT583" s="84"/>
      <c r="AU583" s="84"/>
    </row>
    <row r="584" spans="27:64" x14ac:dyDescent="0.2">
      <c r="AA584" s="84"/>
      <c r="AB584" s="84"/>
      <c r="AC584" s="84"/>
      <c r="AD584" s="84"/>
      <c r="AE584" s="84"/>
      <c r="AG584" s="132"/>
      <c r="AN584" s="84"/>
      <c r="AO584" s="84"/>
      <c r="AP584" s="84"/>
      <c r="AQ584" s="84"/>
      <c r="AR584" s="84"/>
      <c r="AS584" s="84"/>
      <c r="AT584" s="84"/>
      <c r="AU584" s="84"/>
    </row>
    <row r="585" spans="27:64" x14ac:dyDescent="0.2">
      <c r="AA585" s="84"/>
      <c r="AB585" s="84"/>
      <c r="AC585" s="84"/>
      <c r="AD585" s="84"/>
      <c r="AE585" s="84"/>
      <c r="AG585" s="132"/>
      <c r="AN585" s="84"/>
      <c r="AO585" s="84"/>
      <c r="AP585" s="84"/>
      <c r="AQ585" s="84"/>
      <c r="AR585" s="84"/>
      <c r="AS585" s="84"/>
      <c r="AT585" s="84"/>
      <c r="AU585" s="84"/>
    </row>
    <row r="586" spans="27:64" x14ac:dyDescent="0.2">
      <c r="AA586" s="84"/>
      <c r="AB586" s="84"/>
      <c r="AC586" s="84"/>
      <c r="AD586" s="84"/>
      <c r="AE586" s="84"/>
      <c r="AG586" s="132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84"/>
      <c r="BD586" s="84"/>
      <c r="BE586" s="84"/>
      <c r="BF586" s="84"/>
      <c r="BG586" s="84"/>
      <c r="BH586" s="84"/>
      <c r="BI586" s="84"/>
      <c r="BJ586" s="84"/>
      <c r="BK586" s="84"/>
      <c r="BL586" s="84"/>
    </row>
    <row r="587" spans="27:64" x14ac:dyDescent="0.2">
      <c r="AA587" s="84"/>
      <c r="AB587" s="84"/>
      <c r="AC587" s="84"/>
      <c r="AD587" s="84"/>
      <c r="AE587" s="84"/>
      <c r="AG587" s="132"/>
      <c r="AN587" s="84"/>
      <c r="AO587" s="84"/>
      <c r="AP587" s="84"/>
      <c r="AQ587" s="84"/>
      <c r="AR587" s="84"/>
      <c r="AS587" s="84"/>
      <c r="AT587" s="84"/>
      <c r="AU587" s="84"/>
    </row>
    <row r="588" spans="27:64" x14ac:dyDescent="0.2">
      <c r="AA588" s="84"/>
      <c r="AB588" s="84"/>
      <c r="AC588" s="84"/>
      <c r="AD588" s="84"/>
      <c r="AE588" s="84"/>
      <c r="AG588" s="132"/>
      <c r="AN588" s="84"/>
      <c r="AO588" s="84"/>
      <c r="AP588" s="84"/>
      <c r="AQ588" s="84"/>
      <c r="AR588" s="84"/>
      <c r="AS588" s="84"/>
      <c r="AT588" s="84"/>
      <c r="AU588" s="84"/>
    </row>
    <row r="589" spans="27:64" x14ac:dyDescent="0.2">
      <c r="AA589" s="84"/>
      <c r="AB589" s="84"/>
      <c r="AC589" s="84"/>
      <c r="AD589" s="84"/>
      <c r="AE589" s="84"/>
      <c r="AG589" s="132"/>
      <c r="AN589" s="84"/>
      <c r="AO589" s="84"/>
      <c r="AP589" s="84"/>
      <c r="AQ589" s="84"/>
      <c r="AR589" s="84"/>
      <c r="AS589" s="84"/>
      <c r="AT589" s="84"/>
      <c r="AU589" s="84"/>
    </row>
    <row r="590" spans="27:64" x14ac:dyDescent="0.2">
      <c r="AA590" s="84"/>
      <c r="AB590" s="84"/>
      <c r="AC590" s="84"/>
      <c r="AD590" s="84"/>
      <c r="AE590" s="84"/>
      <c r="AG590" s="132"/>
      <c r="AN590" s="84"/>
      <c r="AO590" s="84"/>
      <c r="AP590" s="84"/>
      <c r="AQ590" s="84"/>
      <c r="AR590" s="84"/>
      <c r="AS590" s="84"/>
      <c r="AT590" s="84"/>
      <c r="AU590" s="84"/>
    </row>
    <row r="591" spans="27:64" x14ac:dyDescent="0.2">
      <c r="AA591" s="84"/>
      <c r="AB591" s="84"/>
      <c r="AC591" s="84"/>
      <c r="AD591" s="84"/>
      <c r="AE591" s="84"/>
      <c r="AG591" s="132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84"/>
      <c r="BD591" s="84"/>
      <c r="BE591" s="84"/>
      <c r="BF591" s="84"/>
      <c r="BG591" s="84"/>
      <c r="BH591" s="84"/>
      <c r="BI591" s="84"/>
      <c r="BJ591" s="84"/>
      <c r="BK591" s="84"/>
      <c r="BL591" s="84"/>
    </row>
    <row r="592" spans="27:64" x14ac:dyDescent="0.2">
      <c r="AA592" s="84"/>
      <c r="AB592" s="84"/>
      <c r="AC592" s="84"/>
      <c r="AD592" s="84"/>
      <c r="AE592" s="84"/>
      <c r="AG592" s="132"/>
      <c r="AN592" s="84"/>
      <c r="AO592" s="84"/>
      <c r="AP592" s="84"/>
      <c r="AQ592" s="84"/>
      <c r="AR592" s="84"/>
      <c r="AS592" s="84"/>
      <c r="AT592" s="84"/>
      <c r="AU592" s="84"/>
    </row>
    <row r="593" spans="27:50" x14ac:dyDescent="0.2">
      <c r="AA593" s="84"/>
      <c r="AB593" s="84"/>
      <c r="AC593" s="84"/>
      <c r="AD593" s="84"/>
      <c r="AE593" s="84"/>
      <c r="AG593" s="132"/>
      <c r="AN593" s="84"/>
      <c r="AO593" s="84"/>
      <c r="AP593" s="84"/>
      <c r="AQ593" s="84"/>
      <c r="AR593" s="84"/>
      <c r="AS593" s="84"/>
      <c r="AT593" s="84"/>
      <c r="AU593" s="84"/>
    </row>
    <row r="594" spans="27:50" x14ac:dyDescent="0.2">
      <c r="AA594" s="84"/>
      <c r="AB594" s="84"/>
      <c r="AC594" s="84"/>
      <c r="AD594" s="84"/>
      <c r="AE594" s="84"/>
      <c r="AG594" s="132"/>
      <c r="AN594" s="84"/>
      <c r="AO594" s="84"/>
      <c r="AP594" s="84"/>
      <c r="AQ594" s="84"/>
      <c r="AR594" s="84"/>
      <c r="AS594" s="84"/>
      <c r="AT594" s="84"/>
      <c r="AU594" s="84"/>
    </row>
    <row r="595" spans="27:50" x14ac:dyDescent="0.2">
      <c r="AA595" s="84"/>
      <c r="AB595" s="84"/>
      <c r="AC595" s="84"/>
      <c r="AD595" s="84"/>
      <c r="AE595" s="84"/>
      <c r="AG595" s="132"/>
      <c r="AN595" s="84"/>
      <c r="AO595" s="84"/>
      <c r="AP595" s="84"/>
      <c r="AQ595" s="84"/>
      <c r="AR595" s="84"/>
      <c r="AS595" s="84"/>
      <c r="AT595" s="84"/>
      <c r="AU595" s="84"/>
    </row>
    <row r="596" spans="27:50" x14ac:dyDescent="0.2">
      <c r="AA596" s="84"/>
      <c r="AB596" s="84"/>
      <c r="AC596" s="84"/>
      <c r="AD596" s="84"/>
      <c r="AE596" s="84"/>
      <c r="AG596" s="132"/>
      <c r="AN596" s="84"/>
      <c r="AO596" s="84"/>
      <c r="AP596" s="84"/>
      <c r="AQ596" s="84"/>
      <c r="AR596" s="84"/>
      <c r="AS596" s="84"/>
      <c r="AT596" s="84"/>
      <c r="AU596" s="84"/>
      <c r="AV596" s="84"/>
      <c r="AX596" s="84"/>
    </row>
    <row r="597" spans="27:50" x14ac:dyDescent="0.2">
      <c r="AA597" s="84"/>
      <c r="AB597" s="84"/>
      <c r="AC597" s="84"/>
      <c r="AD597" s="84"/>
      <c r="AE597" s="84"/>
      <c r="AG597" s="132"/>
      <c r="AN597" s="84"/>
      <c r="AO597" s="84"/>
      <c r="AP597" s="84"/>
      <c r="AQ597" s="84"/>
      <c r="AR597" s="84"/>
      <c r="AS597" s="84"/>
      <c r="AT597" s="84"/>
      <c r="AU597" s="84"/>
    </row>
    <row r="598" spans="27:50" x14ac:dyDescent="0.2">
      <c r="AA598" s="84"/>
      <c r="AB598" s="84"/>
      <c r="AC598" s="84"/>
      <c r="AD598" s="84"/>
      <c r="AE598" s="84"/>
      <c r="AG598" s="132"/>
      <c r="AN598" s="84"/>
      <c r="AO598" s="84"/>
      <c r="AP598" s="84"/>
      <c r="AQ598" s="84"/>
      <c r="AR598" s="84"/>
      <c r="AS598" s="84"/>
      <c r="AT598" s="84"/>
      <c r="AU598" s="84"/>
    </row>
    <row r="599" spans="27:50" x14ac:dyDescent="0.2">
      <c r="AA599" s="84"/>
      <c r="AB599" s="84"/>
      <c r="AC599" s="84"/>
      <c r="AD599" s="84"/>
      <c r="AE599" s="84"/>
      <c r="AG599" s="132"/>
      <c r="AN599" s="84"/>
      <c r="AO599" s="84"/>
      <c r="AP599" s="84"/>
      <c r="AQ599" s="84"/>
      <c r="AR599" s="84"/>
      <c r="AS599" s="84"/>
      <c r="AT599" s="84"/>
      <c r="AU599" s="84"/>
    </row>
    <row r="600" spans="27:50" x14ac:dyDescent="0.2">
      <c r="AA600" s="84"/>
      <c r="AB600" s="84"/>
      <c r="AC600" s="84"/>
      <c r="AD600" s="84"/>
      <c r="AE600" s="84"/>
      <c r="AG600" s="132"/>
      <c r="AN600" s="84"/>
      <c r="AO600" s="84"/>
      <c r="AP600" s="84"/>
      <c r="AQ600" s="84"/>
      <c r="AR600" s="84"/>
      <c r="AS600" s="84"/>
      <c r="AT600" s="84"/>
      <c r="AU600" s="84"/>
    </row>
    <row r="601" spans="27:50" x14ac:dyDescent="0.2">
      <c r="AA601" s="84"/>
      <c r="AB601" s="84"/>
      <c r="AC601" s="84"/>
      <c r="AD601" s="84"/>
      <c r="AE601" s="84"/>
      <c r="AG601" s="132"/>
      <c r="AN601" s="84"/>
      <c r="AO601" s="84"/>
      <c r="AP601" s="84"/>
      <c r="AQ601" s="84"/>
      <c r="AR601" s="84"/>
      <c r="AS601" s="84"/>
      <c r="AT601" s="84"/>
      <c r="AU601" s="84"/>
    </row>
    <row r="602" spans="27:50" x14ac:dyDescent="0.2">
      <c r="AA602" s="84"/>
      <c r="AB602" s="84"/>
      <c r="AC602" s="84"/>
      <c r="AD602" s="84"/>
      <c r="AE602" s="84"/>
      <c r="AG602" s="132"/>
      <c r="AN602" s="84"/>
      <c r="AO602" s="84"/>
      <c r="AP602" s="84"/>
      <c r="AQ602" s="84"/>
      <c r="AR602" s="84"/>
      <c r="AS602" s="84"/>
      <c r="AT602" s="84"/>
      <c r="AU602" s="84"/>
    </row>
    <row r="603" spans="27:50" x14ac:dyDescent="0.2">
      <c r="AA603" s="84"/>
      <c r="AB603" s="84"/>
      <c r="AC603" s="84"/>
      <c r="AD603" s="84"/>
      <c r="AE603" s="84"/>
      <c r="AG603" s="132"/>
      <c r="AN603" s="84"/>
      <c r="AO603" s="84"/>
      <c r="AP603" s="84"/>
      <c r="AQ603" s="84"/>
      <c r="AR603" s="84"/>
      <c r="AS603" s="84"/>
      <c r="AT603" s="84"/>
      <c r="AU603" s="84"/>
    </row>
    <row r="604" spans="27:50" x14ac:dyDescent="0.2">
      <c r="AA604" s="84"/>
      <c r="AB604" s="84"/>
      <c r="AC604" s="84"/>
      <c r="AD604" s="84"/>
      <c r="AE604" s="84"/>
      <c r="AG604" s="132"/>
      <c r="AN604" s="84"/>
      <c r="AO604" s="84"/>
      <c r="AP604" s="84"/>
      <c r="AQ604" s="84"/>
      <c r="AR604" s="84"/>
      <c r="AS604" s="84"/>
      <c r="AT604" s="84"/>
      <c r="AU604" s="84"/>
    </row>
    <row r="605" spans="27:50" x14ac:dyDescent="0.2">
      <c r="AA605" s="84"/>
      <c r="AB605" s="84"/>
      <c r="AC605" s="84"/>
      <c r="AD605" s="84"/>
      <c r="AE605" s="84"/>
      <c r="AG605" s="132"/>
      <c r="AN605" s="84"/>
      <c r="AO605" s="84"/>
      <c r="AP605" s="84"/>
      <c r="AQ605" s="84"/>
      <c r="AR605" s="84"/>
      <c r="AS605" s="84"/>
      <c r="AT605" s="84"/>
      <c r="AU605" s="84"/>
    </row>
    <row r="606" spans="27:50" x14ac:dyDescent="0.2">
      <c r="AA606" s="84"/>
      <c r="AB606" s="84"/>
      <c r="AC606" s="84"/>
      <c r="AD606" s="84"/>
      <c r="AE606" s="84"/>
      <c r="AG606" s="132"/>
      <c r="AN606" s="84"/>
      <c r="AO606" s="84"/>
      <c r="AP606" s="84"/>
      <c r="AQ606" s="84"/>
      <c r="AR606" s="84"/>
      <c r="AS606" s="84"/>
      <c r="AT606" s="84"/>
      <c r="AU606" s="84"/>
    </row>
    <row r="607" spans="27:50" x14ac:dyDescent="0.2">
      <c r="AA607" s="84"/>
      <c r="AB607" s="84"/>
      <c r="AC607" s="84"/>
      <c r="AD607" s="84"/>
      <c r="AE607" s="84"/>
      <c r="AG607" s="132"/>
      <c r="AN607" s="84"/>
      <c r="AO607" s="84"/>
      <c r="AP607" s="84"/>
      <c r="AQ607" s="84"/>
      <c r="AR607" s="84"/>
      <c r="AS607" s="84"/>
      <c r="AT607" s="84"/>
      <c r="AU607" s="84"/>
    </row>
    <row r="608" spans="27:50" x14ac:dyDescent="0.2">
      <c r="AA608" s="84"/>
      <c r="AB608" s="84"/>
      <c r="AC608" s="84"/>
      <c r="AD608" s="84"/>
      <c r="AE608" s="84"/>
      <c r="AG608" s="132"/>
      <c r="AN608" s="84"/>
      <c r="AO608" s="84"/>
      <c r="AP608" s="84"/>
      <c r="AQ608" s="84"/>
      <c r="AR608" s="84"/>
      <c r="AS608" s="84"/>
      <c r="AT608" s="84"/>
      <c r="AU608" s="84"/>
    </row>
    <row r="609" spans="27:64" x14ac:dyDescent="0.2">
      <c r="AA609" s="84"/>
      <c r="AB609" s="84"/>
      <c r="AC609" s="84"/>
      <c r="AD609" s="84"/>
      <c r="AE609" s="84"/>
      <c r="AG609" s="132"/>
      <c r="AN609" s="84"/>
      <c r="AO609" s="84"/>
      <c r="AP609" s="84"/>
      <c r="AQ609" s="84"/>
      <c r="AR609" s="84"/>
      <c r="AS609" s="84"/>
      <c r="AT609" s="84"/>
      <c r="AU609" s="84"/>
    </row>
    <row r="610" spans="27:64" x14ac:dyDescent="0.2">
      <c r="AA610" s="84"/>
      <c r="AB610" s="84"/>
      <c r="AC610" s="84"/>
      <c r="AD610" s="84"/>
      <c r="AE610" s="84"/>
      <c r="AG610" s="132"/>
      <c r="AN610" s="84"/>
      <c r="AO610" s="84"/>
      <c r="AP610" s="84"/>
      <c r="AQ610" s="84"/>
      <c r="AR610" s="84"/>
      <c r="AS610" s="84"/>
      <c r="AT610" s="84"/>
      <c r="AU610" s="84"/>
    </row>
    <row r="611" spans="27:64" x14ac:dyDescent="0.2">
      <c r="AA611" s="84"/>
      <c r="AB611" s="84"/>
      <c r="AC611" s="84"/>
      <c r="AD611" s="84"/>
      <c r="AE611" s="84"/>
      <c r="AG611" s="132"/>
      <c r="AN611" s="84"/>
      <c r="AO611" s="84"/>
      <c r="AP611" s="84"/>
      <c r="AQ611" s="84"/>
      <c r="AR611" s="84"/>
      <c r="AS611" s="84"/>
      <c r="AT611" s="84"/>
      <c r="AU611" s="84"/>
    </row>
    <row r="612" spans="27:64" x14ac:dyDescent="0.2">
      <c r="AA612" s="84"/>
      <c r="AB612" s="84"/>
      <c r="AC612" s="84"/>
      <c r="AD612" s="84"/>
      <c r="AE612" s="84"/>
      <c r="AG612" s="132"/>
      <c r="AN612" s="84"/>
      <c r="AO612" s="84"/>
      <c r="AP612" s="84"/>
      <c r="AQ612" s="84"/>
      <c r="AR612" s="84"/>
      <c r="AS612" s="84"/>
      <c r="AT612" s="84"/>
      <c r="AU612" s="84"/>
    </row>
    <row r="613" spans="27:64" x14ac:dyDescent="0.2">
      <c r="AA613" s="84"/>
      <c r="AB613" s="84"/>
      <c r="AC613" s="84"/>
      <c r="AD613" s="84"/>
      <c r="AE613" s="84"/>
      <c r="AG613" s="132"/>
      <c r="AN613" s="84"/>
      <c r="AO613" s="84"/>
      <c r="AP613" s="84"/>
      <c r="AQ613" s="84"/>
      <c r="AR613" s="84"/>
      <c r="AS613" s="84"/>
      <c r="AT613" s="84"/>
      <c r="AU613" s="84"/>
    </row>
    <row r="614" spans="27:64" x14ac:dyDescent="0.2">
      <c r="AA614" s="84"/>
      <c r="AB614" s="84"/>
      <c r="AC614" s="84"/>
      <c r="AD614" s="84"/>
      <c r="AE614" s="84"/>
      <c r="AG614" s="132"/>
      <c r="AN614" s="84"/>
      <c r="AO614" s="84"/>
      <c r="AP614" s="84"/>
      <c r="AQ614" s="84"/>
      <c r="AR614" s="84"/>
      <c r="AS614" s="84"/>
      <c r="AT614" s="84"/>
      <c r="AU614" s="84"/>
    </row>
    <row r="615" spans="27:64" x14ac:dyDescent="0.2">
      <c r="AA615" s="84"/>
      <c r="AB615" s="84"/>
      <c r="AC615" s="84"/>
      <c r="AD615" s="84"/>
      <c r="AE615" s="84"/>
      <c r="AG615" s="132"/>
      <c r="AN615" s="84"/>
      <c r="AO615" s="84"/>
      <c r="AP615" s="84"/>
      <c r="AQ615" s="84"/>
      <c r="AR615" s="84"/>
      <c r="AS615" s="84"/>
      <c r="AT615" s="84"/>
      <c r="AU615" s="84"/>
    </row>
    <row r="616" spans="27:64" x14ac:dyDescent="0.2">
      <c r="AA616" s="84"/>
      <c r="AB616" s="84"/>
      <c r="AC616" s="84"/>
      <c r="AD616" s="84"/>
      <c r="AE616" s="84"/>
      <c r="AG616" s="132"/>
      <c r="AN616" s="84"/>
      <c r="AO616" s="84"/>
      <c r="AP616" s="84"/>
      <c r="AQ616" s="84"/>
      <c r="AR616" s="84"/>
      <c r="AS616" s="84"/>
      <c r="AT616" s="84"/>
      <c r="AU616" s="84"/>
    </row>
    <row r="617" spans="27:64" x14ac:dyDescent="0.2">
      <c r="AA617" s="84"/>
      <c r="AB617" s="84"/>
      <c r="AC617" s="84"/>
      <c r="AD617" s="84"/>
      <c r="AE617" s="84"/>
      <c r="AG617" s="132"/>
      <c r="AN617" s="84"/>
      <c r="AO617" s="84"/>
      <c r="AP617" s="84"/>
      <c r="AQ617" s="84"/>
      <c r="AR617" s="84"/>
      <c r="AS617" s="84"/>
      <c r="AT617" s="84"/>
      <c r="AU617" s="84"/>
    </row>
    <row r="618" spans="27:64" x14ac:dyDescent="0.2">
      <c r="AA618" s="84"/>
      <c r="AB618" s="84"/>
      <c r="AC618" s="84"/>
      <c r="AD618" s="84"/>
      <c r="AE618" s="84"/>
      <c r="AG618" s="132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84"/>
      <c r="BD618" s="84"/>
      <c r="BE618" s="84"/>
      <c r="BF618" s="84"/>
      <c r="BG618" s="84"/>
      <c r="BH618" s="84"/>
      <c r="BI618" s="84"/>
      <c r="BJ618" s="84"/>
      <c r="BK618" s="84"/>
      <c r="BL618" s="84"/>
    </row>
    <row r="619" spans="27:64" x14ac:dyDescent="0.2">
      <c r="AA619" s="84"/>
      <c r="AB619" s="84"/>
      <c r="AC619" s="84"/>
      <c r="AD619" s="84"/>
      <c r="AE619" s="84"/>
      <c r="AG619" s="132"/>
      <c r="AN619" s="84"/>
      <c r="AO619" s="84"/>
      <c r="AP619" s="84"/>
      <c r="AQ619" s="84"/>
      <c r="AR619" s="84"/>
      <c r="AS619" s="84"/>
      <c r="AT619" s="84"/>
      <c r="AU619" s="84"/>
    </row>
    <row r="620" spans="27:64" x14ac:dyDescent="0.2">
      <c r="AA620" s="84"/>
      <c r="AB620" s="84"/>
      <c r="AC620" s="84"/>
      <c r="AD620" s="84"/>
      <c r="AE620" s="84"/>
      <c r="AG620" s="132"/>
      <c r="AN620" s="84"/>
      <c r="AO620" s="84"/>
      <c r="AP620" s="84"/>
      <c r="AQ620" s="84"/>
      <c r="AR620" s="84"/>
      <c r="AS620" s="84"/>
      <c r="AT620" s="84"/>
      <c r="AU620" s="84"/>
    </row>
    <row r="621" spans="27:64" x14ac:dyDescent="0.2">
      <c r="AA621" s="84"/>
      <c r="AB621" s="84"/>
      <c r="AC621" s="84"/>
      <c r="AD621" s="84"/>
      <c r="AE621" s="84"/>
      <c r="AG621" s="132"/>
      <c r="AN621" s="84"/>
      <c r="AO621" s="84"/>
      <c r="AP621" s="84"/>
      <c r="AQ621" s="84"/>
      <c r="AR621" s="84"/>
      <c r="AS621" s="84"/>
      <c r="AT621" s="84"/>
      <c r="AU621" s="84"/>
    </row>
    <row r="622" spans="27:64" x14ac:dyDescent="0.2">
      <c r="AA622" s="84"/>
      <c r="AB622" s="84"/>
      <c r="AC622" s="84"/>
      <c r="AD622" s="84"/>
      <c r="AE622" s="84"/>
      <c r="AG622" s="132"/>
      <c r="AN622" s="84"/>
      <c r="AO622" s="84"/>
      <c r="AP622" s="84"/>
      <c r="AQ622" s="84"/>
      <c r="AR622" s="84"/>
      <c r="AS622" s="84"/>
      <c r="AT622" s="84"/>
      <c r="AU622" s="84"/>
    </row>
    <row r="623" spans="27:64" x14ac:dyDescent="0.2">
      <c r="AA623" s="84"/>
      <c r="AB623" s="84"/>
      <c r="AC623" s="84"/>
      <c r="AD623" s="84"/>
      <c r="AE623" s="84"/>
      <c r="AG623" s="132"/>
      <c r="AN623" s="84"/>
      <c r="AO623" s="84"/>
      <c r="AP623" s="84"/>
      <c r="AQ623" s="84"/>
      <c r="AR623" s="84"/>
      <c r="AS623" s="84"/>
      <c r="AT623" s="84"/>
      <c r="AU623" s="84"/>
    </row>
    <row r="624" spans="27:64" x14ac:dyDescent="0.2">
      <c r="AA624" s="84"/>
      <c r="AB624" s="84"/>
      <c r="AC624" s="84"/>
      <c r="AD624" s="84"/>
      <c r="AE624" s="84"/>
      <c r="AG624" s="132"/>
      <c r="AN624" s="84"/>
      <c r="AO624" s="84"/>
      <c r="AP624" s="84"/>
      <c r="AQ624" s="84"/>
      <c r="AR624" s="84"/>
      <c r="AS624" s="84"/>
      <c r="AT624" s="84"/>
      <c r="AU624" s="84"/>
    </row>
    <row r="625" spans="27:47" x14ac:dyDescent="0.2">
      <c r="AA625" s="84"/>
      <c r="AB625" s="84"/>
      <c r="AC625" s="84"/>
      <c r="AD625" s="84"/>
      <c r="AE625" s="84"/>
      <c r="AG625" s="132"/>
      <c r="AN625" s="84"/>
      <c r="AO625" s="84"/>
      <c r="AP625" s="84"/>
      <c r="AQ625" s="84"/>
      <c r="AR625" s="84"/>
      <c r="AS625" s="84"/>
      <c r="AT625" s="84"/>
      <c r="AU625" s="84"/>
    </row>
    <row r="626" spans="27:47" x14ac:dyDescent="0.2">
      <c r="AA626" s="84"/>
      <c r="AB626" s="84"/>
      <c r="AC626" s="84"/>
      <c r="AD626" s="84"/>
      <c r="AE626" s="84"/>
      <c r="AG626" s="132"/>
      <c r="AN626" s="84"/>
      <c r="AO626" s="84"/>
      <c r="AP626" s="84"/>
      <c r="AQ626" s="84"/>
      <c r="AR626" s="84"/>
      <c r="AS626" s="84"/>
      <c r="AT626" s="84"/>
      <c r="AU626" s="84"/>
    </row>
    <row r="627" spans="27:47" x14ac:dyDescent="0.2">
      <c r="AA627" s="84"/>
      <c r="AB627" s="84"/>
      <c r="AC627" s="84"/>
      <c r="AD627" s="84"/>
      <c r="AE627" s="84"/>
      <c r="AG627" s="132"/>
      <c r="AN627" s="84"/>
      <c r="AO627" s="84"/>
      <c r="AP627" s="84"/>
      <c r="AQ627" s="84"/>
      <c r="AR627" s="84"/>
      <c r="AS627" s="84"/>
      <c r="AT627" s="84"/>
      <c r="AU627" s="84"/>
    </row>
    <row r="628" spans="27:47" x14ac:dyDescent="0.2">
      <c r="AA628" s="84"/>
      <c r="AB628" s="84"/>
      <c r="AC628" s="84"/>
      <c r="AD628" s="84"/>
      <c r="AE628" s="84"/>
      <c r="AG628" s="132"/>
      <c r="AN628" s="84"/>
      <c r="AO628" s="84"/>
      <c r="AP628" s="84"/>
      <c r="AQ628" s="84"/>
      <c r="AR628" s="84"/>
      <c r="AS628" s="84"/>
      <c r="AT628" s="84"/>
      <c r="AU628" s="84"/>
    </row>
    <row r="629" spans="27:47" x14ac:dyDescent="0.2">
      <c r="AA629" s="84"/>
      <c r="AB629" s="84"/>
      <c r="AC629" s="84"/>
      <c r="AD629" s="84"/>
      <c r="AE629" s="84"/>
      <c r="AG629" s="132"/>
      <c r="AN629" s="84"/>
      <c r="AO629" s="84"/>
      <c r="AP629" s="84"/>
      <c r="AQ629" s="84"/>
      <c r="AR629" s="84"/>
      <c r="AS629" s="84"/>
      <c r="AT629" s="84"/>
      <c r="AU629" s="84"/>
    </row>
    <row r="630" spans="27:47" x14ac:dyDescent="0.2">
      <c r="AA630" s="84"/>
      <c r="AB630" s="84"/>
      <c r="AC630" s="84"/>
      <c r="AD630" s="84"/>
      <c r="AE630" s="84"/>
      <c r="AG630" s="132"/>
      <c r="AN630" s="84"/>
      <c r="AO630" s="84"/>
      <c r="AP630" s="84"/>
      <c r="AQ630" s="84"/>
      <c r="AR630" s="84"/>
      <c r="AS630" s="84"/>
      <c r="AT630" s="84"/>
      <c r="AU630" s="84"/>
    </row>
    <row r="631" spans="27:47" x14ac:dyDescent="0.2">
      <c r="AA631" s="84"/>
      <c r="AB631" s="84"/>
      <c r="AC631" s="84"/>
      <c r="AD631" s="84"/>
      <c r="AE631" s="84"/>
      <c r="AG631" s="132"/>
      <c r="AN631" s="84"/>
      <c r="AO631" s="84"/>
      <c r="AP631" s="84"/>
      <c r="AQ631" s="84"/>
      <c r="AR631" s="84"/>
      <c r="AS631" s="84"/>
      <c r="AT631" s="84"/>
      <c r="AU631" s="84"/>
    </row>
    <row r="632" spans="27:47" x14ac:dyDescent="0.2">
      <c r="AA632" s="84"/>
      <c r="AB632" s="84"/>
      <c r="AC632" s="84"/>
      <c r="AD632" s="84"/>
      <c r="AE632" s="84"/>
      <c r="AG632" s="132"/>
      <c r="AN632" s="84"/>
      <c r="AO632" s="84"/>
      <c r="AP632" s="84"/>
      <c r="AQ632" s="84"/>
      <c r="AR632" s="84"/>
      <c r="AS632" s="84"/>
      <c r="AT632" s="84"/>
      <c r="AU632" s="84"/>
    </row>
    <row r="633" spans="27:47" x14ac:dyDescent="0.2">
      <c r="AA633" s="84"/>
      <c r="AB633" s="84"/>
      <c r="AC633" s="84"/>
      <c r="AD633" s="84"/>
      <c r="AE633" s="84"/>
      <c r="AG633" s="132"/>
      <c r="AN633" s="84"/>
      <c r="AO633" s="84"/>
      <c r="AP633" s="84"/>
      <c r="AQ633" s="84"/>
      <c r="AR633" s="84"/>
      <c r="AS633" s="84"/>
      <c r="AT633" s="84"/>
      <c r="AU633" s="84"/>
    </row>
    <row r="634" spans="27:47" x14ac:dyDescent="0.2">
      <c r="AA634" s="84"/>
      <c r="AB634" s="84"/>
      <c r="AC634" s="84"/>
      <c r="AD634" s="84"/>
      <c r="AE634" s="84"/>
      <c r="AG634" s="132"/>
      <c r="AN634" s="84"/>
      <c r="AO634" s="84"/>
      <c r="AP634" s="84"/>
      <c r="AQ634" s="84"/>
      <c r="AR634" s="84"/>
      <c r="AS634" s="84"/>
      <c r="AT634" s="84"/>
      <c r="AU634" s="84"/>
    </row>
    <row r="635" spans="27:47" x14ac:dyDescent="0.2">
      <c r="AA635" s="84"/>
      <c r="AB635" s="84"/>
      <c r="AC635" s="84"/>
      <c r="AD635" s="84"/>
      <c r="AE635" s="84"/>
      <c r="AG635" s="132"/>
      <c r="AN635" s="84"/>
      <c r="AO635" s="84"/>
      <c r="AP635" s="84"/>
      <c r="AQ635" s="84"/>
      <c r="AR635" s="84"/>
      <c r="AS635" s="84"/>
      <c r="AT635" s="84"/>
      <c r="AU635" s="84"/>
    </row>
    <row r="636" spans="27:47" x14ac:dyDescent="0.2">
      <c r="AA636" s="84"/>
      <c r="AB636" s="84"/>
      <c r="AC636" s="84"/>
      <c r="AD636" s="84"/>
      <c r="AE636" s="84"/>
      <c r="AG636" s="132"/>
      <c r="AN636" s="84"/>
      <c r="AO636" s="84"/>
      <c r="AP636" s="84"/>
      <c r="AQ636" s="84"/>
      <c r="AR636" s="84"/>
      <c r="AS636" s="84"/>
      <c r="AT636" s="84"/>
      <c r="AU636" s="84"/>
    </row>
    <row r="637" spans="27:47" x14ac:dyDescent="0.2">
      <c r="AA637" s="84"/>
      <c r="AB637" s="84"/>
      <c r="AC637" s="84"/>
      <c r="AD637" s="84"/>
      <c r="AE637" s="84"/>
      <c r="AG637" s="132"/>
      <c r="AN637" s="84"/>
      <c r="AO637" s="84"/>
      <c r="AP637" s="84"/>
      <c r="AQ637" s="84"/>
      <c r="AR637" s="84"/>
      <c r="AS637" s="84"/>
      <c r="AT637" s="84"/>
      <c r="AU637" s="84"/>
    </row>
    <row r="638" spans="27:47" x14ac:dyDescent="0.2">
      <c r="AA638" s="84"/>
      <c r="AB638" s="84"/>
      <c r="AC638" s="84"/>
      <c r="AD638" s="84"/>
      <c r="AE638" s="84"/>
      <c r="AG638" s="132"/>
      <c r="AN638" s="84"/>
      <c r="AO638" s="84"/>
      <c r="AP638" s="84"/>
      <c r="AQ638" s="84"/>
      <c r="AR638" s="84"/>
      <c r="AS638" s="84"/>
      <c r="AT638" s="84"/>
      <c r="AU638" s="84"/>
    </row>
    <row r="639" spans="27:47" x14ac:dyDescent="0.2">
      <c r="AA639" s="84"/>
      <c r="AB639" s="84"/>
      <c r="AC639" s="84"/>
      <c r="AD639" s="84"/>
      <c r="AE639" s="84"/>
      <c r="AG639" s="132"/>
      <c r="AN639" s="84"/>
      <c r="AO639" s="84"/>
      <c r="AP639" s="84"/>
      <c r="AQ639" s="84"/>
      <c r="AR639" s="84"/>
      <c r="AS639" s="84"/>
      <c r="AT639" s="84"/>
      <c r="AU639" s="84"/>
    </row>
    <row r="640" spans="27:47" x14ac:dyDescent="0.2">
      <c r="AA640" s="84"/>
      <c r="AB640" s="84"/>
      <c r="AC640" s="84"/>
      <c r="AD640" s="84"/>
      <c r="AE640" s="84"/>
      <c r="AG640" s="132"/>
      <c r="AN640" s="84"/>
      <c r="AO640" s="84"/>
      <c r="AP640" s="84"/>
      <c r="AQ640" s="84"/>
      <c r="AR640" s="84"/>
      <c r="AS640" s="84"/>
      <c r="AT640" s="84"/>
      <c r="AU640" s="84"/>
    </row>
    <row r="641" spans="27:64" x14ac:dyDescent="0.2">
      <c r="AA641" s="84"/>
      <c r="AB641" s="84"/>
      <c r="AC641" s="84"/>
      <c r="AD641" s="84"/>
      <c r="AE641" s="84"/>
      <c r="AG641" s="132"/>
      <c r="AN641" s="84"/>
      <c r="AO641" s="84"/>
      <c r="AP641" s="84"/>
      <c r="AQ641" s="84"/>
      <c r="AR641" s="84"/>
      <c r="AS641" s="84"/>
      <c r="AT641" s="84"/>
      <c r="AU641" s="84"/>
    </row>
    <row r="642" spans="27:64" x14ac:dyDescent="0.2">
      <c r="AA642" s="84"/>
      <c r="AB642" s="84"/>
      <c r="AC642" s="84"/>
      <c r="AD642" s="84"/>
      <c r="AE642" s="84"/>
      <c r="AG642" s="132"/>
      <c r="AN642" s="84"/>
      <c r="AO642" s="84"/>
      <c r="AP642" s="84"/>
      <c r="AQ642" s="84"/>
      <c r="AR642" s="84"/>
      <c r="AS642" s="84"/>
      <c r="AT642" s="84"/>
      <c r="AU642" s="84"/>
    </row>
    <row r="643" spans="27:64" x14ac:dyDescent="0.2">
      <c r="AA643" s="84"/>
      <c r="AB643" s="84"/>
      <c r="AC643" s="84"/>
      <c r="AD643" s="84"/>
      <c r="AE643" s="84"/>
      <c r="AG643" s="132"/>
      <c r="AN643" s="84"/>
      <c r="AO643" s="84"/>
      <c r="AP643" s="84"/>
      <c r="AQ643" s="84"/>
      <c r="AR643" s="84"/>
      <c r="AS643" s="84"/>
      <c r="AT643" s="84"/>
      <c r="AU643" s="84"/>
    </row>
    <row r="644" spans="27:64" x14ac:dyDescent="0.2">
      <c r="AA644" s="84"/>
      <c r="AB644" s="84"/>
      <c r="AC644" s="84"/>
      <c r="AD644" s="84"/>
      <c r="AE644" s="84"/>
      <c r="AG644" s="132"/>
      <c r="AN644" s="84"/>
      <c r="AO644" s="84"/>
      <c r="AP644" s="84"/>
      <c r="AQ644" s="84"/>
      <c r="AR644" s="84"/>
      <c r="AS644" s="84"/>
      <c r="AT644" s="84"/>
      <c r="AU644" s="84"/>
    </row>
    <row r="645" spans="27:64" x14ac:dyDescent="0.2">
      <c r="AA645" s="84"/>
      <c r="AB645" s="84"/>
      <c r="AC645" s="84"/>
      <c r="AD645" s="84"/>
      <c r="AE645" s="84"/>
      <c r="AG645" s="132"/>
      <c r="AN645" s="84"/>
      <c r="AO645" s="84"/>
      <c r="AP645" s="84"/>
      <c r="AQ645" s="84"/>
      <c r="AR645" s="84"/>
      <c r="AS645" s="84"/>
      <c r="AT645" s="84"/>
      <c r="AU645" s="84"/>
    </row>
    <row r="646" spans="27:64" x14ac:dyDescent="0.2">
      <c r="AA646" s="84"/>
      <c r="AB646" s="84"/>
      <c r="AC646" s="84"/>
      <c r="AD646" s="84"/>
      <c r="AE646" s="84"/>
      <c r="AG646" s="132"/>
      <c r="AN646" s="84"/>
      <c r="AO646" s="84"/>
      <c r="AP646" s="84"/>
      <c r="AQ646" s="84"/>
      <c r="AR646" s="84"/>
      <c r="AS646" s="84"/>
      <c r="AT646" s="84"/>
      <c r="AU646" s="84"/>
    </row>
    <row r="647" spans="27:64" x14ac:dyDescent="0.2">
      <c r="AA647" s="84"/>
      <c r="AB647" s="84"/>
      <c r="AC647" s="84"/>
      <c r="AD647" s="84"/>
      <c r="AE647" s="84"/>
      <c r="AG647" s="132"/>
      <c r="AN647" s="84"/>
      <c r="AO647" s="84"/>
      <c r="AP647" s="84"/>
      <c r="AQ647" s="84"/>
      <c r="AR647" s="84"/>
      <c r="AS647" s="84"/>
      <c r="AT647" s="84"/>
      <c r="AU647" s="84"/>
    </row>
    <row r="648" spans="27:64" x14ac:dyDescent="0.2">
      <c r="AA648" s="84"/>
      <c r="AB648" s="84"/>
      <c r="AC648" s="84"/>
      <c r="AD648" s="84"/>
      <c r="AE648" s="84"/>
      <c r="AG648" s="132"/>
      <c r="AN648" s="84"/>
      <c r="AO648" s="84"/>
      <c r="AP648" s="84"/>
      <c r="AQ648" s="84"/>
      <c r="AR648" s="84"/>
      <c r="AS648" s="84"/>
      <c r="AT648" s="84"/>
      <c r="AU648" s="84"/>
    </row>
    <row r="649" spans="27:64" x14ac:dyDescent="0.2">
      <c r="AA649" s="84"/>
      <c r="AB649" s="84"/>
      <c r="AC649" s="84"/>
      <c r="AD649" s="84"/>
      <c r="AE649" s="84"/>
      <c r="AG649" s="132"/>
      <c r="AN649" s="84"/>
      <c r="AO649" s="84"/>
      <c r="AP649" s="84"/>
      <c r="AQ649" s="84"/>
      <c r="AR649" s="84"/>
      <c r="AS649" s="84"/>
      <c r="AT649" s="84"/>
      <c r="AU649" s="84"/>
    </row>
    <row r="650" spans="27:64" x14ac:dyDescent="0.2">
      <c r="AA650" s="84"/>
      <c r="AB650" s="84"/>
      <c r="AC650" s="84"/>
      <c r="AD650" s="84"/>
      <c r="AE650" s="84"/>
      <c r="AG650" s="132"/>
      <c r="AN650" s="84"/>
      <c r="AO650" s="84"/>
      <c r="AP650" s="84"/>
      <c r="AQ650" s="84"/>
      <c r="AR650" s="84"/>
      <c r="AS650" s="84"/>
      <c r="AT650" s="84"/>
      <c r="AU650" s="84"/>
    </row>
    <row r="651" spans="27:64" x14ac:dyDescent="0.2">
      <c r="AA651" s="84"/>
      <c r="AB651" s="84"/>
      <c r="AC651" s="84"/>
      <c r="AD651" s="84"/>
      <c r="AE651" s="84"/>
      <c r="AG651" s="132"/>
      <c r="AN651" s="84"/>
      <c r="AO651" s="84"/>
      <c r="AP651" s="84"/>
      <c r="AQ651" s="84"/>
      <c r="AR651" s="84"/>
      <c r="AS651" s="84"/>
      <c r="AT651" s="84"/>
      <c r="AU651" s="84"/>
    </row>
    <row r="652" spans="27:64" x14ac:dyDescent="0.2">
      <c r="AA652" s="84"/>
      <c r="AB652" s="84"/>
      <c r="AC652" s="84"/>
      <c r="AD652" s="84"/>
      <c r="AE652" s="84"/>
      <c r="AG652" s="132"/>
      <c r="AN652" s="84"/>
      <c r="AO652" s="84"/>
      <c r="AP652" s="84"/>
      <c r="AQ652" s="84"/>
      <c r="AR652" s="84"/>
      <c r="AS652" s="84"/>
      <c r="AT652" s="84"/>
      <c r="AU652" s="84"/>
    </row>
    <row r="653" spans="27:64" x14ac:dyDescent="0.2">
      <c r="AA653" s="84"/>
      <c r="AB653" s="84"/>
      <c r="AC653" s="84"/>
      <c r="AD653" s="84"/>
      <c r="AE653" s="84"/>
      <c r="AG653" s="132"/>
      <c r="AN653" s="84"/>
      <c r="AO653" s="84"/>
      <c r="AP653" s="84"/>
      <c r="AQ653" s="84"/>
      <c r="AR653" s="84"/>
      <c r="AS653" s="84"/>
      <c r="AT653" s="84"/>
      <c r="AU653" s="84"/>
    </row>
    <row r="654" spans="27:64" x14ac:dyDescent="0.2">
      <c r="AA654" s="84"/>
      <c r="AB654" s="84"/>
      <c r="AC654" s="84"/>
      <c r="AD654" s="84"/>
      <c r="AE654" s="84"/>
      <c r="AG654" s="132"/>
      <c r="AN654" s="84"/>
      <c r="AO654" s="84"/>
      <c r="AP654" s="84"/>
      <c r="AQ654" s="84"/>
      <c r="AR654" s="84"/>
      <c r="AS654" s="84"/>
      <c r="AT654" s="84"/>
      <c r="AU654" s="84"/>
      <c r="AV654" s="84"/>
    </row>
    <row r="655" spans="27:64" x14ac:dyDescent="0.2">
      <c r="AA655" s="84"/>
      <c r="AB655" s="84"/>
      <c r="AC655" s="84"/>
      <c r="AD655" s="84"/>
      <c r="AE655" s="84"/>
      <c r="AG655" s="132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84"/>
      <c r="BD655" s="84"/>
      <c r="BE655" s="84"/>
      <c r="BF655" s="84"/>
      <c r="BG655" s="84"/>
      <c r="BH655" s="84"/>
      <c r="BI655" s="84"/>
      <c r="BJ655" s="84"/>
      <c r="BK655" s="84"/>
      <c r="BL655" s="84"/>
    </row>
    <row r="656" spans="27:64" x14ac:dyDescent="0.2">
      <c r="AA656" s="84"/>
      <c r="AB656" s="84"/>
      <c r="AC656" s="84"/>
      <c r="AD656" s="84"/>
      <c r="AE656" s="84"/>
      <c r="AG656" s="132"/>
      <c r="AN656" s="84"/>
      <c r="AO656" s="84"/>
      <c r="AP656" s="84"/>
      <c r="AQ656" s="84"/>
      <c r="AR656" s="84"/>
      <c r="AS656" s="84"/>
      <c r="AT656" s="84"/>
      <c r="AU656" s="84"/>
    </row>
    <row r="657" spans="27:47" x14ac:dyDescent="0.2">
      <c r="AA657" s="84"/>
      <c r="AB657" s="84"/>
      <c r="AC657" s="84"/>
      <c r="AD657" s="84"/>
      <c r="AE657" s="84"/>
      <c r="AG657" s="132"/>
      <c r="AN657" s="84"/>
      <c r="AO657" s="84"/>
      <c r="AP657" s="84"/>
      <c r="AQ657" s="84"/>
      <c r="AR657" s="84"/>
      <c r="AS657" s="84"/>
      <c r="AT657" s="84"/>
      <c r="AU657" s="84"/>
    </row>
    <row r="658" spans="27:47" x14ac:dyDescent="0.2">
      <c r="AA658" s="84"/>
      <c r="AB658" s="84"/>
      <c r="AC658" s="84"/>
      <c r="AD658" s="84"/>
      <c r="AE658" s="84"/>
      <c r="AG658" s="132"/>
      <c r="AN658" s="84"/>
      <c r="AO658" s="84"/>
      <c r="AP658" s="84"/>
      <c r="AQ658" s="84"/>
      <c r="AR658" s="84"/>
      <c r="AS658" s="84"/>
      <c r="AT658" s="84"/>
      <c r="AU658" s="84"/>
    </row>
    <row r="659" spans="27:47" x14ac:dyDescent="0.2">
      <c r="AA659" s="84"/>
      <c r="AB659" s="84"/>
      <c r="AC659" s="84"/>
      <c r="AD659" s="84"/>
      <c r="AE659" s="84"/>
      <c r="AG659" s="132"/>
      <c r="AN659" s="84"/>
      <c r="AO659" s="84"/>
      <c r="AP659" s="84"/>
      <c r="AQ659" s="84"/>
      <c r="AR659" s="84"/>
      <c r="AS659" s="84"/>
      <c r="AT659" s="84"/>
      <c r="AU659" s="84"/>
    </row>
    <row r="660" spans="27:47" x14ac:dyDescent="0.2">
      <c r="AA660" s="84"/>
      <c r="AB660" s="84"/>
      <c r="AC660" s="84"/>
      <c r="AD660" s="84"/>
      <c r="AE660" s="84"/>
      <c r="AG660" s="132"/>
      <c r="AN660" s="84"/>
      <c r="AO660" s="84"/>
      <c r="AP660" s="84"/>
      <c r="AQ660" s="84"/>
      <c r="AR660" s="84"/>
      <c r="AS660" s="84"/>
      <c r="AT660" s="84"/>
      <c r="AU660" s="84"/>
    </row>
    <row r="661" spans="27:47" x14ac:dyDescent="0.2">
      <c r="AA661" s="84"/>
      <c r="AB661" s="84"/>
      <c r="AC661" s="84"/>
      <c r="AD661" s="84"/>
      <c r="AE661" s="84"/>
      <c r="AG661" s="132"/>
      <c r="AN661" s="84"/>
      <c r="AO661" s="84"/>
      <c r="AP661" s="84"/>
      <c r="AQ661" s="84"/>
      <c r="AR661" s="84"/>
      <c r="AS661" s="84"/>
      <c r="AT661" s="84"/>
      <c r="AU661" s="84"/>
    </row>
    <row r="662" spans="27:47" x14ac:dyDescent="0.2">
      <c r="AA662" s="84"/>
      <c r="AB662" s="84"/>
      <c r="AC662" s="84"/>
      <c r="AD662" s="84"/>
      <c r="AE662" s="84"/>
      <c r="AG662" s="132"/>
      <c r="AN662" s="84"/>
      <c r="AO662" s="84"/>
      <c r="AP662" s="84"/>
      <c r="AQ662" s="84"/>
      <c r="AR662" s="84"/>
      <c r="AS662" s="84"/>
      <c r="AT662" s="84"/>
      <c r="AU662" s="84"/>
    </row>
    <row r="663" spans="27:47" x14ac:dyDescent="0.2">
      <c r="AA663" s="84"/>
      <c r="AB663" s="84"/>
      <c r="AC663" s="84"/>
      <c r="AD663" s="84"/>
      <c r="AE663" s="84"/>
      <c r="AG663" s="132"/>
      <c r="AN663" s="84"/>
      <c r="AO663" s="84"/>
      <c r="AP663" s="84"/>
      <c r="AQ663" s="84"/>
      <c r="AR663" s="84"/>
      <c r="AS663" s="84"/>
      <c r="AT663" s="84"/>
      <c r="AU663" s="84"/>
    </row>
    <row r="664" spans="27:47" x14ac:dyDescent="0.2">
      <c r="AA664" s="84"/>
      <c r="AB664" s="84"/>
      <c r="AC664" s="84"/>
      <c r="AD664" s="84"/>
      <c r="AE664" s="84"/>
      <c r="AG664" s="132"/>
      <c r="AN664" s="84"/>
      <c r="AO664" s="84"/>
      <c r="AP664" s="84"/>
      <c r="AQ664" s="84"/>
      <c r="AR664" s="84"/>
      <c r="AS664" s="84"/>
      <c r="AT664" s="84"/>
      <c r="AU664" s="84"/>
    </row>
    <row r="665" spans="27:47" x14ac:dyDescent="0.2">
      <c r="AA665" s="84"/>
      <c r="AB665" s="84"/>
      <c r="AC665" s="84"/>
      <c r="AD665" s="84"/>
      <c r="AE665" s="84"/>
      <c r="AG665" s="132"/>
      <c r="AN665" s="84"/>
      <c r="AO665" s="84"/>
      <c r="AP665" s="84"/>
      <c r="AQ665" s="84"/>
      <c r="AR665" s="84"/>
      <c r="AS665" s="84"/>
      <c r="AT665" s="84"/>
      <c r="AU665" s="84"/>
    </row>
    <row r="666" spans="27:47" x14ac:dyDescent="0.2">
      <c r="AA666" s="84"/>
      <c r="AB666" s="84"/>
      <c r="AC666" s="84"/>
      <c r="AD666" s="84"/>
      <c r="AE666" s="84"/>
      <c r="AG666" s="132"/>
      <c r="AN666" s="84"/>
      <c r="AO666" s="84"/>
      <c r="AP666" s="84"/>
      <c r="AQ666" s="84"/>
      <c r="AR666" s="84"/>
      <c r="AS666" s="84"/>
      <c r="AT666" s="84"/>
      <c r="AU666" s="84"/>
    </row>
    <row r="667" spans="27:47" x14ac:dyDescent="0.2">
      <c r="AA667" s="84"/>
      <c r="AB667" s="84"/>
      <c r="AC667" s="84"/>
      <c r="AD667" s="84"/>
      <c r="AE667" s="84"/>
      <c r="AG667" s="132"/>
      <c r="AN667" s="84"/>
      <c r="AO667" s="84"/>
      <c r="AP667" s="84"/>
      <c r="AQ667" s="84"/>
      <c r="AR667" s="84"/>
      <c r="AS667" s="84"/>
      <c r="AT667" s="84"/>
      <c r="AU667" s="84"/>
    </row>
    <row r="668" spans="27:47" x14ac:dyDescent="0.2">
      <c r="AA668" s="84"/>
      <c r="AB668" s="84"/>
      <c r="AC668" s="84"/>
      <c r="AD668" s="84"/>
      <c r="AE668" s="84"/>
      <c r="AG668" s="132"/>
      <c r="AN668" s="84"/>
      <c r="AO668" s="84"/>
      <c r="AP668" s="84"/>
      <c r="AQ668" s="84"/>
      <c r="AR668" s="84"/>
      <c r="AS668" s="84"/>
      <c r="AT668" s="84"/>
      <c r="AU668" s="84"/>
    </row>
    <row r="669" spans="27:47" x14ac:dyDescent="0.2">
      <c r="AA669" s="84"/>
      <c r="AB669" s="84"/>
      <c r="AC669" s="84"/>
      <c r="AD669" s="84"/>
      <c r="AE669" s="84"/>
      <c r="AG669" s="132"/>
      <c r="AN669" s="84"/>
      <c r="AO669" s="84"/>
      <c r="AP669" s="84"/>
      <c r="AQ669" s="84"/>
      <c r="AR669" s="84"/>
      <c r="AS669" s="84"/>
      <c r="AT669" s="84"/>
      <c r="AU669" s="84"/>
    </row>
    <row r="670" spans="27:47" x14ac:dyDescent="0.2">
      <c r="AA670" s="84"/>
      <c r="AB670" s="84"/>
      <c r="AC670" s="84"/>
      <c r="AD670" s="84"/>
      <c r="AE670" s="84"/>
      <c r="AG670" s="132"/>
      <c r="AN670" s="84"/>
      <c r="AO670" s="84"/>
      <c r="AP670" s="84"/>
      <c r="AQ670" s="84"/>
      <c r="AR670" s="84"/>
      <c r="AS670" s="84"/>
      <c r="AT670" s="84"/>
      <c r="AU670" s="84"/>
    </row>
    <row r="671" spans="27:47" x14ac:dyDescent="0.2">
      <c r="AA671" s="84"/>
      <c r="AB671" s="84"/>
      <c r="AC671" s="84"/>
      <c r="AD671" s="84"/>
      <c r="AE671" s="84"/>
      <c r="AG671" s="132"/>
      <c r="AN671" s="84"/>
      <c r="AO671" s="84"/>
      <c r="AP671" s="84"/>
      <c r="AQ671" s="84"/>
      <c r="AR671" s="84"/>
      <c r="AS671" s="84"/>
      <c r="AT671" s="84"/>
      <c r="AU671" s="84"/>
    </row>
    <row r="672" spans="27:47" x14ac:dyDescent="0.2">
      <c r="AA672" s="84"/>
      <c r="AB672" s="84"/>
      <c r="AC672" s="84"/>
      <c r="AD672" s="84"/>
      <c r="AE672" s="84"/>
      <c r="AG672" s="132"/>
      <c r="AN672" s="84"/>
      <c r="AO672" s="84"/>
      <c r="AP672" s="84"/>
      <c r="AQ672" s="84"/>
      <c r="AR672" s="84"/>
      <c r="AS672" s="84"/>
      <c r="AT672" s="84"/>
      <c r="AU672" s="84"/>
    </row>
    <row r="673" spans="27:64" x14ac:dyDescent="0.2">
      <c r="AA673" s="84"/>
      <c r="AB673" s="84"/>
      <c r="AC673" s="84"/>
      <c r="AD673" s="84"/>
      <c r="AE673" s="84"/>
      <c r="AG673" s="132"/>
      <c r="AN673" s="84"/>
      <c r="AO673" s="84"/>
      <c r="AP673" s="84"/>
      <c r="AQ673" s="84"/>
      <c r="AR673" s="84"/>
      <c r="AS673" s="84"/>
      <c r="AT673" s="84"/>
      <c r="AU673" s="84"/>
    </row>
    <row r="674" spans="27:64" x14ac:dyDescent="0.2">
      <c r="AA674" s="84"/>
      <c r="AB674" s="84"/>
      <c r="AC674" s="84"/>
      <c r="AD674" s="84"/>
      <c r="AE674" s="84"/>
      <c r="AG674" s="132"/>
      <c r="AN674" s="84"/>
      <c r="AO674" s="84"/>
      <c r="AP674" s="84"/>
      <c r="AQ674" s="84"/>
      <c r="AR674" s="84"/>
      <c r="AS674" s="84"/>
      <c r="AT674" s="84"/>
      <c r="AU674" s="84"/>
    </row>
    <row r="675" spans="27:64" x14ac:dyDescent="0.2">
      <c r="AA675" s="84"/>
      <c r="AB675" s="84"/>
      <c r="AC675" s="84"/>
      <c r="AD675" s="84"/>
      <c r="AE675" s="84"/>
      <c r="AG675" s="132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84"/>
      <c r="BD675" s="84"/>
      <c r="BE675" s="84"/>
      <c r="BF675" s="84"/>
      <c r="BG675" s="84"/>
      <c r="BH675" s="84"/>
      <c r="BI675" s="84"/>
      <c r="BJ675" s="84"/>
      <c r="BK675" s="84"/>
      <c r="BL675" s="84"/>
    </row>
    <row r="676" spans="27:64" x14ac:dyDescent="0.2">
      <c r="AA676" s="84"/>
      <c r="AB676" s="84"/>
      <c r="AC676" s="84"/>
      <c r="AD676" s="84"/>
      <c r="AE676" s="84"/>
      <c r="AG676" s="132"/>
      <c r="AN676" s="84"/>
      <c r="AO676" s="84"/>
      <c r="AP676" s="84"/>
      <c r="AQ676" s="84"/>
      <c r="AR676" s="84"/>
      <c r="AS676" s="84"/>
      <c r="AT676" s="84"/>
      <c r="AU676" s="84"/>
    </row>
    <row r="677" spans="27:64" x14ac:dyDescent="0.2">
      <c r="AA677" s="84"/>
      <c r="AB677" s="84"/>
      <c r="AC677" s="84"/>
      <c r="AD677" s="84"/>
      <c r="AE677" s="84"/>
      <c r="AG677" s="132"/>
      <c r="AN677" s="84"/>
      <c r="AO677" s="84"/>
      <c r="AP677" s="84"/>
      <c r="AQ677" s="84"/>
      <c r="AR677" s="84"/>
      <c r="AS677" s="84"/>
      <c r="AT677" s="84"/>
      <c r="AU677" s="84"/>
    </row>
    <row r="678" spans="27:64" x14ac:dyDescent="0.2">
      <c r="AA678" s="84"/>
      <c r="AB678" s="84"/>
      <c r="AC678" s="84"/>
      <c r="AD678" s="84"/>
      <c r="AE678" s="84"/>
      <c r="AG678" s="132"/>
      <c r="AN678" s="84"/>
      <c r="AO678" s="84"/>
      <c r="AP678" s="84"/>
      <c r="AQ678" s="84"/>
      <c r="AR678" s="84"/>
      <c r="AS678" s="84"/>
      <c r="AT678" s="84"/>
      <c r="AU678" s="84"/>
    </row>
    <row r="679" spans="27:64" x14ac:dyDescent="0.2">
      <c r="AA679" s="84"/>
      <c r="AB679" s="84"/>
      <c r="AC679" s="84"/>
      <c r="AD679" s="84"/>
      <c r="AE679" s="84"/>
      <c r="AG679" s="132"/>
      <c r="AN679" s="84"/>
      <c r="AO679" s="84"/>
      <c r="AP679" s="84"/>
      <c r="AQ679" s="84"/>
      <c r="AR679" s="84"/>
      <c r="AS679" s="84"/>
      <c r="AT679" s="84"/>
      <c r="AU679" s="84"/>
    </row>
    <row r="680" spans="27:64" x14ac:dyDescent="0.2">
      <c r="AA680" s="84"/>
      <c r="AB680" s="84"/>
      <c r="AC680" s="84"/>
      <c r="AD680" s="84"/>
      <c r="AE680" s="84"/>
      <c r="AG680" s="132"/>
      <c r="AN680" s="84"/>
      <c r="AO680" s="84"/>
      <c r="AP680" s="84"/>
      <c r="AQ680" s="84"/>
      <c r="AR680" s="84"/>
      <c r="AS680" s="84"/>
      <c r="AT680" s="84"/>
      <c r="AU680" s="84"/>
    </row>
    <row r="681" spans="27:64" x14ac:dyDescent="0.2">
      <c r="AA681" s="84"/>
      <c r="AB681" s="84"/>
      <c r="AC681" s="84"/>
      <c r="AD681" s="84"/>
      <c r="AE681" s="84"/>
      <c r="AG681" s="132"/>
      <c r="AN681" s="84"/>
      <c r="AO681" s="84"/>
      <c r="AP681" s="84"/>
      <c r="AQ681" s="84"/>
      <c r="AR681" s="84"/>
      <c r="AS681" s="84"/>
      <c r="AT681" s="84"/>
      <c r="AU681" s="84"/>
    </row>
    <row r="682" spans="27:64" x14ac:dyDescent="0.2">
      <c r="AA682" s="84"/>
      <c r="AB682" s="84"/>
      <c r="AC682" s="84"/>
      <c r="AD682" s="84"/>
      <c r="AE682" s="84"/>
      <c r="AG682" s="132"/>
      <c r="AN682" s="84"/>
      <c r="AO682" s="84"/>
      <c r="AP682" s="84"/>
      <c r="AQ682" s="84"/>
      <c r="AR682" s="84"/>
      <c r="AS682" s="84"/>
      <c r="AT682" s="84"/>
      <c r="AU682" s="84"/>
    </row>
    <row r="683" spans="27:64" x14ac:dyDescent="0.2">
      <c r="AA683" s="84"/>
      <c r="AB683" s="84"/>
      <c r="AC683" s="84"/>
      <c r="AD683" s="84"/>
      <c r="AE683" s="84"/>
      <c r="AG683" s="132"/>
      <c r="AN683" s="84"/>
      <c r="AO683" s="84"/>
      <c r="AP683" s="84"/>
      <c r="AQ683" s="84"/>
      <c r="AR683" s="84"/>
      <c r="AS683" s="84"/>
      <c r="AT683" s="84"/>
      <c r="AU683" s="84"/>
    </row>
    <row r="684" spans="27:64" x14ac:dyDescent="0.2">
      <c r="AA684" s="84"/>
      <c r="AB684" s="84"/>
      <c r="AC684" s="84"/>
      <c r="AD684" s="84"/>
      <c r="AE684" s="84"/>
      <c r="AG684" s="132"/>
      <c r="AN684" s="84"/>
      <c r="AO684" s="84"/>
      <c r="AP684" s="84"/>
      <c r="AQ684" s="84"/>
      <c r="AR684" s="84"/>
      <c r="AS684" s="84"/>
      <c r="AT684" s="84"/>
      <c r="AU684" s="84"/>
    </row>
    <row r="685" spans="27:64" x14ac:dyDescent="0.2">
      <c r="AA685" s="84"/>
      <c r="AB685" s="84"/>
      <c r="AC685" s="84"/>
      <c r="AD685" s="84"/>
      <c r="AE685" s="84"/>
      <c r="AG685" s="132"/>
      <c r="AN685" s="84"/>
      <c r="AO685" s="84"/>
      <c r="AP685" s="84"/>
      <c r="AQ685" s="84"/>
      <c r="AR685" s="84"/>
      <c r="AS685" s="84"/>
      <c r="AT685" s="84"/>
      <c r="AU685" s="84"/>
    </row>
    <row r="686" spans="27:64" x14ac:dyDescent="0.2">
      <c r="AA686" s="84"/>
      <c r="AB686" s="84"/>
      <c r="AC686" s="84"/>
      <c r="AD686" s="84"/>
      <c r="AE686" s="84"/>
      <c r="AG686" s="132"/>
      <c r="AN686" s="84"/>
      <c r="AO686" s="84"/>
      <c r="AP686" s="84"/>
      <c r="AQ686" s="84"/>
      <c r="AR686" s="84"/>
      <c r="AS686" s="84"/>
      <c r="AT686" s="84"/>
      <c r="AU686" s="84"/>
      <c r="AV686" s="84"/>
    </row>
    <row r="687" spans="27:64" x14ac:dyDescent="0.2">
      <c r="AA687" s="84"/>
      <c r="AB687" s="84"/>
      <c r="AC687" s="84"/>
      <c r="AD687" s="84"/>
      <c r="AE687" s="84"/>
      <c r="AG687" s="132"/>
      <c r="AN687" s="84"/>
      <c r="AO687" s="84"/>
      <c r="AP687" s="84"/>
      <c r="AQ687" s="84"/>
      <c r="AR687" s="84"/>
      <c r="AS687" s="84"/>
      <c r="AT687" s="84"/>
      <c r="AU687" s="84"/>
    </row>
    <row r="688" spans="27:64" x14ac:dyDescent="0.2">
      <c r="AA688" s="84"/>
      <c r="AB688" s="84"/>
      <c r="AC688" s="84"/>
      <c r="AD688" s="84"/>
      <c r="AE688" s="84"/>
      <c r="AG688" s="132"/>
      <c r="AN688" s="84"/>
      <c r="AO688" s="84"/>
      <c r="AP688" s="84"/>
      <c r="AQ688" s="84"/>
      <c r="AR688" s="84"/>
      <c r="AS688" s="84"/>
      <c r="AT688" s="84"/>
      <c r="AU688" s="84"/>
    </row>
    <row r="689" spans="27:64" x14ac:dyDescent="0.2">
      <c r="AA689" s="84"/>
      <c r="AB689" s="84"/>
      <c r="AC689" s="84"/>
      <c r="AD689" s="84"/>
      <c r="AE689" s="84"/>
      <c r="AG689" s="132"/>
      <c r="AN689" s="84"/>
      <c r="AO689" s="84"/>
      <c r="AP689" s="84"/>
      <c r="AQ689" s="84"/>
      <c r="AR689" s="84"/>
      <c r="AS689" s="84"/>
      <c r="AT689" s="84"/>
      <c r="AU689" s="84"/>
    </row>
    <row r="690" spans="27:64" x14ac:dyDescent="0.2">
      <c r="AA690" s="84"/>
      <c r="AB690" s="84"/>
      <c r="AC690" s="84"/>
      <c r="AD690" s="84"/>
      <c r="AE690" s="84"/>
      <c r="AG690" s="132"/>
      <c r="AN690" s="84"/>
      <c r="AO690" s="84"/>
      <c r="AP690" s="84"/>
      <c r="AQ690" s="84"/>
      <c r="AR690" s="84"/>
      <c r="AS690" s="84"/>
      <c r="AT690" s="84"/>
      <c r="AU690" s="84"/>
    </row>
    <row r="691" spans="27:64" x14ac:dyDescent="0.2">
      <c r="AA691" s="84"/>
      <c r="AB691" s="84"/>
      <c r="AC691" s="84"/>
      <c r="AD691" s="84"/>
      <c r="AE691" s="84"/>
      <c r="AG691" s="132"/>
      <c r="AN691" s="84"/>
      <c r="AO691" s="84"/>
      <c r="AP691" s="84"/>
      <c r="AQ691" s="84"/>
      <c r="AR691" s="84"/>
      <c r="AS691" s="84"/>
      <c r="AT691" s="84"/>
      <c r="AU691" s="84"/>
    </row>
    <row r="692" spans="27:64" x14ac:dyDescent="0.2">
      <c r="AA692" s="84"/>
      <c r="AB692" s="84"/>
      <c r="AC692" s="84"/>
      <c r="AD692" s="84"/>
      <c r="AE692" s="84"/>
      <c r="AG692" s="132"/>
      <c r="AN692" s="84"/>
      <c r="AO692" s="84"/>
      <c r="AP692" s="84"/>
      <c r="AQ692" s="84"/>
      <c r="AR692" s="84"/>
      <c r="AS692" s="84"/>
      <c r="AT692" s="84"/>
      <c r="AU692" s="84"/>
    </row>
    <row r="693" spans="27:64" x14ac:dyDescent="0.2">
      <c r="AA693" s="84"/>
      <c r="AB693" s="84"/>
      <c r="AC693" s="84"/>
      <c r="AD693" s="84"/>
      <c r="AE693" s="84"/>
      <c r="AG693" s="132"/>
      <c r="AN693" s="84"/>
      <c r="AO693" s="84"/>
      <c r="AP693" s="84"/>
      <c r="AQ693" s="84"/>
      <c r="AR693" s="84"/>
      <c r="AS693" s="84"/>
      <c r="AT693" s="84"/>
      <c r="AU693" s="84"/>
    </row>
    <row r="694" spans="27:64" x14ac:dyDescent="0.2">
      <c r="AA694" s="84"/>
      <c r="AB694" s="84"/>
      <c r="AC694" s="84"/>
      <c r="AD694" s="84"/>
      <c r="AE694" s="84"/>
      <c r="AG694" s="132"/>
      <c r="AN694" s="84"/>
      <c r="AO694" s="84"/>
      <c r="AP694" s="84"/>
      <c r="AQ694" s="84"/>
      <c r="AR694" s="84"/>
      <c r="AS694" s="84"/>
      <c r="AT694" s="84"/>
      <c r="AU694" s="84"/>
    </row>
    <row r="695" spans="27:64" x14ac:dyDescent="0.2">
      <c r="AA695" s="84"/>
      <c r="AB695" s="84"/>
      <c r="AC695" s="84"/>
      <c r="AD695" s="84"/>
      <c r="AE695" s="84"/>
      <c r="AG695" s="132"/>
      <c r="AN695" s="84"/>
      <c r="AO695" s="84"/>
      <c r="AP695" s="84"/>
      <c r="AQ695" s="84"/>
      <c r="AR695" s="84"/>
      <c r="AS695" s="84"/>
      <c r="AT695" s="84"/>
      <c r="AU695" s="84"/>
    </row>
    <row r="696" spans="27:64" x14ac:dyDescent="0.2">
      <c r="AA696" s="84"/>
      <c r="AB696" s="84"/>
      <c r="AC696" s="84"/>
      <c r="AD696" s="84"/>
      <c r="AE696" s="84"/>
      <c r="AG696" s="132"/>
      <c r="AN696" s="84"/>
      <c r="AO696" s="84"/>
      <c r="AP696" s="84"/>
      <c r="AQ696" s="84"/>
      <c r="AR696" s="84"/>
      <c r="AS696" s="84"/>
      <c r="AT696" s="84"/>
      <c r="AU696" s="84"/>
      <c r="AV696" s="84"/>
      <c r="AX696" s="84"/>
      <c r="AY696" s="84"/>
      <c r="AZ696" s="84"/>
      <c r="BA696" s="84"/>
      <c r="BB696" s="84"/>
      <c r="BC696" s="84"/>
      <c r="BD696" s="84"/>
      <c r="BE696" s="84"/>
      <c r="BF696" s="84"/>
      <c r="BG696" s="84"/>
      <c r="BH696" s="84"/>
      <c r="BI696" s="84"/>
      <c r="BJ696" s="84"/>
      <c r="BK696" s="84"/>
      <c r="BL696" s="84"/>
    </row>
    <row r="697" spans="27:64" x14ac:dyDescent="0.2">
      <c r="AA697" s="84"/>
      <c r="AB697" s="84"/>
      <c r="AC697" s="84"/>
      <c r="AD697" s="84"/>
      <c r="AE697" s="84"/>
      <c r="AG697" s="132"/>
      <c r="AN697" s="84"/>
      <c r="AO697" s="84"/>
      <c r="AP697" s="84"/>
      <c r="AQ697" s="84"/>
      <c r="AR697" s="84"/>
      <c r="AS697" s="84"/>
      <c r="AT697" s="84"/>
      <c r="AU697" s="84"/>
    </row>
    <row r="698" spans="27:64" x14ac:dyDescent="0.2">
      <c r="AA698" s="84"/>
      <c r="AB698" s="84"/>
      <c r="AC698" s="84"/>
      <c r="AD698" s="84"/>
      <c r="AE698" s="84"/>
      <c r="AG698" s="132"/>
      <c r="AN698" s="84"/>
      <c r="AO698" s="84"/>
      <c r="AP698" s="84"/>
      <c r="AQ698" s="84"/>
      <c r="AR698" s="84"/>
      <c r="AS698" s="84"/>
      <c r="AT698" s="84"/>
      <c r="AU698" s="84"/>
    </row>
    <row r="699" spans="27:64" x14ac:dyDescent="0.2">
      <c r="AA699" s="84"/>
      <c r="AB699" s="84"/>
      <c r="AC699" s="84"/>
      <c r="AD699" s="84"/>
      <c r="AE699" s="84"/>
      <c r="AG699" s="132"/>
      <c r="AN699" s="84"/>
      <c r="AO699" s="84"/>
      <c r="AP699" s="84"/>
      <c r="AQ699" s="84"/>
      <c r="AR699" s="84"/>
      <c r="AS699" s="84"/>
      <c r="AT699" s="84"/>
      <c r="AU699" s="84"/>
    </row>
    <row r="700" spans="27:64" x14ac:dyDescent="0.2">
      <c r="AA700" s="84"/>
      <c r="AB700" s="84"/>
      <c r="AC700" s="84"/>
      <c r="AD700" s="84"/>
      <c r="AE700" s="84"/>
      <c r="AG700" s="132"/>
      <c r="AN700" s="84"/>
      <c r="AO700" s="84"/>
      <c r="AP700" s="84"/>
      <c r="AQ700" s="84"/>
      <c r="AR700" s="84"/>
      <c r="AS700" s="84"/>
      <c r="AT700" s="84"/>
      <c r="AU700" s="84"/>
    </row>
    <row r="701" spans="27:64" x14ac:dyDescent="0.2">
      <c r="AA701" s="84"/>
      <c r="AB701" s="84"/>
      <c r="AC701" s="84"/>
      <c r="AD701" s="84"/>
      <c r="AE701" s="84"/>
      <c r="AG701" s="132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84"/>
      <c r="BD701" s="84"/>
      <c r="BE701" s="84"/>
      <c r="BF701" s="84"/>
      <c r="BG701" s="84"/>
      <c r="BH701" s="84"/>
      <c r="BI701" s="84"/>
      <c r="BJ701" s="84"/>
      <c r="BK701" s="84"/>
      <c r="BL701" s="84"/>
    </row>
    <row r="702" spans="27:64" x14ac:dyDescent="0.2">
      <c r="AA702" s="84"/>
      <c r="AB702" s="84"/>
      <c r="AC702" s="84"/>
      <c r="AD702" s="84"/>
      <c r="AE702" s="84"/>
      <c r="AG702" s="132"/>
      <c r="AN702" s="84"/>
      <c r="AO702" s="84"/>
      <c r="AP702" s="84"/>
      <c r="AQ702" s="84"/>
      <c r="AR702" s="84"/>
      <c r="AS702" s="84"/>
      <c r="AT702" s="84"/>
      <c r="AU702" s="84"/>
    </row>
    <row r="703" spans="27:64" x14ac:dyDescent="0.2">
      <c r="AA703" s="84"/>
      <c r="AB703" s="84"/>
      <c r="AC703" s="84"/>
      <c r="AD703" s="84"/>
      <c r="AE703" s="84"/>
      <c r="AG703" s="132"/>
      <c r="AN703" s="84"/>
      <c r="AO703" s="84"/>
      <c r="AP703" s="84"/>
      <c r="AQ703" s="84"/>
      <c r="AR703" s="84"/>
      <c r="AS703" s="84"/>
      <c r="AT703" s="84"/>
      <c r="AU703" s="84"/>
    </row>
    <row r="704" spans="27:64" x14ac:dyDescent="0.2">
      <c r="AA704" s="84"/>
      <c r="AB704" s="84"/>
      <c r="AC704" s="84"/>
      <c r="AD704" s="84"/>
      <c r="AE704" s="84"/>
      <c r="AG704" s="132"/>
      <c r="AN704" s="84"/>
      <c r="AO704" s="84"/>
      <c r="AP704" s="84"/>
      <c r="AQ704" s="84"/>
      <c r="AR704" s="84"/>
      <c r="AS704" s="84"/>
      <c r="AT704" s="84"/>
      <c r="AU704" s="84"/>
    </row>
    <row r="705" spans="27:48" x14ac:dyDescent="0.2">
      <c r="AA705" s="84"/>
      <c r="AB705" s="84"/>
      <c r="AC705" s="84"/>
      <c r="AD705" s="84"/>
      <c r="AE705" s="84"/>
      <c r="AG705" s="132"/>
      <c r="AN705" s="84"/>
      <c r="AO705" s="84"/>
      <c r="AP705" s="84"/>
      <c r="AQ705" s="84"/>
      <c r="AR705" s="84"/>
      <c r="AS705" s="84"/>
      <c r="AT705" s="84"/>
      <c r="AU705" s="84"/>
    </row>
    <row r="706" spans="27:48" x14ac:dyDescent="0.2">
      <c r="AA706" s="84"/>
      <c r="AB706" s="84"/>
      <c r="AC706" s="84"/>
      <c r="AD706" s="84"/>
      <c r="AE706" s="84"/>
      <c r="AG706" s="132"/>
      <c r="AN706" s="84"/>
      <c r="AO706" s="84"/>
      <c r="AP706" s="84"/>
      <c r="AQ706" s="84"/>
      <c r="AR706" s="84"/>
      <c r="AS706" s="84"/>
      <c r="AT706" s="84"/>
      <c r="AU706" s="84"/>
    </row>
    <row r="707" spans="27:48" x14ac:dyDescent="0.2">
      <c r="AA707" s="84"/>
      <c r="AB707" s="84"/>
      <c r="AC707" s="84"/>
      <c r="AD707" s="84"/>
      <c r="AE707" s="84"/>
      <c r="AG707" s="132"/>
      <c r="AN707" s="84"/>
      <c r="AO707" s="84"/>
      <c r="AP707" s="84"/>
      <c r="AQ707" s="84"/>
      <c r="AR707" s="84"/>
      <c r="AS707" s="84"/>
      <c r="AT707" s="84"/>
      <c r="AU707" s="84"/>
    </row>
    <row r="708" spans="27:48" x14ac:dyDescent="0.2">
      <c r="AA708" s="84"/>
      <c r="AB708" s="84"/>
      <c r="AC708" s="84"/>
      <c r="AD708" s="84"/>
      <c r="AE708" s="84"/>
      <c r="AG708" s="132"/>
      <c r="AN708" s="84"/>
      <c r="AO708" s="84"/>
      <c r="AP708" s="84"/>
      <c r="AQ708" s="84"/>
      <c r="AR708" s="84"/>
      <c r="AS708" s="84"/>
      <c r="AT708" s="84"/>
      <c r="AU708" s="84"/>
    </row>
    <row r="709" spans="27:48" x14ac:dyDescent="0.2">
      <c r="AA709" s="84"/>
      <c r="AB709" s="84"/>
      <c r="AC709" s="84"/>
      <c r="AD709" s="84"/>
      <c r="AE709" s="84"/>
      <c r="AG709" s="132"/>
      <c r="AN709" s="84"/>
      <c r="AO709" s="84"/>
      <c r="AP709" s="84"/>
      <c r="AQ709" s="84"/>
      <c r="AR709" s="84"/>
      <c r="AS709" s="84"/>
      <c r="AT709" s="84"/>
      <c r="AU709" s="84"/>
    </row>
    <row r="710" spans="27:48" x14ac:dyDescent="0.2">
      <c r="AA710" s="84"/>
      <c r="AB710" s="84"/>
      <c r="AC710" s="84"/>
      <c r="AD710" s="84"/>
      <c r="AE710" s="84"/>
      <c r="AG710" s="132"/>
      <c r="AN710" s="84"/>
      <c r="AO710" s="84"/>
      <c r="AP710" s="84"/>
      <c r="AQ710" s="84"/>
      <c r="AR710" s="84"/>
      <c r="AS710" s="84"/>
      <c r="AT710" s="84"/>
      <c r="AU710" s="84"/>
      <c r="AV710" s="84"/>
    </row>
    <row r="711" spans="27:48" x14ac:dyDescent="0.2">
      <c r="AA711" s="84"/>
      <c r="AB711" s="84"/>
      <c r="AC711" s="84"/>
      <c r="AD711" s="84"/>
      <c r="AE711" s="84"/>
      <c r="AG711" s="132"/>
      <c r="AN711" s="84"/>
      <c r="AO711" s="84"/>
      <c r="AP711" s="84"/>
      <c r="AQ711" s="84"/>
      <c r="AR711" s="84"/>
      <c r="AS711" s="84"/>
      <c r="AT711" s="84"/>
      <c r="AU711" s="84"/>
    </row>
    <row r="712" spans="27:48" x14ac:dyDescent="0.2">
      <c r="AA712" s="84"/>
      <c r="AB712" s="84"/>
      <c r="AC712" s="84"/>
      <c r="AD712" s="84"/>
      <c r="AE712" s="84"/>
      <c r="AG712" s="132"/>
      <c r="AN712" s="84"/>
      <c r="AO712" s="84"/>
      <c r="AP712" s="84"/>
      <c r="AQ712" s="84"/>
      <c r="AR712" s="84"/>
      <c r="AS712" s="84"/>
      <c r="AT712" s="84"/>
      <c r="AU712" s="84"/>
    </row>
    <row r="713" spans="27:48" x14ac:dyDescent="0.2">
      <c r="AA713" s="84"/>
      <c r="AB713" s="84"/>
      <c r="AC713" s="84"/>
      <c r="AD713" s="84"/>
      <c r="AE713" s="84"/>
      <c r="AG713" s="132"/>
      <c r="AN713" s="84"/>
      <c r="AO713" s="84"/>
      <c r="AP713" s="84"/>
      <c r="AQ713" s="84"/>
      <c r="AR713" s="84"/>
      <c r="AS713" s="84"/>
      <c r="AT713" s="84"/>
      <c r="AU713" s="84"/>
    </row>
    <row r="714" spans="27:48" x14ac:dyDescent="0.2">
      <c r="AA714" s="84"/>
      <c r="AB714" s="84"/>
      <c r="AC714" s="84"/>
      <c r="AD714" s="84"/>
      <c r="AE714" s="84"/>
      <c r="AG714" s="132"/>
      <c r="AN714" s="84"/>
      <c r="AO714" s="84"/>
      <c r="AP714" s="84"/>
      <c r="AQ714" s="84"/>
      <c r="AR714" s="84"/>
      <c r="AS714" s="84"/>
      <c r="AT714" s="84"/>
      <c r="AU714" s="84"/>
    </row>
    <row r="715" spans="27:48" x14ac:dyDescent="0.2">
      <c r="AA715" s="84"/>
      <c r="AB715" s="84"/>
      <c r="AC715" s="84"/>
      <c r="AD715" s="84"/>
      <c r="AE715" s="84"/>
      <c r="AG715" s="132"/>
      <c r="AN715" s="84"/>
      <c r="AO715" s="84"/>
      <c r="AP715" s="84"/>
      <c r="AQ715" s="84"/>
      <c r="AR715" s="84"/>
      <c r="AS715" s="84"/>
      <c r="AT715" s="84"/>
      <c r="AU715" s="84"/>
    </row>
    <row r="716" spans="27:48" x14ac:dyDescent="0.2">
      <c r="AA716" s="84"/>
      <c r="AB716" s="84"/>
      <c r="AC716" s="84"/>
      <c r="AD716" s="84"/>
      <c r="AE716" s="84"/>
      <c r="AG716" s="132"/>
      <c r="AN716" s="84"/>
      <c r="AO716" s="84"/>
      <c r="AP716" s="84"/>
      <c r="AQ716" s="84"/>
      <c r="AR716" s="84"/>
      <c r="AS716" s="84"/>
      <c r="AT716" s="84"/>
      <c r="AU716" s="84"/>
    </row>
    <row r="717" spans="27:48" x14ac:dyDescent="0.2">
      <c r="AA717" s="84"/>
      <c r="AB717" s="84"/>
      <c r="AC717" s="84"/>
      <c r="AD717" s="84"/>
      <c r="AE717" s="84"/>
      <c r="AG717" s="132"/>
      <c r="AN717" s="84"/>
      <c r="AO717" s="84"/>
      <c r="AP717" s="84"/>
      <c r="AQ717" s="84"/>
      <c r="AR717" s="84"/>
      <c r="AS717" s="84"/>
      <c r="AT717" s="84"/>
      <c r="AU717" s="84"/>
    </row>
    <row r="718" spans="27:48" x14ac:dyDescent="0.2">
      <c r="AA718" s="84"/>
      <c r="AB718" s="84"/>
      <c r="AC718" s="84"/>
      <c r="AD718" s="84"/>
      <c r="AE718" s="84"/>
      <c r="AG718" s="132"/>
      <c r="AN718" s="84"/>
      <c r="AO718" s="84"/>
      <c r="AP718" s="84"/>
      <c r="AQ718" s="84"/>
      <c r="AR718" s="84"/>
      <c r="AS718" s="84"/>
      <c r="AT718" s="84"/>
      <c r="AU718" s="84"/>
    </row>
    <row r="719" spans="27:48" x14ac:dyDescent="0.2">
      <c r="AA719" s="84"/>
      <c r="AB719" s="84"/>
      <c r="AC719" s="84"/>
      <c r="AD719" s="84"/>
      <c r="AE719" s="84"/>
      <c r="AG719" s="132"/>
      <c r="AN719" s="84"/>
      <c r="AO719" s="84"/>
      <c r="AP719" s="84"/>
      <c r="AQ719" s="84"/>
      <c r="AR719" s="84"/>
      <c r="AS719" s="84"/>
      <c r="AT719" s="84"/>
      <c r="AU719" s="84"/>
    </row>
    <row r="720" spans="27:48" x14ac:dyDescent="0.2">
      <c r="AA720" s="84"/>
      <c r="AB720" s="84"/>
      <c r="AC720" s="84"/>
      <c r="AD720" s="84"/>
      <c r="AE720" s="84"/>
      <c r="AG720" s="132"/>
      <c r="AN720" s="84"/>
      <c r="AO720" s="84"/>
      <c r="AP720" s="84"/>
      <c r="AQ720" s="84"/>
      <c r="AR720" s="84"/>
      <c r="AS720" s="84"/>
      <c r="AT720" s="84"/>
      <c r="AU720" s="84"/>
    </row>
    <row r="721" spans="27:47" x14ac:dyDescent="0.2">
      <c r="AA721" s="84"/>
      <c r="AB721" s="84"/>
      <c r="AC721" s="84"/>
      <c r="AD721" s="84"/>
      <c r="AE721" s="84"/>
      <c r="AG721" s="132"/>
      <c r="AN721" s="84"/>
      <c r="AO721" s="84"/>
      <c r="AP721" s="84"/>
      <c r="AQ721" s="84"/>
      <c r="AR721" s="84"/>
      <c r="AS721" s="84"/>
      <c r="AT721" s="84"/>
      <c r="AU721" s="84"/>
    </row>
    <row r="722" spans="27:47" x14ac:dyDescent="0.2">
      <c r="AA722" s="84"/>
      <c r="AB722" s="84"/>
      <c r="AC722" s="84"/>
      <c r="AD722" s="84"/>
      <c r="AE722" s="84"/>
      <c r="AG722" s="132"/>
      <c r="AN722" s="84"/>
      <c r="AO722" s="84"/>
      <c r="AP722" s="84"/>
      <c r="AQ722" s="84"/>
      <c r="AR722" s="84"/>
      <c r="AS722" s="84"/>
      <c r="AT722" s="84"/>
      <c r="AU722" s="84"/>
    </row>
    <row r="723" spans="27:47" x14ac:dyDescent="0.2">
      <c r="AA723" s="84"/>
      <c r="AB723" s="84"/>
      <c r="AC723" s="84"/>
      <c r="AD723" s="84"/>
      <c r="AE723" s="84"/>
      <c r="AG723" s="132"/>
      <c r="AN723" s="84"/>
      <c r="AO723" s="84"/>
      <c r="AP723" s="84"/>
      <c r="AQ723" s="84"/>
      <c r="AR723" s="84"/>
      <c r="AS723" s="84"/>
      <c r="AT723" s="84"/>
      <c r="AU723" s="84"/>
    </row>
    <row r="724" spans="27:47" x14ac:dyDescent="0.2">
      <c r="AA724" s="84"/>
      <c r="AB724" s="84"/>
      <c r="AC724" s="84"/>
      <c r="AD724" s="84"/>
      <c r="AE724" s="84"/>
      <c r="AG724" s="132"/>
      <c r="AN724" s="84"/>
      <c r="AO724" s="84"/>
      <c r="AP724" s="84"/>
      <c r="AQ724" s="84"/>
      <c r="AR724" s="84"/>
      <c r="AS724" s="84"/>
      <c r="AT724" s="84"/>
      <c r="AU724" s="84"/>
    </row>
    <row r="725" spans="27:47" x14ac:dyDescent="0.2">
      <c r="AA725" s="84"/>
      <c r="AB725" s="84"/>
      <c r="AC725" s="84"/>
      <c r="AD725" s="84"/>
      <c r="AE725" s="84"/>
      <c r="AG725" s="132"/>
      <c r="AN725" s="84"/>
      <c r="AO725" s="84"/>
      <c r="AP725" s="84"/>
      <c r="AQ725" s="84"/>
      <c r="AR725" s="84"/>
      <c r="AS725" s="84"/>
      <c r="AT725" s="84"/>
      <c r="AU725" s="84"/>
    </row>
    <row r="726" spans="27:47" x14ac:dyDescent="0.2">
      <c r="AA726" s="84"/>
      <c r="AB726" s="84"/>
      <c r="AC726" s="84"/>
      <c r="AD726" s="84"/>
      <c r="AE726" s="84"/>
      <c r="AG726" s="132"/>
      <c r="AN726" s="84"/>
      <c r="AO726" s="84"/>
      <c r="AP726" s="84"/>
      <c r="AQ726" s="84"/>
      <c r="AR726" s="84"/>
      <c r="AS726" s="84"/>
      <c r="AT726" s="84"/>
      <c r="AU726" s="84"/>
    </row>
    <row r="727" spans="27:47" x14ac:dyDescent="0.2">
      <c r="AA727" s="84"/>
      <c r="AB727" s="84"/>
      <c r="AC727" s="84"/>
      <c r="AD727" s="84"/>
      <c r="AE727" s="84"/>
      <c r="AG727" s="132"/>
      <c r="AN727" s="84"/>
      <c r="AO727" s="84"/>
      <c r="AP727" s="84"/>
      <c r="AQ727" s="84"/>
      <c r="AR727" s="84"/>
      <c r="AS727" s="84"/>
      <c r="AT727" s="84"/>
      <c r="AU727" s="84"/>
    </row>
    <row r="728" spans="27:47" x14ac:dyDescent="0.2">
      <c r="AA728" s="84"/>
      <c r="AB728" s="84"/>
      <c r="AC728" s="84"/>
      <c r="AD728" s="84"/>
      <c r="AE728" s="84"/>
      <c r="AG728" s="132"/>
      <c r="AN728" s="84"/>
      <c r="AO728" s="84"/>
      <c r="AP728" s="84"/>
      <c r="AQ728" s="84"/>
      <c r="AR728" s="84"/>
      <c r="AS728" s="84"/>
      <c r="AT728" s="84"/>
      <c r="AU728" s="84"/>
    </row>
    <row r="729" spans="27:47" x14ac:dyDescent="0.2">
      <c r="AA729" s="84"/>
      <c r="AB729" s="84"/>
      <c r="AC729" s="84"/>
      <c r="AD729" s="84"/>
      <c r="AE729" s="84"/>
      <c r="AG729" s="132"/>
      <c r="AN729" s="84"/>
      <c r="AO729" s="84"/>
      <c r="AP729" s="84"/>
      <c r="AQ729" s="84"/>
      <c r="AR729" s="84"/>
      <c r="AS729" s="84"/>
      <c r="AT729" s="84"/>
      <c r="AU729" s="84"/>
    </row>
    <row r="730" spans="27:47" x14ac:dyDescent="0.2">
      <c r="AA730" s="84"/>
      <c r="AB730" s="84"/>
      <c r="AC730" s="84"/>
      <c r="AD730" s="84"/>
      <c r="AE730" s="84"/>
      <c r="AG730" s="132"/>
      <c r="AN730" s="84"/>
      <c r="AO730" s="84"/>
      <c r="AP730" s="84"/>
      <c r="AQ730" s="84"/>
      <c r="AR730" s="84"/>
      <c r="AS730" s="84"/>
      <c r="AT730" s="84"/>
      <c r="AU730" s="84"/>
    </row>
    <row r="731" spans="27:47" x14ac:dyDescent="0.2">
      <c r="AA731" s="84"/>
      <c r="AB731" s="84"/>
      <c r="AC731" s="84"/>
      <c r="AD731" s="84"/>
      <c r="AE731" s="84"/>
      <c r="AG731" s="132"/>
      <c r="AN731" s="84"/>
      <c r="AO731" s="84"/>
      <c r="AP731" s="84"/>
      <c r="AQ731" s="84"/>
      <c r="AR731" s="84"/>
      <c r="AS731" s="84"/>
      <c r="AT731" s="84"/>
      <c r="AU731" s="84"/>
    </row>
    <row r="732" spans="27:47" x14ac:dyDescent="0.2">
      <c r="AA732" s="84"/>
      <c r="AB732" s="84"/>
      <c r="AC732" s="84"/>
      <c r="AD732" s="84"/>
      <c r="AE732" s="84"/>
      <c r="AG732" s="132"/>
      <c r="AN732" s="84"/>
      <c r="AO732" s="84"/>
      <c r="AP732" s="84"/>
      <c r="AQ732" s="84"/>
      <c r="AR732" s="84"/>
      <c r="AS732" s="84"/>
      <c r="AT732" s="84"/>
      <c r="AU732" s="84"/>
    </row>
    <row r="733" spans="27:47" x14ac:dyDescent="0.2">
      <c r="AA733" s="84"/>
      <c r="AB733" s="84"/>
      <c r="AC733" s="84"/>
      <c r="AD733" s="84"/>
      <c r="AE733" s="84"/>
      <c r="AG733" s="132"/>
      <c r="AN733" s="84"/>
      <c r="AO733" s="84"/>
      <c r="AP733" s="84"/>
      <c r="AQ733" s="84"/>
      <c r="AR733" s="84"/>
      <c r="AS733" s="84"/>
      <c r="AT733" s="84"/>
      <c r="AU733" s="84"/>
    </row>
    <row r="734" spans="27:47" x14ac:dyDescent="0.2">
      <c r="AA734" s="84"/>
      <c r="AB734" s="84"/>
      <c r="AC734" s="84"/>
      <c r="AD734" s="84"/>
      <c r="AE734" s="84"/>
      <c r="AG734" s="132"/>
      <c r="AN734" s="84"/>
      <c r="AO734" s="84"/>
      <c r="AP734" s="84"/>
      <c r="AQ734" s="84"/>
      <c r="AR734" s="84"/>
      <c r="AS734" s="84"/>
      <c r="AT734" s="84"/>
      <c r="AU734" s="84"/>
    </row>
    <row r="735" spans="27:47" x14ac:dyDescent="0.2">
      <c r="AA735" s="84"/>
      <c r="AB735" s="84"/>
      <c r="AC735" s="84"/>
      <c r="AD735" s="84"/>
      <c r="AE735" s="84"/>
      <c r="AG735" s="132"/>
      <c r="AN735" s="84"/>
      <c r="AO735" s="84"/>
      <c r="AP735" s="84"/>
      <c r="AQ735" s="84"/>
      <c r="AR735" s="84"/>
      <c r="AS735" s="84"/>
      <c r="AT735" s="84"/>
      <c r="AU735" s="84"/>
    </row>
    <row r="736" spans="27:47" x14ac:dyDescent="0.2">
      <c r="AA736" s="84"/>
      <c r="AB736" s="84"/>
      <c r="AC736" s="84"/>
      <c r="AD736" s="84"/>
      <c r="AE736" s="84"/>
      <c r="AG736" s="132"/>
      <c r="AN736" s="84"/>
      <c r="AO736" s="84"/>
      <c r="AP736" s="84"/>
      <c r="AQ736" s="84"/>
      <c r="AR736" s="84"/>
      <c r="AS736" s="84"/>
      <c r="AT736" s="84"/>
      <c r="AU736" s="84"/>
    </row>
    <row r="737" spans="27:64" x14ac:dyDescent="0.2">
      <c r="AA737" s="84"/>
      <c r="AB737" s="84"/>
      <c r="AC737" s="84"/>
      <c r="AD737" s="84"/>
      <c r="AE737" s="84"/>
      <c r="AG737" s="132"/>
      <c r="AN737" s="84"/>
      <c r="AO737" s="84"/>
      <c r="AP737" s="84"/>
      <c r="AQ737" s="84"/>
      <c r="AR737" s="84"/>
      <c r="AS737" s="84"/>
      <c r="AT737" s="84"/>
      <c r="AU737" s="84"/>
    </row>
    <row r="738" spans="27:64" x14ac:dyDescent="0.2">
      <c r="AA738" s="84"/>
      <c r="AB738" s="84"/>
      <c r="AC738" s="84"/>
      <c r="AD738" s="84"/>
      <c r="AE738" s="84"/>
      <c r="AG738" s="132"/>
      <c r="AN738" s="84"/>
      <c r="AO738" s="84"/>
      <c r="AP738" s="84"/>
      <c r="AQ738" s="84"/>
      <c r="AR738" s="84"/>
      <c r="AS738" s="84"/>
      <c r="AT738" s="84"/>
      <c r="AU738" s="84"/>
    </row>
    <row r="739" spans="27:64" x14ac:dyDescent="0.2">
      <c r="AA739" s="84"/>
      <c r="AB739" s="84"/>
      <c r="AC739" s="84"/>
      <c r="AD739" s="84"/>
      <c r="AE739" s="84"/>
      <c r="AG739" s="132"/>
      <c r="AN739" s="84"/>
      <c r="AO739" s="84"/>
      <c r="AP739" s="84"/>
      <c r="AQ739" s="84"/>
      <c r="AR739" s="84"/>
      <c r="AS739" s="84"/>
      <c r="AT739" s="84"/>
      <c r="AU739" s="84"/>
    </row>
    <row r="740" spans="27:64" x14ac:dyDescent="0.2">
      <c r="AA740" s="84"/>
      <c r="AB740" s="84"/>
      <c r="AC740" s="84"/>
      <c r="AD740" s="84"/>
      <c r="AE740" s="84"/>
      <c r="AG740" s="132"/>
      <c r="AN740" s="84"/>
      <c r="AO740" s="84"/>
      <c r="AP740" s="84"/>
      <c r="AQ740" s="84"/>
      <c r="AR740" s="84"/>
      <c r="AS740" s="84"/>
      <c r="AT740" s="84"/>
      <c r="AU740" s="84"/>
    </row>
    <row r="741" spans="27:64" x14ac:dyDescent="0.2">
      <c r="AA741" s="84"/>
      <c r="AB741" s="84"/>
      <c r="AC741" s="84"/>
      <c r="AD741" s="84"/>
      <c r="AE741" s="84"/>
      <c r="AG741" s="132"/>
      <c r="AN741" s="84"/>
      <c r="AO741" s="84"/>
      <c r="AP741" s="84"/>
      <c r="AQ741" s="84"/>
      <c r="AR741" s="84"/>
      <c r="AS741" s="84"/>
      <c r="AT741" s="84"/>
      <c r="AU741" s="84"/>
    </row>
    <row r="742" spans="27:64" x14ac:dyDescent="0.2">
      <c r="AA742" s="84"/>
      <c r="AB742" s="84"/>
      <c r="AC742" s="84"/>
      <c r="AD742" s="84"/>
      <c r="AE742" s="84"/>
      <c r="AG742" s="132"/>
      <c r="AN742" s="84"/>
      <c r="AO742" s="84"/>
      <c r="AP742" s="84"/>
      <c r="AQ742" s="84"/>
      <c r="AR742" s="84"/>
      <c r="AS742" s="84"/>
      <c r="AT742" s="84"/>
      <c r="AU742" s="84"/>
    </row>
    <row r="743" spans="27:64" x14ac:dyDescent="0.2">
      <c r="AA743" s="84"/>
      <c r="AB743" s="84"/>
      <c r="AC743" s="84"/>
      <c r="AD743" s="84"/>
      <c r="AE743" s="84"/>
      <c r="AG743" s="132"/>
      <c r="AN743" s="84"/>
      <c r="AO743" s="84"/>
      <c r="AP743" s="84"/>
      <c r="AQ743" s="84"/>
      <c r="AR743" s="84"/>
      <c r="AS743" s="84"/>
      <c r="AT743" s="84"/>
      <c r="AU743" s="84"/>
    </row>
    <row r="744" spans="27:64" x14ac:dyDescent="0.2">
      <c r="AA744" s="84"/>
      <c r="AB744" s="84"/>
      <c r="AC744" s="84"/>
      <c r="AD744" s="84"/>
      <c r="AE744" s="84"/>
      <c r="AG744" s="132"/>
      <c r="AN744" s="84"/>
      <c r="AO744" s="84"/>
      <c r="AP744" s="84"/>
      <c r="AQ744" s="84"/>
      <c r="AR744" s="84"/>
      <c r="AS744" s="84"/>
      <c r="AT744" s="84"/>
      <c r="AU744" s="84"/>
    </row>
    <row r="745" spans="27:64" x14ac:dyDescent="0.2">
      <c r="AA745" s="84"/>
      <c r="AB745" s="84"/>
      <c r="AC745" s="84"/>
      <c r="AD745" s="84"/>
      <c r="AE745" s="84"/>
      <c r="AG745" s="132"/>
      <c r="AN745" s="84"/>
      <c r="AO745" s="84"/>
      <c r="AP745" s="84"/>
      <c r="AQ745" s="84"/>
      <c r="AR745" s="84"/>
      <c r="AS745" s="84"/>
      <c r="AT745" s="84"/>
      <c r="AU745" s="84"/>
    </row>
    <row r="746" spans="27:64" x14ac:dyDescent="0.2">
      <c r="AA746" s="84"/>
      <c r="AB746" s="84"/>
      <c r="AC746" s="84"/>
      <c r="AD746" s="84"/>
      <c r="AE746" s="84"/>
      <c r="AG746" s="132"/>
      <c r="AN746" s="84"/>
      <c r="AO746" s="84"/>
      <c r="AP746" s="84"/>
      <c r="AQ746" s="84"/>
      <c r="AR746" s="84"/>
      <c r="AS746" s="84"/>
      <c r="AT746" s="84"/>
      <c r="AU746" s="84"/>
    </row>
    <row r="747" spans="27:64" x14ac:dyDescent="0.2">
      <c r="AA747" s="84"/>
      <c r="AB747" s="84"/>
      <c r="AC747" s="84"/>
      <c r="AD747" s="84"/>
      <c r="AE747" s="84"/>
      <c r="AG747" s="132"/>
      <c r="AN747" s="84"/>
      <c r="AO747" s="84"/>
      <c r="AP747" s="84"/>
      <c r="AQ747" s="84"/>
      <c r="AR747" s="84"/>
      <c r="AS747" s="84"/>
      <c r="AT747" s="84"/>
      <c r="AU747" s="84"/>
    </row>
    <row r="748" spans="27:64" x14ac:dyDescent="0.2">
      <c r="AA748" s="84"/>
      <c r="AB748" s="84"/>
      <c r="AC748" s="84"/>
      <c r="AD748" s="84"/>
      <c r="AE748" s="84"/>
      <c r="AG748" s="132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84"/>
      <c r="BD748" s="84"/>
      <c r="BE748" s="84"/>
      <c r="BF748" s="84"/>
      <c r="BG748" s="84"/>
      <c r="BH748" s="84"/>
      <c r="BI748" s="84"/>
      <c r="BJ748" s="84"/>
      <c r="BK748" s="84"/>
      <c r="BL748" s="84"/>
    </row>
    <row r="749" spans="27:64" x14ac:dyDescent="0.2">
      <c r="AA749" s="84"/>
      <c r="AB749" s="84"/>
      <c r="AC749" s="84"/>
      <c r="AD749" s="84"/>
      <c r="AE749" s="84"/>
      <c r="AG749" s="132"/>
      <c r="AN749" s="84"/>
      <c r="AO749" s="84"/>
      <c r="AP749" s="84"/>
      <c r="AQ749" s="84"/>
      <c r="AR749" s="84"/>
      <c r="AS749" s="84"/>
      <c r="AT749" s="84"/>
      <c r="AU749" s="84"/>
      <c r="AV749" s="84"/>
      <c r="AX749" s="84"/>
      <c r="AY749" s="84"/>
      <c r="AZ749" s="84"/>
      <c r="BA749" s="84"/>
      <c r="BB749" s="84"/>
      <c r="BC749" s="84"/>
      <c r="BD749" s="84"/>
      <c r="BE749" s="84"/>
      <c r="BF749" s="84"/>
      <c r="BG749" s="84"/>
      <c r="BH749" s="84"/>
      <c r="BI749" s="84"/>
      <c r="BJ749" s="84"/>
      <c r="BK749" s="84"/>
      <c r="BL749" s="84"/>
    </row>
    <row r="750" spans="27:64" x14ac:dyDescent="0.2">
      <c r="AA750" s="84"/>
      <c r="AB750" s="84"/>
      <c r="AC750" s="84"/>
      <c r="AD750" s="84"/>
      <c r="AE750" s="84"/>
      <c r="AG750" s="132"/>
      <c r="AN750" s="84"/>
      <c r="AO750" s="84"/>
      <c r="AP750" s="84"/>
      <c r="AQ750" s="84"/>
      <c r="AR750" s="84"/>
      <c r="AS750" s="84"/>
      <c r="AT750" s="84"/>
      <c r="AU750" s="84"/>
    </row>
    <row r="751" spans="27:64" x14ac:dyDescent="0.2">
      <c r="AA751" s="84"/>
      <c r="AB751" s="84"/>
      <c r="AC751" s="84"/>
      <c r="AD751" s="84"/>
      <c r="AE751" s="84"/>
      <c r="AG751" s="132"/>
      <c r="AN751" s="84"/>
      <c r="AO751" s="84"/>
      <c r="AP751" s="84"/>
      <c r="AQ751" s="84"/>
      <c r="AR751" s="84"/>
      <c r="AS751" s="84"/>
      <c r="AT751" s="84"/>
      <c r="AU751" s="84"/>
    </row>
    <row r="752" spans="27:64" x14ac:dyDescent="0.2">
      <c r="AA752" s="84"/>
      <c r="AB752" s="84"/>
      <c r="AC752" s="84"/>
      <c r="AD752" s="84"/>
      <c r="AE752" s="84"/>
      <c r="AG752" s="132"/>
      <c r="AN752" s="84"/>
      <c r="AO752" s="84"/>
      <c r="AP752" s="84"/>
      <c r="AQ752" s="84"/>
      <c r="AR752" s="84"/>
      <c r="AS752" s="84"/>
      <c r="AT752" s="84"/>
      <c r="AU752" s="84"/>
    </row>
    <row r="753" spans="27:50" x14ac:dyDescent="0.2">
      <c r="AA753" s="84"/>
      <c r="AB753" s="84"/>
      <c r="AC753" s="84"/>
      <c r="AD753" s="84"/>
      <c r="AE753" s="84"/>
      <c r="AG753" s="132"/>
      <c r="AN753" s="84"/>
      <c r="AO753" s="84"/>
      <c r="AP753" s="84"/>
      <c r="AQ753" s="84"/>
      <c r="AR753" s="84"/>
      <c r="AS753" s="84"/>
      <c r="AT753" s="84"/>
      <c r="AU753" s="84"/>
    </row>
    <row r="754" spans="27:50" x14ac:dyDescent="0.2">
      <c r="AA754" s="84"/>
      <c r="AB754" s="84"/>
      <c r="AC754" s="84"/>
      <c r="AD754" s="84"/>
      <c r="AE754" s="84"/>
      <c r="AG754" s="132"/>
      <c r="AN754" s="84"/>
      <c r="AO754" s="84"/>
      <c r="AP754" s="84"/>
      <c r="AQ754" s="84"/>
      <c r="AR754" s="84"/>
      <c r="AS754" s="84"/>
      <c r="AT754" s="84"/>
      <c r="AU754" s="84"/>
    </row>
    <row r="755" spans="27:50" x14ac:dyDescent="0.2">
      <c r="AA755" s="84"/>
      <c r="AB755" s="84"/>
      <c r="AC755" s="84"/>
      <c r="AD755" s="84"/>
      <c r="AE755" s="84"/>
      <c r="AG755" s="132"/>
      <c r="AN755" s="84"/>
      <c r="AO755" s="84"/>
      <c r="AP755" s="84"/>
      <c r="AQ755" s="84"/>
      <c r="AR755" s="84"/>
      <c r="AS755" s="84"/>
      <c r="AT755" s="84"/>
      <c r="AU755" s="84"/>
    </row>
    <row r="756" spans="27:50" x14ac:dyDescent="0.2">
      <c r="AA756" s="84"/>
      <c r="AB756" s="84"/>
      <c r="AC756" s="84"/>
      <c r="AD756" s="84"/>
      <c r="AE756" s="84"/>
      <c r="AG756" s="132"/>
      <c r="AN756" s="84"/>
      <c r="AO756" s="84"/>
      <c r="AP756" s="84"/>
      <c r="AQ756" s="84"/>
      <c r="AR756" s="84"/>
      <c r="AS756" s="84"/>
      <c r="AT756" s="84"/>
      <c r="AU756" s="84"/>
    </row>
    <row r="757" spans="27:50" x14ac:dyDescent="0.2">
      <c r="AA757" s="84"/>
      <c r="AB757" s="84"/>
      <c r="AC757" s="84"/>
      <c r="AD757" s="84"/>
      <c r="AE757" s="84"/>
      <c r="AG757" s="132"/>
      <c r="AN757" s="84"/>
      <c r="AO757" s="84"/>
      <c r="AP757" s="84"/>
      <c r="AQ757" s="84"/>
      <c r="AR757" s="84"/>
      <c r="AS757" s="84"/>
      <c r="AT757" s="84"/>
      <c r="AU757" s="84"/>
    </row>
    <row r="758" spans="27:50" x14ac:dyDescent="0.2">
      <c r="AA758" s="84"/>
      <c r="AB758" s="84"/>
      <c r="AC758" s="84"/>
      <c r="AD758" s="84"/>
      <c r="AE758" s="84"/>
      <c r="AG758" s="132"/>
      <c r="AN758" s="84"/>
      <c r="AO758" s="84"/>
      <c r="AP758" s="84"/>
      <c r="AQ758" s="84"/>
      <c r="AR758" s="84"/>
      <c r="AS758" s="84"/>
      <c r="AT758" s="84"/>
      <c r="AU758" s="84"/>
    </row>
    <row r="759" spans="27:50" x14ac:dyDescent="0.2">
      <c r="AA759" s="84"/>
      <c r="AB759" s="84"/>
      <c r="AC759" s="84"/>
      <c r="AD759" s="84"/>
      <c r="AE759" s="84"/>
      <c r="AG759" s="132"/>
      <c r="AN759" s="84"/>
      <c r="AO759" s="84"/>
      <c r="AP759" s="84"/>
      <c r="AQ759" s="84"/>
      <c r="AR759" s="84"/>
      <c r="AS759" s="84"/>
      <c r="AT759" s="84"/>
      <c r="AU759" s="84"/>
    </row>
    <row r="760" spans="27:50" x14ac:dyDescent="0.2">
      <c r="AA760" s="84"/>
      <c r="AB760" s="84"/>
      <c r="AC760" s="84"/>
      <c r="AD760" s="84"/>
      <c r="AE760" s="84"/>
      <c r="AG760" s="132"/>
      <c r="AN760" s="84"/>
      <c r="AO760" s="84"/>
      <c r="AP760" s="84"/>
      <c r="AQ760" s="84"/>
      <c r="AR760" s="84"/>
      <c r="AS760" s="84"/>
      <c r="AT760" s="84"/>
      <c r="AU760" s="84"/>
      <c r="AV760" s="84"/>
      <c r="AX760" s="84"/>
    </row>
    <row r="761" spans="27:50" x14ac:dyDescent="0.2">
      <c r="AA761" s="84"/>
      <c r="AB761" s="84"/>
      <c r="AC761" s="84"/>
      <c r="AD761" s="84"/>
      <c r="AE761" s="84"/>
      <c r="AG761" s="132"/>
      <c r="AN761" s="84"/>
      <c r="AO761" s="84"/>
      <c r="AP761" s="84"/>
      <c r="AQ761" s="84"/>
      <c r="AR761" s="84"/>
      <c r="AS761" s="84"/>
      <c r="AT761" s="84"/>
      <c r="AU761" s="84"/>
    </row>
    <row r="762" spans="27:50" x14ac:dyDescent="0.2">
      <c r="AA762" s="84"/>
      <c r="AB762" s="84"/>
      <c r="AC762" s="84"/>
      <c r="AD762" s="84"/>
      <c r="AE762" s="84"/>
      <c r="AG762" s="132"/>
      <c r="AN762" s="84"/>
      <c r="AO762" s="84"/>
      <c r="AP762" s="84"/>
      <c r="AQ762" s="84"/>
      <c r="AR762" s="84"/>
      <c r="AS762" s="84"/>
      <c r="AT762" s="84"/>
      <c r="AU762" s="84"/>
    </row>
    <row r="763" spans="27:50" x14ac:dyDescent="0.2">
      <c r="AA763" s="84"/>
      <c r="AB763" s="84"/>
      <c r="AC763" s="84"/>
      <c r="AD763" s="84"/>
      <c r="AE763" s="84"/>
      <c r="AG763" s="132"/>
      <c r="AN763" s="84"/>
      <c r="AO763" s="84"/>
      <c r="AP763" s="84"/>
      <c r="AQ763" s="84"/>
      <c r="AR763" s="84"/>
      <c r="AS763" s="84"/>
      <c r="AT763" s="84"/>
      <c r="AU763" s="84"/>
    </row>
    <row r="764" spans="27:50" x14ac:dyDescent="0.2">
      <c r="AA764" s="84"/>
      <c r="AB764" s="84"/>
      <c r="AC764" s="84"/>
      <c r="AD764" s="84"/>
      <c r="AE764" s="84"/>
      <c r="AG764" s="132"/>
      <c r="AN764" s="84"/>
      <c r="AO764" s="84"/>
      <c r="AP764" s="84"/>
      <c r="AQ764" s="84"/>
      <c r="AR764" s="84"/>
      <c r="AS764" s="84"/>
      <c r="AT764" s="84"/>
      <c r="AU764" s="84"/>
    </row>
    <row r="765" spans="27:50" x14ac:dyDescent="0.2">
      <c r="AA765" s="84"/>
      <c r="AB765" s="84"/>
      <c r="AC765" s="84"/>
      <c r="AD765" s="84"/>
      <c r="AE765" s="84"/>
      <c r="AG765" s="132"/>
      <c r="AN765" s="84"/>
      <c r="AO765" s="84"/>
      <c r="AP765" s="84"/>
      <c r="AQ765" s="84"/>
      <c r="AR765" s="84"/>
      <c r="AS765" s="84"/>
      <c r="AT765" s="84"/>
      <c r="AU765" s="84"/>
    </row>
    <row r="766" spans="27:50" x14ac:dyDescent="0.2">
      <c r="AA766" s="84"/>
      <c r="AB766" s="84"/>
      <c r="AC766" s="84"/>
      <c r="AD766" s="84"/>
      <c r="AE766" s="84"/>
      <c r="AG766" s="132"/>
      <c r="AN766" s="84"/>
      <c r="AO766" s="84"/>
      <c r="AP766" s="84"/>
      <c r="AQ766" s="84"/>
      <c r="AR766" s="84"/>
      <c r="AS766" s="84"/>
      <c r="AT766" s="84"/>
      <c r="AU766" s="84"/>
    </row>
    <row r="767" spans="27:50" x14ac:dyDescent="0.2">
      <c r="AA767" s="84"/>
      <c r="AB767" s="84"/>
      <c r="AC767" s="84"/>
      <c r="AD767" s="84"/>
      <c r="AE767" s="84"/>
      <c r="AG767" s="132"/>
      <c r="AN767" s="84"/>
      <c r="AO767" s="84"/>
      <c r="AP767" s="84"/>
      <c r="AQ767" s="84"/>
      <c r="AR767" s="84"/>
      <c r="AS767" s="84"/>
      <c r="AT767" s="84"/>
      <c r="AU767" s="84"/>
    </row>
    <row r="768" spans="27:50" x14ac:dyDescent="0.2">
      <c r="AA768" s="84"/>
      <c r="AB768" s="84"/>
      <c r="AC768" s="84"/>
      <c r="AD768" s="84"/>
      <c r="AE768" s="84"/>
      <c r="AG768" s="132"/>
      <c r="AN768" s="84"/>
      <c r="AO768" s="84"/>
      <c r="AP768" s="84"/>
      <c r="AQ768" s="84"/>
      <c r="AR768" s="84"/>
      <c r="AS768" s="84"/>
      <c r="AT768" s="84"/>
      <c r="AU768" s="84"/>
    </row>
    <row r="769" spans="27:47" x14ac:dyDescent="0.2">
      <c r="AA769" s="84"/>
      <c r="AB769" s="84"/>
      <c r="AC769" s="84"/>
      <c r="AD769" s="84"/>
      <c r="AE769" s="84"/>
      <c r="AG769" s="132"/>
      <c r="AN769" s="84"/>
      <c r="AO769" s="84"/>
      <c r="AP769" s="84"/>
      <c r="AQ769" s="84"/>
      <c r="AR769" s="84"/>
      <c r="AS769" s="84"/>
      <c r="AT769" s="84"/>
      <c r="AU769" s="84"/>
    </row>
    <row r="770" spans="27:47" x14ac:dyDescent="0.2">
      <c r="AA770" s="84"/>
      <c r="AB770" s="84"/>
      <c r="AC770" s="84"/>
      <c r="AD770" s="84"/>
      <c r="AE770" s="84"/>
      <c r="AG770" s="132"/>
      <c r="AN770" s="84"/>
      <c r="AO770" s="84"/>
      <c r="AP770" s="84"/>
      <c r="AQ770" s="84"/>
      <c r="AR770" s="84"/>
      <c r="AS770" s="84"/>
      <c r="AT770" s="84"/>
      <c r="AU770" s="84"/>
    </row>
    <row r="771" spans="27:47" x14ac:dyDescent="0.2">
      <c r="AA771" s="84"/>
      <c r="AB771" s="84"/>
      <c r="AC771" s="84"/>
      <c r="AD771" s="84"/>
      <c r="AE771" s="84"/>
      <c r="AG771" s="132"/>
      <c r="AN771" s="84"/>
      <c r="AO771" s="84"/>
      <c r="AP771" s="84"/>
      <c r="AQ771" s="84"/>
      <c r="AR771" s="84"/>
      <c r="AS771" s="84"/>
      <c r="AT771" s="84"/>
      <c r="AU771" s="84"/>
    </row>
    <row r="772" spans="27:47" x14ac:dyDescent="0.2">
      <c r="AA772" s="84"/>
      <c r="AB772" s="84"/>
      <c r="AC772" s="84"/>
      <c r="AD772" s="84"/>
      <c r="AE772" s="84"/>
      <c r="AG772" s="132"/>
      <c r="AN772" s="84"/>
      <c r="AO772" s="84"/>
      <c r="AP772" s="84"/>
      <c r="AQ772" s="84"/>
      <c r="AR772" s="84"/>
      <c r="AS772" s="84"/>
      <c r="AT772" s="84"/>
      <c r="AU772" s="84"/>
    </row>
    <row r="773" spans="27:47" x14ac:dyDescent="0.2">
      <c r="AA773" s="84"/>
      <c r="AB773" s="84"/>
      <c r="AC773" s="84"/>
      <c r="AD773" s="84"/>
      <c r="AE773" s="84"/>
      <c r="AG773" s="132"/>
      <c r="AN773" s="84"/>
      <c r="AO773" s="84"/>
      <c r="AP773" s="84"/>
      <c r="AQ773" s="84"/>
      <c r="AR773" s="84"/>
      <c r="AS773" s="84"/>
      <c r="AT773" s="84"/>
      <c r="AU773" s="84"/>
    </row>
    <row r="774" spans="27:47" x14ac:dyDescent="0.2">
      <c r="AA774" s="84"/>
      <c r="AB774" s="84"/>
      <c r="AC774" s="84"/>
      <c r="AD774" s="84"/>
      <c r="AE774" s="84"/>
      <c r="AG774" s="132"/>
      <c r="AN774" s="84"/>
      <c r="AO774" s="84"/>
      <c r="AP774" s="84"/>
      <c r="AQ774" s="84"/>
      <c r="AR774" s="84"/>
      <c r="AS774" s="84"/>
      <c r="AT774" s="84"/>
      <c r="AU774" s="84"/>
    </row>
    <row r="775" spans="27:47" x14ac:dyDescent="0.2">
      <c r="AA775" s="84"/>
      <c r="AB775" s="84"/>
      <c r="AC775" s="84"/>
      <c r="AD775" s="84"/>
      <c r="AE775" s="84"/>
      <c r="AG775" s="132"/>
      <c r="AN775" s="84"/>
      <c r="AO775" s="84"/>
      <c r="AP775" s="84"/>
      <c r="AQ775" s="84"/>
      <c r="AR775" s="84"/>
      <c r="AS775" s="84"/>
      <c r="AT775" s="84"/>
      <c r="AU775" s="84"/>
    </row>
    <row r="776" spans="27:47" x14ac:dyDescent="0.2">
      <c r="AA776" s="84"/>
      <c r="AB776" s="84"/>
      <c r="AC776" s="84"/>
      <c r="AD776" s="84"/>
      <c r="AE776" s="84"/>
      <c r="AG776" s="132"/>
      <c r="AN776" s="84"/>
      <c r="AO776" s="84"/>
      <c r="AP776" s="84"/>
      <c r="AQ776" s="84"/>
      <c r="AR776" s="84"/>
      <c r="AS776" s="84"/>
      <c r="AT776" s="84"/>
      <c r="AU776" s="84"/>
    </row>
    <row r="777" spans="27:47" x14ac:dyDescent="0.2">
      <c r="AA777" s="84"/>
      <c r="AB777" s="84"/>
      <c r="AC777" s="84"/>
      <c r="AD777" s="84"/>
      <c r="AE777" s="84"/>
      <c r="AG777" s="132"/>
      <c r="AN777" s="84"/>
      <c r="AO777" s="84"/>
      <c r="AP777" s="84"/>
      <c r="AQ777" s="84"/>
      <c r="AR777" s="84"/>
      <c r="AS777" s="84"/>
      <c r="AT777" s="84"/>
      <c r="AU777" s="84"/>
    </row>
    <row r="778" spans="27:47" x14ac:dyDescent="0.2">
      <c r="AA778" s="84"/>
      <c r="AB778" s="84"/>
      <c r="AC778" s="84"/>
      <c r="AD778" s="84"/>
      <c r="AE778" s="84"/>
      <c r="AG778" s="132"/>
      <c r="AN778" s="84"/>
      <c r="AO778" s="84"/>
      <c r="AP778" s="84"/>
      <c r="AQ778" s="84"/>
      <c r="AR778" s="84"/>
      <c r="AS778" s="84"/>
      <c r="AT778" s="84"/>
      <c r="AU778" s="84"/>
    </row>
    <row r="779" spans="27:47" x14ac:dyDescent="0.2">
      <c r="AA779" s="84"/>
      <c r="AB779" s="84"/>
      <c r="AC779" s="84"/>
      <c r="AD779" s="84"/>
      <c r="AE779" s="84"/>
      <c r="AG779" s="132"/>
      <c r="AN779" s="84"/>
      <c r="AO779" s="84"/>
      <c r="AP779" s="84"/>
      <c r="AQ779" s="84"/>
      <c r="AR779" s="84"/>
      <c r="AS779" s="84"/>
      <c r="AT779" s="84"/>
      <c r="AU779" s="84"/>
    </row>
    <row r="780" spans="27:47" x14ac:dyDescent="0.2">
      <c r="AA780" s="84"/>
      <c r="AB780" s="84"/>
      <c r="AC780" s="84"/>
      <c r="AD780" s="84"/>
      <c r="AE780" s="84"/>
      <c r="AG780" s="132"/>
      <c r="AN780" s="84"/>
      <c r="AO780" s="84"/>
      <c r="AP780" s="84"/>
      <c r="AQ780" s="84"/>
      <c r="AR780" s="84"/>
      <c r="AS780" s="84"/>
      <c r="AT780" s="84"/>
      <c r="AU780" s="84"/>
    </row>
    <row r="781" spans="27:47" x14ac:dyDescent="0.2">
      <c r="AA781" s="84"/>
      <c r="AB781" s="84"/>
      <c r="AC781" s="84"/>
      <c r="AD781" s="84"/>
      <c r="AE781" s="84"/>
      <c r="AG781" s="132"/>
      <c r="AN781" s="84"/>
      <c r="AO781" s="84"/>
      <c r="AP781" s="84"/>
      <c r="AQ781" s="84"/>
      <c r="AR781" s="84"/>
      <c r="AS781" s="84"/>
      <c r="AT781" s="84"/>
      <c r="AU781" s="84"/>
    </row>
    <row r="782" spans="27:47" x14ac:dyDescent="0.2">
      <c r="AA782" s="84"/>
      <c r="AB782" s="84"/>
      <c r="AC782" s="84"/>
      <c r="AD782" s="84"/>
      <c r="AE782" s="84"/>
      <c r="AG782" s="132"/>
      <c r="AN782" s="84"/>
      <c r="AO782" s="84"/>
      <c r="AP782" s="84"/>
      <c r="AQ782" s="84"/>
      <c r="AR782" s="84"/>
      <c r="AS782" s="84"/>
      <c r="AT782" s="84"/>
      <c r="AU782" s="84"/>
    </row>
    <row r="783" spans="27:47" x14ac:dyDescent="0.2">
      <c r="AA783" s="84"/>
      <c r="AB783" s="84"/>
      <c r="AC783" s="84"/>
      <c r="AD783" s="84"/>
      <c r="AE783" s="84"/>
      <c r="AG783" s="132"/>
      <c r="AN783" s="84"/>
      <c r="AO783" s="84"/>
      <c r="AP783" s="84"/>
      <c r="AQ783" s="84"/>
      <c r="AR783" s="84"/>
      <c r="AS783" s="84"/>
      <c r="AT783" s="84"/>
      <c r="AU783" s="84"/>
    </row>
    <row r="784" spans="27:47" x14ac:dyDescent="0.2">
      <c r="AA784" s="84"/>
      <c r="AB784" s="84"/>
      <c r="AC784" s="84"/>
      <c r="AD784" s="84"/>
      <c r="AE784" s="84"/>
      <c r="AG784" s="132"/>
      <c r="AN784" s="84"/>
      <c r="AO784" s="84"/>
      <c r="AP784" s="84"/>
      <c r="AQ784" s="84"/>
      <c r="AR784" s="84"/>
      <c r="AS784" s="84"/>
      <c r="AT784" s="84"/>
      <c r="AU784" s="84"/>
    </row>
    <row r="785" spans="27:47" x14ac:dyDescent="0.2">
      <c r="AA785" s="84"/>
      <c r="AB785" s="84"/>
      <c r="AC785" s="84"/>
      <c r="AD785" s="84"/>
      <c r="AE785" s="84"/>
      <c r="AG785" s="132"/>
      <c r="AN785" s="84"/>
      <c r="AO785" s="84"/>
      <c r="AP785" s="84"/>
      <c r="AQ785" s="84"/>
      <c r="AR785" s="84"/>
      <c r="AS785" s="84"/>
      <c r="AT785" s="84"/>
      <c r="AU785" s="84"/>
    </row>
    <row r="786" spans="27:47" x14ac:dyDescent="0.2">
      <c r="AA786" s="84"/>
      <c r="AB786" s="84"/>
      <c r="AC786" s="84"/>
      <c r="AD786" s="84"/>
      <c r="AE786" s="84"/>
      <c r="AG786" s="132"/>
      <c r="AN786" s="84"/>
      <c r="AO786" s="84"/>
      <c r="AP786" s="84"/>
      <c r="AQ786" s="84"/>
      <c r="AR786" s="84"/>
      <c r="AS786" s="84"/>
      <c r="AT786" s="84"/>
      <c r="AU786" s="84"/>
    </row>
    <row r="787" spans="27:47" x14ac:dyDescent="0.2">
      <c r="AA787" s="84"/>
      <c r="AB787" s="84"/>
      <c r="AC787" s="84"/>
      <c r="AD787" s="84"/>
      <c r="AE787" s="84"/>
      <c r="AG787" s="132"/>
      <c r="AN787" s="84"/>
      <c r="AO787" s="84"/>
      <c r="AP787" s="84"/>
      <c r="AQ787" s="84"/>
      <c r="AR787" s="84"/>
      <c r="AS787" s="84"/>
      <c r="AT787" s="84"/>
      <c r="AU787" s="84"/>
    </row>
    <row r="788" spans="27:47" x14ac:dyDescent="0.2">
      <c r="AA788" s="84"/>
      <c r="AB788" s="84"/>
      <c r="AC788" s="84"/>
      <c r="AD788" s="84"/>
      <c r="AE788" s="84"/>
      <c r="AG788" s="132"/>
      <c r="AN788" s="84"/>
      <c r="AO788" s="84"/>
      <c r="AP788" s="84"/>
      <c r="AQ788" s="84"/>
      <c r="AR788" s="84"/>
      <c r="AS788" s="84"/>
      <c r="AT788" s="84"/>
      <c r="AU788" s="84"/>
    </row>
    <row r="789" spans="27:47" x14ac:dyDescent="0.2">
      <c r="AA789" s="84"/>
      <c r="AB789" s="84"/>
      <c r="AC789" s="84"/>
      <c r="AD789" s="84"/>
      <c r="AE789" s="84"/>
      <c r="AG789" s="132"/>
      <c r="AN789" s="84"/>
      <c r="AO789" s="84"/>
      <c r="AP789" s="84"/>
      <c r="AQ789" s="84"/>
      <c r="AR789" s="84"/>
      <c r="AS789" s="84"/>
      <c r="AT789" s="84"/>
      <c r="AU789" s="84"/>
    </row>
    <row r="790" spans="27:47" x14ac:dyDescent="0.2">
      <c r="AA790" s="84"/>
      <c r="AB790" s="84"/>
      <c r="AC790" s="84"/>
      <c r="AD790" s="84"/>
      <c r="AE790" s="84"/>
      <c r="AG790" s="132"/>
      <c r="AN790" s="84"/>
      <c r="AO790" s="84"/>
      <c r="AP790" s="84"/>
      <c r="AQ790" s="84"/>
      <c r="AR790" s="84"/>
      <c r="AS790" s="84"/>
      <c r="AT790" s="84"/>
      <c r="AU790" s="84"/>
    </row>
    <row r="791" spans="27:47" x14ac:dyDescent="0.2">
      <c r="AA791" s="84"/>
      <c r="AB791" s="84"/>
      <c r="AC791" s="84"/>
      <c r="AD791" s="84"/>
      <c r="AE791" s="84"/>
      <c r="AG791" s="132"/>
      <c r="AN791" s="84"/>
      <c r="AO791" s="84"/>
      <c r="AP791" s="84"/>
      <c r="AQ791" s="84"/>
      <c r="AR791" s="84"/>
      <c r="AS791" s="84"/>
      <c r="AT791" s="84"/>
      <c r="AU791" s="84"/>
    </row>
    <row r="792" spans="27:47" x14ac:dyDescent="0.2">
      <c r="AA792" s="84"/>
      <c r="AB792" s="84"/>
      <c r="AC792" s="84"/>
      <c r="AD792" s="84"/>
      <c r="AE792" s="84"/>
      <c r="AG792" s="132"/>
      <c r="AN792" s="84"/>
      <c r="AO792" s="84"/>
      <c r="AP792" s="84"/>
      <c r="AQ792" s="84"/>
      <c r="AR792" s="84"/>
      <c r="AS792" s="84"/>
      <c r="AT792" s="84"/>
      <c r="AU792" s="84"/>
    </row>
    <row r="793" spans="27:47" x14ac:dyDescent="0.2">
      <c r="AA793" s="84"/>
      <c r="AB793" s="84"/>
      <c r="AC793" s="84"/>
      <c r="AD793" s="84"/>
      <c r="AE793" s="84"/>
      <c r="AG793" s="132"/>
      <c r="AN793" s="84"/>
      <c r="AO793" s="84"/>
      <c r="AP793" s="84"/>
      <c r="AQ793" s="84"/>
      <c r="AR793" s="84"/>
      <c r="AS793" s="84"/>
      <c r="AT793" s="84"/>
      <c r="AU793" s="84"/>
    </row>
    <row r="794" spans="27:47" x14ac:dyDescent="0.2">
      <c r="AA794" s="84"/>
      <c r="AB794" s="84"/>
      <c r="AC794" s="84"/>
      <c r="AD794" s="84"/>
      <c r="AE794" s="84"/>
      <c r="AG794" s="132"/>
      <c r="AN794" s="84"/>
      <c r="AO794" s="84"/>
      <c r="AP794" s="84"/>
      <c r="AQ794" s="84"/>
      <c r="AR794" s="84"/>
      <c r="AS794" s="84"/>
      <c r="AT794" s="84"/>
      <c r="AU794" s="84"/>
    </row>
    <row r="795" spans="27:47" x14ac:dyDescent="0.2">
      <c r="AA795" s="84"/>
      <c r="AB795" s="84"/>
      <c r="AC795" s="84"/>
      <c r="AD795" s="84"/>
      <c r="AE795" s="84"/>
      <c r="AG795" s="132"/>
      <c r="AN795" s="84"/>
      <c r="AO795" s="84"/>
      <c r="AP795" s="84"/>
      <c r="AQ795" s="84"/>
      <c r="AR795" s="84"/>
      <c r="AS795" s="84"/>
      <c r="AT795" s="84"/>
      <c r="AU795" s="84"/>
    </row>
    <row r="796" spans="27:47" x14ac:dyDescent="0.2">
      <c r="AA796" s="84"/>
      <c r="AB796" s="84"/>
      <c r="AC796" s="84"/>
      <c r="AD796" s="84"/>
      <c r="AE796" s="84"/>
      <c r="AG796" s="132"/>
      <c r="AN796" s="84"/>
      <c r="AO796" s="84"/>
      <c r="AP796" s="84"/>
      <c r="AQ796" s="84"/>
      <c r="AR796" s="84"/>
      <c r="AS796" s="84"/>
      <c r="AT796" s="84"/>
      <c r="AU796" s="84"/>
    </row>
    <row r="797" spans="27:47" x14ac:dyDescent="0.2">
      <c r="AA797" s="84"/>
      <c r="AB797" s="84"/>
      <c r="AC797" s="84"/>
      <c r="AD797" s="84"/>
      <c r="AE797" s="84"/>
      <c r="AG797" s="132"/>
      <c r="AN797" s="84"/>
      <c r="AO797" s="84"/>
      <c r="AP797" s="84"/>
      <c r="AQ797" s="84"/>
      <c r="AR797" s="84"/>
      <c r="AS797" s="84"/>
      <c r="AT797" s="84"/>
      <c r="AU797" s="84"/>
    </row>
    <row r="798" spans="27:47" x14ac:dyDescent="0.2">
      <c r="AA798" s="84"/>
      <c r="AB798" s="84"/>
      <c r="AC798" s="84"/>
      <c r="AD798" s="84"/>
      <c r="AE798" s="84"/>
      <c r="AG798" s="132"/>
      <c r="AN798" s="84"/>
      <c r="AO798" s="84"/>
      <c r="AP798" s="84"/>
      <c r="AQ798" s="84"/>
      <c r="AR798" s="84"/>
      <c r="AS798" s="84"/>
      <c r="AT798" s="84"/>
      <c r="AU798" s="84"/>
    </row>
    <row r="799" spans="27:47" x14ac:dyDescent="0.2">
      <c r="AA799" s="84"/>
      <c r="AB799" s="84"/>
      <c r="AC799" s="84"/>
      <c r="AD799" s="84"/>
      <c r="AE799" s="84"/>
      <c r="AG799" s="132"/>
      <c r="AN799" s="84"/>
      <c r="AO799" s="84"/>
      <c r="AP799" s="84"/>
      <c r="AQ799" s="84"/>
      <c r="AR799" s="84"/>
      <c r="AS799" s="84"/>
      <c r="AT799" s="84"/>
      <c r="AU799" s="84"/>
    </row>
    <row r="800" spans="27:47" x14ac:dyDescent="0.2">
      <c r="AA800" s="84"/>
      <c r="AB800" s="84"/>
      <c r="AC800" s="84"/>
      <c r="AD800" s="84"/>
      <c r="AE800" s="84"/>
      <c r="AG800" s="132"/>
      <c r="AN800" s="84"/>
      <c r="AO800" s="84"/>
      <c r="AP800" s="84"/>
      <c r="AQ800" s="84"/>
      <c r="AR800" s="84"/>
      <c r="AS800" s="84"/>
      <c r="AT800" s="84"/>
      <c r="AU800" s="84"/>
    </row>
    <row r="801" spans="27:48" x14ac:dyDescent="0.2">
      <c r="AA801" s="84"/>
      <c r="AB801" s="84"/>
      <c r="AC801" s="84"/>
      <c r="AD801" s="84"/>
      <c r="AE801" s="84"/>
      <c r="AG801" s="132"/>
      <c r="AN801" s="84"/>
      <c r="AO801" s="84"/>
      <c r="AP801" s="84"/>
      <c r="AQ801" s="84"/>
      <c r="AR801" s="84"/>
      <c r="AS801" s="84"/>
      <c r="AT801" s="84"/>
      <c r="AU801" s="84"/>
    </row>
    <row r="802" spans="27:48" x14ac:dyDescent="0.2">
      <c r="AA802" s="84"/>
      <c r="AB802" s="84"/>
      <c r="AC802" s="84"/>
      <c r="AD802" s="84"/>
      <c r="AE802" s="84"/>
      <c r="AG802" s="132"/>
      <c r="AN802" s="84"/>
      <c r="AO802" s="84"/>
      <c r="AP802" s="84"/>
      <c r="AQ802" s="84"/>
      <c r="AR802" s="84"/>
      <c r="AS802" s="84"/>
      <c r="AT802" s="84"/>
      <c r="AU802" s="84"/>
    </row>
    <row r="803" spans="27:48" x14ac:dyDescent="0.2">
      <c r="AA803" s="84"/>
      <c r="AB803" s="84"/>
      <c r="AC803" s="84"/>
      <c r="AD803" s="84"/>
      <c r="AE803" s="84"/>
      <c r="AG803" s="132"/>
      <c r="AN803" s="84"/>
      <c r="AO803" s="84"/>
      <c r="AP803" s="84"/>
      <c r="AQ803" s="84"/>
      <c r="AR803" s="84"/>
      <c r="AS803" s="84"/>
      <c r="AT803" s="84"/>
      <c r="AU803" s="84"/>
    </row>
    <row r="804" spans="27:48" x14ac:dyDescent="0.2">
      <c r="AA804" s="84"/>
      <c r="AB804" s="84"/>
      <c r="AC804" s="84"/>
      <c r="AD804" s="84"/>
      <c r="AE804" s="84"/>
      <c r="AG804" s="132"/>
      <c r="AN804" s="84"/>
      <c r="AO804" s="84"/>
      <c r="AP804" s="84"/>
      <c r="AQ804" s="84"/>
      <c r="AR804" s="84"/>
      <c r="AS804" s="84"/>
      <c r="AT804" s="84"/>
      <c r="AU804" s="84"/>
    </row>
    <row r="805" spans="27:48" x14ac:dyDescent="0.2">
      <c r="AA805" s="84"/>
      <c r="AB805" s="84"/>
      <c r="AC805" s="84"/>
      <c r="AD805" s="84"/>
      <c r="AE805" s="84"/>
      <c r="AG805" s="132"/>
      <c r="AN805" s="84"/>
      <c r="AO805" s="84"/>
      <c r="AP805" s="84"/>
      <c r="AQ805" s="84"/>
      <c r="AR805" s="84"/>
      <c r="AS805" s="84"/>
      <c r="AT805" s="84"/>
      <c r="AU805" s="84"/>
    </row>
    <row r="806" spans="27:48" x14ac:dyDescent="0.2">
      <c r="AA806" s="84"/>
      <c r="AB806" s="84"/>
      <c r="AC806" s="84"/>
      <c r="AD806" s="84"/>
      <c r="AE806" s="84"/>
      <c r="AG806" s="132"/>
      <c r="AN806" s="84"/>
      <c r="AO806" s="84"/>
      <c r="AP806" s="84"/>
      <c r="AQ806" s="84"/>
      <c r="AR806" s="84"/>
      <c r="AS806" s="84"/>
      <c r="AT806" s="84"/>
      <c r="AU806" s="84"/>
    </row>
    <row r="807" spans="27:48" x14ac:dyDescent="0.2">
      <c r="AA807" s="84"/>
      <c r="AB807" s="84"/>
      <c r="AC807" s="84"/>
      <c r="AD807" s="84"/>
      <c r="AE807" s="84"/>
      <c r="AG807" s="132"/>
      <c r="AN807" s="84"/>
      <c r="AO807" s="84"/>
      <c r="AP807" s="84"/>
      <c r="AQ807" s="84"/>
      <c r="AR807" s="84"/>
      <c r="AS807" s="84"/>
      <c r="AT807" s="84"/>
      <c r="AU807" s="84"/>
    </row>
    <row r="808" spans="27:48" x14ac:dyDescent="0.2">
      <c r="AA808" s="84"/>
      <c r="AB808" s="84"/>
      <c r="AC808" s="84"/>
      <c r="AD808" s="84"/>
      <c r="AE808" s="84"/>
      <c r="AG808" s="132"/>
      <c r="AN808" s="84"/>
      <c r="AO808" s="84"/>
      <c r="AP808" s="84"/>
      <c r="AQ808" s="84"/>
      <c r="AR808" s="84"/>
      <c r="AS808" s="84"/>
      <c r="AT808" s="84"/>
      <c r="AU808" s="84"/>
    </row>
    <row r="809" spans="27:48" x14ac:dyDescent="0.2">
      <c r="AA809" s="84"/>
      <c r="AB809" s="84"/>
      <c r="AC809" s="84"/>
      <c r="AD809" s="84"/>
      <c r="AE809" s="84"/>
      <c r="AG809" s="132"/>
      <c r="AN809" s="84"/>
      <c r="AO809" s="84"/>
      <c r="AP809" s="84"/>
      <c r="AQ809" s="84"/>
      <c r="AR809" s="84"/>
      <c r="AS809" s="84"/>
      <c r="AT809" s="84"/>
      <c r="AU809" s="84"/>
    </row>
    <row r="810" spans="27:48" x14ac:dyDescent="0.2">
      <c r="AA810" s="84"/>
      <c r="AB810" s="84"/>
      <c r="AC810" s="84"/>
      <c r="AD810" s="84"/>
      <c r="AE810" s="84"/>
      <c r="AG810" s="132"/>
      <c r="AN810" s="84"/>
      <c r="AO810" s="84"/>
      <c r="AP810" s="84"/>
      <c r="AQ810" s="84"/>
      <c r="AR810" s="84"/>
      <c r="AS810" s="84"/>
      <c r="AT810" s="84"/>
      <c r="AU810" s="84"/>
    </row>
    <row r="811" spans="27:48" x14ac:dyDescent="0.2">
      <c r="AA811" s="84"/>
      <c r="AB811" s="84"/>
      <c r="AC811" s="84"/>
      <c r="AD811" s="84"/>
      <c r="AE811" s="84"/>
      <c r="AG811" s="132"/>
      <c r="AN811" s="84"/>
      <c r="AO811" s="84"/>
      <c r="AP811" s="84"/>
      <c r="AQ811" s="84"/>
      <c r="AR811" s="84"/>
      <c r="AS811" s="84"/>
      <c r="AT811" s="84"/>
      <c r="AU811" s="84"/>
    </row>
    <row r="812" spans="27:48" x14ac:dyDescent="0.2">
      <c r="AA812" s="84"/>
      <c r="AB812" s="84"/>
      <c r="AC812" s="84"/>
      <c r="AD812" s="84"/>
      <c r="AE812" s="84"/>
      <c r="AG812" s="132"/>
      <c r="AN812" s="84"/>
      <c r="AO812" s="84"/>
      <c r="AP812" s="84"/>
      <c r="AQ812" s="84"/>
      <c r="AR812" s="84"/>
      <c r="AS812" s="84"/>
      <c r="AT812" s="84"/>
      <c r="AU812" s="84"/>
    </row>
    <row r="813" spans="27:48" x14ac:dyDescent="0.2">
      <c r="AA813" s="84"/>
      <c r="AB813" s="84"/>
      <c r="AC813" s="84"/>
      <c r="AD813" s="84"/>
      <c r="AE813" s="84"/>
      <c r="AG813" s="132"/>
      <c r="AN813" s="84"/>
      <c r="AO813" s="84"/>
      <c r="AP813" s="84"/>
      <c r="AQ813" s="84"/>
      <c r="AR813" s="84"/>
      <c r="AS813" s="84"/>
      <c r="AT813" s="84"/>
      <c r="AU813" s="84"/>
    </row>
    <row r="814" spans="27:48" x14ac:dyDescent="0.2">
      <c r="AA814" s="84"/>
      <c r="AB814" s="84"/>
      <c r="AC814" s="84"/>
      <c r="AD814" s="84"/>
      <c r="AE814" s="84"/>
      <c r="AG814" s="132"/>
      <c r="AN814" s="84"/>
      <c r="AO814" s="84"/>
      <c r="AP814" s="84"/>
      <c r="AQ814" s="84"/>
      <c r="AR814" s="84"/>
      <c r="AS814" s="84"/>
      <c r="AT814" s="84"/>
      <c r="AU814" s="84"/>
    </row>
    <row r="815" spans="27:48" x14ac:dyDescent="0.2">
      <c r="AA815" s="84"/>
      <c r="AB815" s="84"/>
      <c r="AC815" s="84"/>
      <c r="AD815" s="84"/>
      <c r="AE815" s="84"/>
      <c r="AG815" s="132"/>
      <c r="AN815" s="84"/>
      <c r="AO815" s="84"/>
      <c r="AP815" s="84"/>
      <c r="AQ815" s="84"/>
      <c r="AR815" s="84"/>
      <c r="AS815" s="84"/>
      <c r="AT815" s="84"/>
      <c r="AU815" s="84"/>
      <c r="AV815" s="84"/>
    </row>
    <row r="816" spans="27:48" x14ac:dyDescent="0.2">
      <c r="AA816" s="84"/>
      <c r="AB816" s="84"/>
      <c r="AC816" s="84"/>
      <c r="AD816" s="84"/>
      <c r="AE816" s="84"/>
      <c r="AG816" s="132"/>
      <c r="AN816" s="84"/>
      <c r="AO816" s="84"/>
      <c r="AP816" s="84"/>
      <c r="AQ816" s="84"/>
      <c r="AR816" s="84"/>
      <c r="AS816" s="84"/>
      <c r="AT816" s="84"/>
      <c r="AU816" s="84"/>
    </row>
    <row r="817" spans="27:64" x14ac:dyDescent="0.2">
      <c r="AA817" s="84"/>
      <c r="AB817" s="84"/>
      <c r="AC817" s="84"/>
      <c r="AD817" s="84"/>
      <c r="AE817" s="84"/>
      <c r="AG817" s="132"/>
      <c r="AN817" s="84"/>
      <c r="AO817" s="84"/>
      <c r="AP817" s="84"/>
      <c r="AQ817" s="84"/>
      <c r="AR817" s="84"/>
      <c r="AS817" s="84"/>
      <c r="AT817" s="84"/>
      <c r="AU817" s="84"/>
    </row>
    <row r="818" spans="27:64" x14ac:dyDescent="0.2">
      <c r="AA818" s="84"/>
      <c r="AB818" s="84"/>
      <c r="AC818" s="84"/>
      <c r="AD818" s="84"/>
      <c r="AE818" s="84"/>
      <c r="AG818" s="132"/>
      <c r="AN818" s="84"/>
      <c r="AO818" s="84"/>
      <c r="AP818" s="84"/>
      <c r="AQ818" s="84"/>
      <c r="AR818" s="84"/>
      <c r="AS818" s="84"/>
      <c r="AT818" s="84"/>
      <c r="AU818" s="84"/>
    </row>
    <row r="819" spans="27:64" x14ac:dyDescent="0.2">
      <c r="AA819" s="84"/>
      <c r="AB819" s="84"/>
      <c r="AC819" s="84"/>
      <c r="AD819" s="84"/>
      <c r="AE819" s="84"/>
      <c r="AG819" s="132"/>
      <c r="AN819" s="84"/>
      <c r="AO819" s="84"/>
      <c r="AP819" s="84"/>
      <c r="AQ819" s="84"/>
      <c r="AR819" s="84"/>
      <c r="AS819" s="84"/>
      <c r="AT819" s="84"/>
      <c r="AU819" s="84"/>
    </row>
    <row r="820" spans="27:64" x14ac:dyDescent="0.2">
      <c r="AA820" s="84"/>
      <c r="AB820" s="84"/>
      <c r="AC820" s="84"/>
      <c r="AD820" s="84"/>
      <c r="AE820" s="84"/>
      <c r="AG820" s="132"/>
      <c r="AN820" s="84"/>
      <c r="AO820" s="84"/>
      <c r="AP820" s="84"/>
      <c r="AQ820" s="84"/>
      <c r="AR820" s="84"/>
      <c r="AS820" s="84"/>
      <c r="AT820" s="84"/>
      <c r="AU820" s="84"/>
    </row>
    <row r="821" spans="27:64" x14ac:dyDescent="0.2">
      <c r="AA821" s="84"/>
      <c r="AB821" s="84"/>
      <c r="AC821" s="84"/>
      <c r="AD821" s="84"/>
      <c r="AE821" s="84"/>
      <c r="AG821" s="132"/>
      <c r="AN821" s="84"/>
      <c r="AO821" s="84"/>
      <c r="AP821" s="84"/>
      <c r="AQ821" s="84"/>
      <c r="AR821" s="84"/>
      <c r="AS821" s="84"/>
      <c r="AT821" s="84"/>
      <c r="AU821" s="84"/>
    </row>
    <row r="822" spans="27:64" x14ac:dyDescent="0.2">
      <c r="AA822" s="84"/>
      <c r="AB822" s="84"/>
      <c r="AC822" s="84"/>
      <c r="AD822" s="84"/>
      <c r="AE822" s="84"/>
      <c r="AG822" s="132"/>
      <c r="AN822" s="84"/>
      <c r="AO822" s="84"/>
      <c r="AP822" s="84"/>
      <c r="AQ822" s="84"/>
      <c r="AR822" s="84"/>
      <c r="AS822" s="84"/>
      <c r="AT822" s="84"/>
      <c r="AU822" s="84"/>
    </row>
    <row r="823" spans="27:64" x14ac:dyDescent="0.2">
      <c r="AA823" s="84"/>
      <c r="AB823" s="84"/>
      <c r="AC823" s="84"/>
      <c r="AD823" s="84"/>
      <c r="AE823" s="84"/>
      <c r="AG823" s="132"/>
      <c r="AN823" s="84"/>
      <c r="AO823" s="84"/>
      <c r="AP823" s="84"/>
      <c r="AQ823" s="84"/>
      <c r="AR823" s="84"/>
      <c r="AS823" s="84"/>
      <c r="AT823" s="84"/>
      <c r="AU823" s="84"/>
    </row>
    <row r="824" spans="27:64" x14ac:dyDescent="0.2">
      <c r="AA824" s="84"/>
      <c r="AB824" s="84"/>
      <c r="AC824" s="84"/>
      <c r="AD824" s="84"/>
      <c r="AE824" s="84"/>
      <c r="AG824" s="132"/>
      <c r="AN824" s="84"/>
      <c r="AO824" s="84"/>
      <c r="AP824" s="84"/>
      <c r="AQ824" s="84"/>
      <c r="AR824" s="84"/>
      <c r="AS824" s="84"/>
      <c r="AT824" s="84"/>
      <c r="AU824" s="84"/>
    </row>
    <row r="825" spans="27:64" x14ac:dyDescent="0.2">
      <c r="AA825" s="84"/>
      <c r="AB825" s="84"/>
      <c r="AC825" s="84"/>
      <c r="AD825" s="84"/>
      <c r="AE825" s="84"/>
      <c r="AG825" s="132"/>
      <c r="AN825" s="84"/>
      <c r="AO825" s="84"/>
      <c r="AP825" s="84"/>
      <c r="AQ825" s="84"/>
      <c r="AR825" s="84"/>
      <c r="AS825" s="84"/>
      <c r="AT825" s="84"/>
      <c r="AU825" s="84"/>
    </row>
    <row r="826" spans="27:64" x14ac:dyDescent="0.2">
      <c r="AA826" s="84"/>
      <c r="AB826" s="84"/>
      <c r="AC826" s="84"/>
      <c r="AD826" s="84"/>
      <c r="AE826" s="84"/>
      <c r="AG826" s="132"/>
      <c r="AN826" s="84"/>
      <c r="AO826" s="84"/>
      <c r="AP826" s="84"/>
      <c r="AQ826" s="84"/>
      <c r="AR826" s="84"/>
      <c r="AS826" s="84"/>
      <c r="AT826" s="84"/>
      <c r="AU826" s="84"/>
    </row>
    <row r="827" spans="27:64" x14ac:dyDescent="0.2">
      <c r="AA827" s="84"/>
      <c r="AB827" s="84"/>
      <c r="AC827" s="84"/>
      <c r="AD827" s="84"/>
      <c r="AE827" s="84"/>
      <c r="AG827" s="132"/>
      <c r="AN827" s="84"/>
      <c r="AO827" s="84"/>
      <c r="AP827" s="84"/>
      <c r="AQ827" s="84"/>
      <c r="AR827" s="84"/>
      <c r="AS827" s="84"/>
      <c r="AT827" s="84"/>
      <c r="AU827" s="84"/>
    </row>
    <row r="828" spans="27:64" x14ac:dyDescent="0.2">
      <c r="AA828" s="84"/>
      <c r="AB828" s="84"/>
      <c r="AC828" s="84"/>
      <c r="AD828" s="84"/>
      <c r="AE828" s="84"/>
      <c r="AG828" s="132"/>
      <c r="AN828" s="84"/>
      <c r="AO828" s="84"/>
      <c r="AP828" s="84"/>
      <c r="AQ828" s="84"/>
      <c r="AR828" s="84"/>
      <c r="AS828" s="84"/>
      <c r="AT828" s="84"/>
      <c r="AU828" s="84"/>
    </row>
    <row r="829" spans="27:64" x14ac:dyDescent="0.2">
      <c r="AA829" s="84"/>
      <c r="AB829" s="84"/>
      <c r="AC829" s="84"/>
      <c r="AD829" s="84"/>
      <c r="AE829" s="84"/>
      <c r="AG829" s="132"/>
      <c r="AN829" s="84"/>
      <c r="AO829" s="84"/>
      <c r="AP829" s="84"/>
      <c r="AQ829" s="84"/>
      <c r="AR829" s="84"/>
      <c r="AS829" s="84"/>
      <c r="AT829" s="84"/>
      <c r="AU829" s="84"/>
    </row>
    <row r="830" spans="27:64" x14ac:dyDescent="0.2">
      <c r="AA830" s="84"/>
      <c r="AB830" s="84"/>
      <c r="AC830" s="84"/>
      <c r="AD830" s="84"/>
      <c r="AE830" s="84"/>
      <c r="AG830" s="132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84"/>
      <c r="BD830" s="84"/>
      <c r="BE830" s="84"/>
      <c r="BF830" s="84"/>
      <c r="BG830" s="84"/>
      <c r="BH830" s="84"/>
      <c r="BI830" s="84"/>
      <c r="BJ830" s="84"/>
      <c r="BK830" s="84"/>
      <c r="BL830" s="84"/>
    </row>
    <row r="831" spans="27:64" x14ac:dyDescent="0.2">
      <c r="AA831" s="84"/>
      <c r="AB831" s="84"/>
      <c r="AC831" s="84"/>
      <c r="AD831" s="84"/>
      <c r="AE831" s="84"/>
      <c r="AG831" s="132"/>
      <c r="AN831" s="84"/>
      <c r="AO831" s="84"/>
      <c r="AP831" s="84"/>
      <c r="AQ831" s="84"/>
      <c r="AR831" s="84"/>
      <c r="AS831" s="84"/>
      <c r="AT831" s="84"/>
      <c r="AU831" s="84"/>
    </row>
    <row r="832" spans="27:64" x14ac:dyDescent="0.2">
      <c r="AA832" s="84"/>
      <c r="AB832" s="84"/>
      <c r="AC832" s="84"/>
      <c r="AD832" s="84"/>
      <c r="AE832" s="84"/>
      <c r="AG832" s="132"/>
      <c r="AN832" s="84"/>
      <c r="AO832" s="84"/>
      <c r="AP832" s="84"/>
      <c r="AQ832" s="84"/>
      <c r="AR832" s="84"/>
      <c r="AS832" s="84"/>
      <c r="AT832" s="84"/>
      <c r="AU832" s="84"/>
    </row>
    <row r="833" spans="27:64" x14ac:dyDescent="0.2">
      <c r="AA833" s="84"/>
      <c r="AB833" s="84"/>
      <c r="AC833" s="84"/>
      <c r="AD833" s="84"/>
      <c r="AE833" s="84"/>
      <c r="AG833" s="132"/>
      <c r="AN833" s="84"/>
      <c r="AO833" s="84"/>
      <c r="AP833" s="84"/>
      <c r="AQ833" s="84"/>
      <c r="AR833" s="84"/>
      <c r="AS833" s="84"/>
      <c r="AT833" s="84"/>
      <c r="AU833" s="84"/>
    </row>
    <row r="834" spans="27:64" x14ac:dyDescent="0.2">
      <c r="AA834" s="84"/>
      <c r="AB834" s="84"/>
      <c r="AC834" s="84"/>
      <c r="AD834" s="84"/>
      <c r="AE834" s="84"/>
      <c r="AG834" s="132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84"/>
      <c r="BD834" s="84"/>
      <c r="BE834" s="84"/>
      <c r="BF834" s="84"/>
      <c r="BG834" s="84"/>
      <c r="BH834" s="84"/>
      <c r="BI834" s="84"/>
      <c r="BJ834" s="84"/>
      <c r="BK834" s="84"/>
      <c r="BL834" s="84"/>
    </row>
    <row r="835" spans="27:64" x14ac:dyDescent="0.2">
      <c r="AA835" s="84"/>
      <c r="AB835" s="84"/>
      <c r="AC835" s="84"/>
      <c r="AD835" s="84"/>
      <c r="AE835" s="84"/>
      <c r="AG835" s="132"/>
      <c r="AN835" s="84"/>
      <c r="AO835" s="84"/>
      <c r="AP835" s="84"/>
      <c r="AQ835" s="84"/>
      <c r="AR835" s="84"/>
      <c r="AS835" s="84"/>
      <c r="AT835" s="84"/>
      <c r="AU835" s="84"/>
    </row>
    <row r="836" spans="27:64" x14ac:dyDescent="0.2">
      <c r="AA836" s="84"/>
      <c r="AB836" s="84"/>
      <c r="AC836" s="84"/>
      <c r="AD836" s="84"/>
      <c r="AE836" s="84"/>
      <c r="AG836" s="132"/>
      <c r="AN836" s="84"/>
      <c r="AO836" s="84"/>
      <c r="AP836" s="84"/>
      <c r="AQ836" s="84"/>
      <c r="AR836" s="84"/>
      <c r="AS836" s="84"/>
      <c r="AT836" s="84"/>
      <c r="AU836" s="84"/>
    </row>
    <row r="837" spans="27:64" x14ac:dyDescent="0.2">
      <c r="AA837" s="84"/>
      <c r="AB837" s="84"/>
      <c r="AC837" s="84"/>
      <c r="AD837" s="84"/>
      <c r="AE837" s="84"/>
      <c r="AG837" s="132"/>
      <c r="AN837" s="84"/>
      <c r="AO837" s="84"/>
      <c r="AP837" s="84"/>
      <c r="AQ837" s="84"/>
      <c r="AR837" s="84"/>
      <c r="AS837" s="84"/>
      <c r="AT837" s="84"/>
      <c r="AU837" s="84"/>
    </row>
    <row r="838" spans="27:64" x14ac:dyDescent="0.2">
      <c r="AA838" s="84"/>
      <c r="AB838" s="84"/>
      <c r="AC838" s="84"/>
      <c r="AD838" s="84"/>
      <c r="AE838" s="84"/>
      <c r="AG838" s="132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84"/>
      <c r="BD838" s="84"/>
      <c r="BE838" s="84"/>
      <c r="BF838" s="84"/>
      <c r="BG838" s="84"/>
      <c r="BH838" s="84"/>
      <c r="BI838" s="84"/>
      <c r="BJ838" s="84"/>
      <c r="BK838" s="84"/>
      <c r="BL838" s="84"/>
    </row>
    <row r="839" spans="27:64" x14ac:dyDescent="0.2">
      <c r="AA839" s="84"/>
      <c r="AB839" s="84"/>
      <c r="AC839" s="84"/>
      <c r="AD839" s="84"/>
      <c r="AE839" s="84"/>
      <c r="AG839" s="132"/>
      <c r="AN839" s="84"/>
      <c r="AO839" s="84"/>
      <c r="AP839" s="84"/>
      <c r="AQ839" s="84"/>
      <c r="AR839" s="84"/>
      <c r="AS839" s="84"/>
      <c r="AT839" s="84"/>
      <c r="AU839" s="84"/>
    </row>
    <row r="840" spans="27:64" x14ac:dyDescent="0.2">
      <c r="AA840" s="84"/>
      <c r="AB840" s="84"/>
      <c r="AC840" s="84"/>
      <c r="AD840" s="84"/>
      <c r="AE840" s="84"/>
      <c r="AG840" s="132"/>
      <c r="AN840" s="84"/>
      <c r="AO840" s="84"/>
      <c r="AP840" s="84"/>
      <c r="AQ840" s="84"/>
      <c r="AR840" s="84"/>
      <c r="AS840" s="84"/>
      <c r="AT840" s="84"/>
      <c r="AU840" s="84"/>
    </row>
    <row r="841" spans="27:64" x14ac:dyDescent="0.2">
      <c r="AA841" s="84"/>
      <c r="AB841" s="84"/>
      <c r="AC841" s="84"/>
      <c r="AD841" s="84"/>
      <c r="AE841" s="84"/>
      <c r="AG841" s="132"/>
      <c r="AN841" s="84"/>
      <c r="AO841" s="84"/>
      <c r="AP841" s="84"/>
      <c r="AQ841" s="84"/>
      <c r="AR841" s="84"/>
      <c r="AS841" s="84"/>
      <c r="AT841" s="84"/>
      <c r="AU841" s="84"/>
    </row>
    <row r="842" spans="27:64" x14ac:dyDescent="0.2">
      <c r="AA842" s="84"/>
      <c r="AB842" s="84"/>
      <c r="AC842" s="84"/>
      <c r="AD842" s="84"/>
      <c r="AE842" s="84"/>
      <c r="AG842" s="132"/>
      <c r="AN842" s="84"/>
      <c r="AO842" s="84"/>
      <c r="AP842" s="84"/>
      <c r="AQ842" s="84"/>
      <c r="AR842" s="84"/>
      <c r="AS842" s="84"/>
      <c r="AT842" s="84"/>
      <c r="AU842" s="84"/>
    </row>
    <row r="843" spans="27:64" x14ac:dyDescent="0.2">
      <c r="AA843" s="84"/>
      <c r="AB843" s="84"/>
      <c r="AC843" s="84"/>
      <c r="AD843" s="84"/>
      <c r="AE843" s="84"/>
      <c r="AG843" s="132"/>
      <c r="AN843" s="84"/>
      <c r="AO843" s="84"/>
      <c r="AP843" s="84"/>
      <c r="AQ843" s="84"/>
      <c r="AR843" s="84"/>
      <c r="AS843" s="84"/>
      <c r="AT843" s="84"/>
      <c r="AU843" s="84"/>
    </row>
    <row r="844" spans="27:64" x14ac:dyDescent="0.2">
      <c r="AA844" s="84"/>
      <c r="AB844" s="84"/>
      <c r="AC844" s="84"/>
      <c r="AD844" s="84"/>
      <c r="AE844" s="84"/>
      <c r="AG844" s="132"/>
      <c r="AN844" s="84"/>
      <c r="AO844" s="84"/>
      <c r="AP844" s="84"/>
      <c r="AQ844" s="84"/>
      <c r="AR844" s="84"/>
      <c r="AS844" s="84"/>
      <c r="AT844" s="84"/>
      <c r="AU844" s="84"/>
    </row>
    <row r="845" spans="27:64" x14ac:dyDescent="0.2">
      <c r="AA845" s="84"/>
      <c r="AB845" s="84"/>
      <c r="AC845" s="84"/>
      <c r="AD845" s="84"/>
      <c r="AE845" s="84"/>
      <c r="AG845" s="132"/>
      <c r="AN845" s="84"/>
      <c r="AO845" s="84"/>
      <c r="AP845" s="84"/>
      <c r="AQ845" s="84"/>
      <c r="AR845" s="84"/>
      <c r="AS845" s="84"/>
      <c r="AT845" s="84"/>
      <c r="AU845" s="84"/>
    </row>
    <row r="846" spans="27:64" x14ac:dyDescent="0.2">
      <c r="AA846" s="84"/>
      <c r="AB846" s="84"/>
      <c r="AC846" s="84"/>
      <c r="AD846" s="84"/>
      <c r="AE846" s="84"/>
      <c r="AG846" s="132"/>
      <c r="AN846" s="84"/>
      <c r="AO846" s="84"/>
      <c r="AP846" s="84"/>
      <c r="AQ846" s="84"/>
      <c r="AR846" s="84"/>
      <c r="AS846" s="84"/>
      <c r="AT846" s="84"/>
      <c r="AU846" s="84"/>
    </row>
    <row r="847" spans="27:64" x14ac:dyDescent="0.2">
      <c r="AA847" s="84"/>
      <c r="AB847" s="84"/>
      <c r="AC847" s="84"/>
      <c r="AD847" s="84"/>
      <c r="AE847" s="84"/>
      <c r="AG847" s="132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84"/>
      <c r="BD847" s="84"/>
      <c r="BE847" s="84"/>
      <c r="BF847" s="84"/>
      <c r="BG847" s="84"/>
      <c r="BH847" s="84"/>
      <c r="BI847" s="84"/>
      <c r="BJ847" s="84"/>
      <c r="BK847" s="84"/>
      <c r="BL847" s="84"/>
    </row>
    <row r="848" spans="27:64" x14ac:dyDescent="0.2">
      <c r="AA848" s="84"/>
      <c r="AB848" s="84"/>
      <c r="AC848" s="84"/>
      <c r="AD848" s="84"/>
      <c r="AE848" s="84"/>
      <c r="AG848" s="132"/>
      <c r="AN848" s="84"/>
      <c r="AO848" s="84"/>
      <c r="AP848" s="84"/>
      <c r="AQ848" s="84"/>
      <c r="AR848" s="84"/>
      <c r="AS848" s="84"/>
      <c r="AT848" s="84"/>
      <c r="AU848" s="84"/>
    </row>
    <row r="849" spans="27:64" x14ac:dyDescent="0.2">
      <c r="AA849" s="84"/>
      <c r="AB849" s="84"/>
      <c r="AC849" s="84"/>
      <c r="AD849" s="84"/>
      <c r="AE849" s="84"/>
      <c r="AG849" s="132"/>
      <c r="AN849" s="84"/>
      <c r="AO849" s="84"/>
      <c r="AP849" s="84"/>
      <c r="AQ849" s="84"/>
      <c r="AR849" s="84"/>
      <c r="AS849" s="84"/>
      <c r="AT849" s="84"/>
      <c r="AU849" s="84"/>
    </row>
    <row r="850" spans="27:64" x14ac:dyDescent="0.2">
      <c r="AA850" s="84"/>
      <c r="AB850" s="84"/>
      <c r="AC850" s="84"/>
      <c r="AD850" s="84"/>
      <c r="AE850" s="84"/>
      <c r="AG850" s="132"/>
      <c r="AN850" s="84"/>
      <c r="AO850" s="84"/>
      <c r="AP850" s="84"/>
      <c r="AQ850" s="84"/>
      <c r="AR850" s="84"/>
      <c r="AS850" s="84"/>
      <c r="AT850" s="84"/>
      <c r="AU850" s="84"/>
    </row>
    <row r="851" spans="27:64" x14ac:dyDescent="0.2">
      <c r="AA851" s="84"/>
      <c r="AB851" s="84"/>
      <c r="AC851" s="84"/>
      <c r="AD851" s="84"/>
      <c r="AE851" s="84"/>
      <c r="AG851" s="132"/>
      <c r="AN851" s="84"/>
      <c r="AO851" s="84"/>
      <c r="AP851" s="84"/>
      <c r="AQ851" s="84"/>
      <c r="AR851" s="84"/>
      <c r="AS851" s="84"/>
      <c r="AT851" s="84"/>
      <c r="AU851" s="84"/>
    </row>
    <row r="852" spans="27:64" x14ac:dyDescent="0.2">
      <c r="AA852" s="84"/>
      <c r="AB852" s="84"/>
      <c r="AC852" s="84"/>
      <c r="AD852" s="84"/>
      <c r="AE852" s="84"/>
      <c r="AG852" s="132"/>
      <c r="AN852" s="84"/>
      <c r="AO852" s="84"/>
      <c r="AP852" s="84"/>
      <c r="AQ852" s="84"/>
      <c r="AR852" s="84"/>
      <c r="AS852" s="84"/>
      <c r="AT852" s="84"/>
      <c r="AU852" s="84"/>
    </row>
    <row r="853" spans="27:64" x14ac:dyDescent="0.2">
      <c r="AA853" s="84"/>
      <c r="AB853" s="84"/>
      <c r="AC853" s="84"/>
      <c r="AD853" s="84"/>
      <c r="AE853" s="84"/>
      <c r="AG853" s="132"/>
      <c r="AN853" s="84"/>
      <c r="AO853" s="84"/>
      <c r="AP853" s="84"/>
      <c r="AQ853" s="84"/>
      <c r="AR853" s="84"/>
      <c r="AS853" s="84"/>
      <c r="AT853" s="84"/>
      <c r="AU853" s="84"/>
    </row>
    <row r="854" spans="27:64" x14ac:dyDescent="0.2">
      <c r="AA854" s="84"/>
      <c r="AB854" s="84"/>
      <c r="AC854" s="84"/>
      <c r="AD854" s="84"/>
      <c r="AE854" s="84"/>
      <c r="AG854" s="132"/>
      <c r="AN854" s="84"/>
      <c r="AO854" s="84"/>
      <c r="AP854" s="84"/>
      <c r="AQ854" s="84"/>
      <c r="AR854" s="84"/>
      <c r="AS854" s="84"/>
      <c r="AT854" s="84"/>
      <c r="AU854" s="84"/>
    </row>
    <row r="855" spans="27:64" x14ac:dyDescent="0.2">
      <c r="AA855" s="84"/>
      <c r="AB855" s="84"/>
      <c r="AC855" s="84"/>
      <c r="AD855" s="84"/>
      <c r="AE855" s="84"/>
      <c r="AG855" s="132"/>
      <c r="AN855" s="84"/>
      <c r="AO855" s="84"/>
      <c r="AP855" s="84"/>
      <c r="AQ855" s="84"/>
      <c r="AR855" s="84"/>
      <c r="AS855" s="84"/>
      <c r="AT855" s="84"/>
      <c r="AU855" s="84"/>
    </row>
    <row r="856" spans="27:64" x14ac:dyDescent="0.2">
      <c r="AA856" s="84"/>
      <c r="AB856" s="84"/>
      <c r="AC856" s="84"/>
      <c r="AD856" s="84"/>
      <c r="AE856" s="84"/>
      <c r="AG856" s="132"/>
      <c r="AN856" s="84"/>
      <c r="AO856" s="84"/>
      <c r="AP856" s="84"/>
      <c r="AQ856" s="84"/>
      <c r="AR856" s="84"/>
      <c r="AS856" s="84"/>
      <c r="AT856" s="84"/>
      <c r="AU856" s="84"/>
    </row>
    <row r="857" spans="27:64" x14ac:dyDescent="0.2">
      <c r="AA857" s="84"/>
      <c r="AB857" s="84"/>
      <c r="AC857" s="84"/>
      <c r="AD857" s="84"/>
      <c r="AE857" s="84"/>
      <c r="AG857" s="132"/>
      <c r="AN857" s="84"/>
      <c r="AO857" s="84"/>
      <c r="AP857" s="84"/>
      <c r="AQ857" s="84"/>
      <c r="AR857" s="84"/>
      <c r="AS857" s="84"/>
      <c r="AT857" s="84"/>
      <c r="AU857" s="84"/>
    </row>
    <row r="858" spans="27:64" x14ac:dyDescent="0.2">
      <c r="AA858" s="84"/>
      <c r="AB858" s="84"/>
      <c r="AC858" s="84"/>
      <c r="AD858" s="84"/>
      <c r="AE858" s="84"/>
      <c r="AG858" s="132"/>
      <c r="AN858" s="84"/>
      <c r="AO858" s="84"/>
      <c r="AP858" s="84"/>
      <c r="AQ858" s="84"/>
      <c r="AR858" s="84"/>
      <c r="AS858" s="84"/>
      <c r="AT858" s="84"/>
      <c r="AU858" s="84"/>
    </row>
    <row r="859" spans="27:64" x14ac:dyDescent="0.2">
      <c r="AA859" s="84"/>
      <c r="AB859" s="84"/>
      <c r="AC859" s="84"/>
      <c r="AD859" s="84"/>
      <c r="AE859" s="84"/>
      <c r="AG859" s="132"/>
      <c r="AN859" s="84"/>
      <c r="AO859" s="84"/>
      <c r="AP859" s="84"/>
      <c r="AQ859" s="84"/>
      <c r="AR859" s="84"/>
      <c r="AS859" s="84"/>
      <c r="AT859" s="84"/>
      <c r="AU859" s="84"/>
    </row>
    <row r="860" spans="27:64" x14ac:dyDescent="0.2">
      <c r="AA860" s="84"/>
      <c r="AB860" s="84"/>
      <c r="AC860" s="84"/>
      <c r="AD860" s="84"/>
      <c r="AE860" s="84"/>
      <c r="AG860" s="132"/>
      <c r="AN860" s="84"/>
      <c r="AO860" s="84"/>
      <c r="AP860" s="84"/>
      <c r="AQ860" s="84"/>
      <c r="AR860" s="84"/>
      <c r="AS860" s="84"/>
      <c r="AT860" s="84"/>
      <c r="AU860" s="84"/>
    </row>
    <row r="861" spans="27:64" x14ac:dyDescent="0.2">
      <c r="AA861" s="84"/>
      <c r="AB861" s="84"/>
      <c r="AC861" s="84"/>
      <c r="AD861" s="84"/>
      <c r="AE861" s="84"/>
      <c r="AG861" s="132"/>
      <c r="AN861" s="84"/>
      <c r="AO861" s="84"/>
      <c r="AP861" s="84"/>
      <c r="AQ861" s="84"/>
      <c r="AR861" s="84"/>
      <c r="AS861" s="84"/>
      <c r="AT861" s="84"/>
      <c r="AU861" s="84"/>
    </row>
    <row r="862" spans="27:64" x14ac:dyDescent="0.2">
      <c r="AA862" s="84"/>
      <c r="AB862" s="84"/>
      <c r="AC862" s="84"/>
      <c r="AD862" s="84"/>
      <c r="AE862" s="84"/>
      <c r="AG862" s="132"/>
      <c r="AN862" s="84"/>
      <c r="AO862" s="84"/>
      <c r="AP862" s="84"/>
      <c r="AQ862" s="84"/>
      <c r="AR862" s="84"/>
      <c r="AS862" s="84"/>
      <c r="AT862" s="84"/>
      <c r="AU862" s="84"/>
    </row>
    <row r="863" spans="27:64" x14ac:dyDescent="0.2">
      <c r="AA863" s="84"/>
      <c r="AB863" s="84"/>
      <c r="AC863" s="84"/>
      <c r="AD863" s="84"/>
      <c r="AE863" s="84"/>
      <c r="AG863" s="132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84"/>
      <c r="BD863" s="84"/>
      <c r="BE863" s="84"/>
      <c r="BF863" s="84"/>
      <c r="BG863" s="84"/>
      <c r="BH863" s="84"/>
      <c r="BI863" s="84"/>
      <c r="BJ863" s="84"/>
      <c r="BK863" s="84"/>
      <c r="BL863" s="84"/>
    </row>
    <row r="864" spans="27:64" x14ac:dyDescent="0.2">
      <c r="AA864" s="84"/>
      <c r="AB864" s="84"/>
      <c r="AC864" s="84"/>
      <c r="AD864" s="84"/>
      <c r="AE864" s="84"/>
      <c r="AG864" s="132"/>
      <c r="AN864" s="84"/>
      <c r="AO864" s="84"/>
      <c r="AP864" s="84"/>
      <c r="AQ864" s="84"/>
      <c r="AR864" s="84"/>
      <c r="AS864" s="84"/>
      <c r="AT864" s="84"/>
      <c r="AU864" s="84"/>
    </row>
    <row r="865" spans="27:64" x14ac:dyDescent="0.2">
      <c r="AA865" s="84"/>
      <c r="AB865" s="84"/>
      <c r="AC865" s="84"/>
      <c r="AD865" s="84"/>
      <c r="AE865" s="84"/>
      <c r="AG865" s="132"/>
      <c r="AN865" s="84"/>
      <c r="AO865" s="84"/>
      <c r="AP865" s="84"/>
      <c r="AQ865" s="84"/>
      <c r="AR865" s="84"/>
      <c r="AS865" s="84"/>
      <c r="AT865" s="84"/>
      <c r="AU865" s="84"/>
    </row>
    <row r="866" spans="27:64" x14ac:dyDescent="0.2">
      <c r="AA866" s="84"/>
      <c r="AB866" s="84"/>
      <c r="AC866" s="84"/>
      <c r="AD866" s="84"/>
      <c r="AE866" s="84"/>
      <c r="AG866" s="132"/>
      <c r="AN866" s="84"/>
      <c r="AO866" s="84"/>
      <c r="AP866" s="84"/>
      <c r="AQ866" s="84"/>
      <c r="AR866" s="84"/>
      <c r="AS866" s="84"/>
      <c r="AT866" s="84"/>
      <c r="AU866" s="84"/>
    </row>
    <row r="867" spans="27:64" x14ac:dyDescent="0.2">
      <c r="AA867" s="84"/>
      <c r="AB867" s="84"/>
      <c r="AC867" s="84"/>
      <c r="AD867" s="84"/>
      <c r="AE867" s="84"/>
      <c r="AG867" s="132"/>
      <c r="AN867" s="84"/>
      <c r="AO867" s="84"/>
      <c r="AP867" s="84"/>
      <c r="AQ867" s="84"/>
      <c r="AR867" s="84"/>
      <c r="AS867" s="84"/>
      <c r="AT867" s="84"/>
      <c r="AU867" s="84"/>
    </row>
    <row r="868" spans="27:64" x14ac:dyDescent="0.2">
      <c r="AA868" s="84"/>
      <c r="AB868" s="84"/>
      <c r="AC868" s="84"/>
      <c r="AD868" s="84"/>
      <c r="AE868" s="84"/>
      <c r="AG868" s="132"/>
      <c r="AN868" s="84"/>
      <c r="AO868" s="84"/>
      <c r="AP868" s="84"/>
      <c r="AQ868" s="84"/>
      <c r="AR868" s="84"/>
      <c r="AS868" s="84"/>
      <c r="AT868" s="84"/>
      <c r="AU868" s="84"/>
    </row>
    <row r="869" spans="27:64" x14ac:dyDescent="0.2">
      <c r="AA869" s="84"/>
      <c r="AB869" s="84"/>
      <c r="AC869" s="84"/>
      <c r="AD869" s="84"/>
      <c r="AE869" s="84"/>
      <c r="AG869" s="132"/>
      <c r="AN869" s="84"/>
      <c r="AO869" s="84"/>
      <c r="AP869" s="84"/>
      <c r="AQ869" s="84"/>
      <c r="AR869" s="84"/>
      <c r="AS869" s="84"/>
      <c r="AT869" s="84"/>
      <c r="AU869" s="84"/>
    </row>
    <row r="870" spans="27:64" x14ac:dyDescent="0.2">
      <c r="AA870" s="84"/>
      <c r="AB870" s="84"/>
      <c r="AC870" s="84"/>
      <c r="AD870" s="84"/>
      <c r="AE870" s="84"/>
      <c r="AG870" s="132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84"/>
      <c r="BD870" s="84"/>
      <c r="BE870" s="84"/>
      <c r="BF870" s="84"/>
      <c r="BG870" s="84"/>
      <c r="BH870" s="84"/>
      <c r="BI870" s="84"/>
      <c r="BJ870" s="84"/>
      <c r="BK870" s="84"/>
      <c r="BL870" s="84"/>
    </row>
    <row r="871" spans="27:64" x14ac:dyDescent="0.2">
      <c r="AA871" s="84"/>
      <c r="AB871" s="84"/>
      <c r="AC871" s="84"/>
      <c r="AD871" s="84"/>
      <c r="AE871" s="84"/>
      <c r="AG871" s="132"/>
      <c r="AN871" s="84"/>
      <c r="AO871" s="84"/>
      <c r="AP871" s="84"/>
      <c r="AQ871" s="84"/>
      <c r="AR871" s="84"/>
      <c r="AS871" s="84"/>
      <c r="AT871" s="84"/>
      <c r="AU871" s="84"/>
    </row>
    <row r="872" spans="27:64" x14ac:dyDescent="0.2">
      <c r="AA872" s="84"/>
      <c r="AB872" s="84"/>
      <c r="AC872" s="84"/>
      <c r="AD872" s="84"/>
      <c r="AE872" s="84"/>
      <c r="AG872" s="132"/>
      <c r="AN872" s="84"/>
      <c r="AO872" s="84"/>
      <c r="AP872" s="84"/>
      <c r="AQ872" s="84"/>
      <c r="AR872" s="84"/>
      <c r="AS872" s="84"/>
      <c r="AT872" s="84"/>
      <c r="AU872" s="84"/>
    </row>
    <row r="873" spans="27:64" x14ac:dyDescent="0.2">
      <c r="AA873" s="84"/>
      <c r="AB873" s="84"/>
      <c r="AC873" s="84"/>
      <c r="AD873" s="84"/>
      <c r="AE873" s="84"/>
      <c r="AG873" s="132"/>
      <c r="AN873" s="84"/>
      <c r="AO873" s="84"/>
      <c r="AP873" s="84"/>
      <c r="AQ873" s="84"/>
      <c r="AR873" s="84"/>
      <c r="AS873" s="84"/>
      <c r="AT873" s="84"/>
      <c r="AU873" s="84"/>
    </row>
    <row r="874" spans="27:64" x14ac:dyDescent="0.2">
      <c r="AA874" s="84"/>
      <c r="AB874" s="84"/>
      <c r="AC874" s="84"/>
      <c r="AD874" s="84"/>
      <c r="AE874" s="84"/>
      <c r="AG874" s="132"/>
      <c r="AN874" s="84"/>
      <c r="AO874" s="84"/>
      <c r="AP874" s="84"/>
      <c r="AQ874" s="84"/>
      <c r="AR874" s="84"/>
      <c r="AS874" s="84"/>
      <c r="AT874" s="84"/>
      <c r="AU874" s="84"/>
    </row>
    <row r="875" spans="27:64" x14ac:dyDescent="0.2">
      <c r="AA875" s="84"/>
      <c r="AB875" s="84"/>
      <c r="AC875" s="84"/>
      <c r="AD875" s="84"/>
      <c r="AE875" s="84"/>
      <c r="AG875" s="132"/>
      <c r="AN875" s="84"/>
      <c r="AO875" s="84"/>
      <c r="AP875" s="84"/>
      <c r="AQ875" s="84"/>
      <c r="AR875" s="84"/>
      <c r="AS875" s="84"/>
      <c r="AT875" s="84"/>
      <c r="AU875" s="84"/>
    </row>
    <row r="876" spans="27:64" x14ac:dyDescent="0.2">
      <c r="AA876" s="84"/>
      <c r="AB876" s="84"/>
      <c r="AC876" s="84"/>
      <c r="AD876" s="84"/>
      <c r="AE876" s="84"/>
      <c r="AG876" s="132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84"/>
      <c r="BD876" s="84"/>
      <c r="BE876" s="84"/>
      <c r="BF876" s="84"/>
      <c r="BG876" s="84"/>
      <c r="BH876" s="84"/>
      <c r="BI876" s="84"/>
      <c r="BJ876" s="84"/>
      <c r="BK876" s="84"/>
      <c r="BL876" s="84"/>
    </row>
    <row r="877" spans="27:64" x14ac:dyDescent="0.2">
      <c r="AA877" s="84"/>
      <c r="AB877" s="84"/>
      <c r="AC877" s="84"/>
      <c r="AD877" s="84"/>
      <c r="AE877" s="84"/>
      <c r="AG877" s="132"/>
      <c r="AN877" s="84"/>
      <c r="AO877" s="84"/>
      <c r="AP877" s="84"/>
      <c r="AQ877" s="84"/>
      <c r="AR877" s="84"/>
      <c r="AS877" s="84"/>
      <c r="AT877" s="84"/>
      <c r="AU877" s="84"/>
    </row>
    <row r="878" spans="27:64" x14ac:dyDescent="0.2">
      <c r="AA878" s="84"/>
      <c r="AB878" s="84"/>
      <c r="AC878" s="84"/>
      <c r="AD878" s="84"/>
      <c r="AE878" s="84"/>
      <c r="AG878" s="132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84"/>
      <c r="BD878" s="84"/>
      <c r="BE878" s="84"/>
      <c r="BF878" s="84"/>
      <c r="BG878" s="84"/>
      <c r="BH878" s="84"/>
      <c r="BI878" s="84"/>
      <c r="BJ878" s="84"/>
      <c r="BK878" s="84"/>
      <c r="BL878" s="84"/>
    </row>
    <row r="879" spans="27:64" x14ac:dyDescent="0.2">
      <c r="AA879" s="84"/>
      <c r="AB879" s="84"/>
      <c r="AC879" s="84"/>
      <c r="AD879" s="84"/>
      <c r="AE879" s="84"/>
      <c r="AG879" s="132"/>
      <c r="AN879" s="84"/>
      <c r="AO879" s="84"/>
      <c r="AP879" s="84"/>
      <c r="AQ879" s="84"/>
      <c r="AR879" s="84"/>
      <c r="AS879" s="84"/>
      <c r="AT879" s="84"/>
      <c r="AU879" s="84"/>
    </row>
    <row r="880" spans="27:64" x14ac:dyDescent="0.2">
      <c r="AA880" s="84"/>
      <c r="AB880" s="84"/>
      <c r="AC880" s="84"/>
      <c r="AD880" s="84"/>
      <c r="AE880" s="84"/>
      <c r="AG880" s="132"/>
      <c r="AN880" s="84"/>
      <c r="AO880" s="84"/>
      <c r="AP880" s="84"/>
      <c r="AQ880" s="84"/>
      <c r="AR880" s="84"/>
      <c r="AS880" s="84"/>
      <c r="AT880" s="84"/>
      <c r="AU880" s="84"/>
      <c r="AV880" s="84"/>
    </row>
    <row r="881" spans="27:48" x14ac:dyDescent="0.2">
      <c r="AA881" s="84"/>
      <c r="AB881" s="84"/>
      <c r="AC881" s="84"/>
      <c r="AD881" s="84"/>
      <c r="AE881" s="84"/>
      <c r="AG881" s="132"/>
      <c r="AN881" s="84"/>
      <c r="AO881" s="84"/>
      <c r="AP881" s="84"/>
      <c r="AQ881" s="84"/>
      <c r="AR881" s="84"/>
      <c r="AS881" s="84"/>
      <c r="AT881" s="84"/>
      <c r="AU881" s="84"/>
    </row>
    <row r="882" spans="27:48" x14ac:dyDescent="0.2">
      <c r="AA882" s="84"/>
      <c r="AB882" s="84"/>
      <c r="AC882" s="84"/>
      <c r="AD882" s="84"/>
      <c r="AE882" s="84"/>
      <c r="AG882" s="132"/>
      <c r="AN882" s="84"/>
      <c r="AO882" s="84"/>
      <c r="AP882" s="84"/>
      <c r="AQ882" s="84"/>
      <c r="AR882" s="84"/>
      <c r="AS882" s="84"/>
      <c r="AT882" s="84"/>
      <c r="AU882" s="84"/>
    </row>
    <row r="883" spans="27:48" x14ac:dyDescent="0.2">
      <c r="AA883" s="84"/>
      <c r="AB883" s="84"/>
      <c r="AC883" s="84"/>
      <c r="AD883" s="84"/>
      <c r="AE883" s="84"/>
      <c r="AG883" s="132"/>
      <c r="AN883" s="84"/>
      <c r="AO883" s="84"/>
      <c r="AP883" s="84"/>
      <c r="AQ883" s="84"/>
      <c r="AR883" s="84"/>
      <c r="AS883" s="84"/>
      <c r="AT883" s="84"/>
      <c r="AU883" s="84"/>
    </row>
    <row r="884" spans="27:48" x14ac:dyDescent="0.2">
      <c r="AA884" s="84"/>
      <c r="AB884" s="84"/>
      <c r="AC884" s="84"/>
      <c r="AD884" s="84"/>
      <c r="AE884" s="84"/>
      <c r="AG884" s="132"/>
      <c r="AN884" s="84"/>
      <c r="AO884" s="84"/>
      <c r="AP884" s="84"/>
      <c r="AQ884" s="84"/>
      <c r="AR884" s="84"/>
      <c r="AS884" s="84"/>
      <c r="AT884" s="84"/>
      <c r="AU884" s="84"/>
    </row>
    <row r="885" spans="27:48" x14ac:dyDescent="0.2">
      <c r="AA885" s="84"/>
      <c r="AB885" s="84"/>
      <c r="AC885" s="84"/>
      <c r="AD885" s="84"/>
      <c r="AE885" s="84"/>
      <c r="AG885" s="132"/>
      <c r="AN885" s="84"/>
      <c r="AO885" s="84"/>
      <c r="AP885" s="84"/>
      <c r="AQ885" s="84"/>
      <c r="AR885" s="84"/>
      <c r="AS885" s="84"/>
      <c r="AT885" s="84"/>
      <c r="AU885" s="84"/>
    </row>
    <row r="886" spans="27:48" x14ac:dyDescent="0.2">
      <c r="AA886" s="84"/>
      <c r="AB886" s="84"/>
      <c r="AC886" s="84"/>
      <c r="AD886" s="84"/>
      <c r="AE886" s="84"/>
      <c r="AG886" s="132"/>
      <c r="AN886" s="84"/>
      <c r="AO886" s="84"/>
      <c r="AP886" s="84"/>
      <c r="AQ886" s="84"/>
      <c r="AR886" s="84"/>
      <c r="AS886" s="84"/>
      <c r="AT886" s="84"/>
      <c r="AU886" s="84"/>
      <c r="AV886" s="84"/>
    </row>
    <row r="887" spans="27:48" x14ac:dyDescent="0.2">
      <c r="AA887" s="84"/>
      <c r="AB887" s="84"/>
      <c r="AC887" s="84"/>
      <c r="AD887" s="84"/>
      <c r="AE887" s="84"/>
      <c r="AG887" s="132"/>
      <c r="AN887" s="84"/>
      <c r="AO887" s="84"/>
      <c r="AP887" s="84"/>
      <c r="AQ887" s="84"/>
      <c r="AR887" s="84"/>
      <c r="AS887" s="84"/>
      <c r="AT887" s="84"/>
      <c r="AU887" s="84"/>
    </row>
    <row r="888" spans="27:48" x14ac:dyDescent="0.2">
      <c r="AA888" s="84"/>
      <c r="AB888" s="84"/>
      <c r="AC888" s="84"/>
      <c r="AD888" s="84"/>
      <c r="AE888" s="84"/>
      <c r="AG888" s="132"/>
      <c r="AN888" s="84"/>
      <c r="AO888" s="84"/>
      <c r="AP888" s="84"/>
      <c r="AQ888" s="84"/>
      <c r="AR888" s="84"/>
      <c r="AS888" s="84"/>
      <c r="AT888" s="84"/>
      <c r="AU888" s="84"/>
    </row>
    <row r="889" spans="27:48" x14ac:dyDescent="0.2">
      <c r="AA889" s="84"/>
      <c r="AB889" s="84"/>
      <c r="AC889" s="84"/>
      <c r="AD889" s="84"/>
      <c r="AE889" s="84"/>
      <c r="AG889" s="132"/>
      <c r="AN889" s="84"/>
      <c r="AO889" s="84"/>
      <c r="AP889" s="84"/>
      <c r="AQ889" s="84"/>
      <c r="AR889" s="84"/>
      <c r="AS889" s="84"/>
      <c r="AT889" s="84"/>
      <c r="AU889" s="84"/>
    </row>
    <row r="890" spans="27:48" x14ac:dyDescent="0.2">
      <c r="AA890" s="84"/>
      <c r="AB890" s="84"/>
      <c r="AC890" s="84"/>
      <c r="AD890" s="84"/>
      <c r="AE890" s="84"/>
      <c r="AG890" s="132"/>
      <c r="AN890" s="84"/>
      <c r="AO890" s="84"/>
      <c r="AP890" s="84"/>
      <c r="AQ890" s="84"/>
      <c r="AR890" s="84"/>
      <c r="AS890" s="84"/>
      <c r="AT890" s="84"/>
      <c r="AU890" s="84"/>
    </row>
    <row r="891" spans="27:48" x14ac:dyDescent="0.2">
      <c r="AA891" s="84"/>
      <c r="AB891" s="84"/>
      <c r="AC891" s="84"/>
      <c r="AD891" s="84"/>
      <c r="AE891" s="84"/>
      <c r="AG891" s="132"/>
      <c r="AN891" s="84"/>
      <c r="AO891" s="84"/>
      <c r="AP891" s="84"/>
      <c r="AQ891" s="84"/>
      <c r="AR891" s="84"/>
      <c r="AS891" s="84"/>
      <c r="AT891" s="84"/>
      <c r="AU891" s="84"/>
    </row>
    <row r="892" spans="27:48" x14ac:dyDescent="0.2">
      <c r="AA892" s="84"/>
      <c r="AB892" s="84"/>
      <c r="AC892" s="84"/>
      <c r="AD892" s="84"/>
      <c r="AE892" s="84"/>
      <c r="AG892" s="132"/>
      <c r="AN892" s="84"/>
      <c r="AO892" s="84"/>
      <c r="AP892" s="84"/>
      <c r="AQ892" s="84"/>
      <c r="AR892" s="84"/>
      <c r="AS892" s="84"/>
      <c r="AT892" s="84"/>
      <c r="AU892" s="84"/>
    </row>
    <row r="893" spans="27:48" x14ac:dyDescent="0.2">
      <c r="AA893" s="84"/>
      <c r="AB893" s="84"/>
      <c r="AC893" s="84"/>
      <c r="AD893" s="84"/>
      <c r="AE893" s="84"/>
      <c r="AG893" s="132"/>
      <c r="AN893" s="84"/>
      <c r="AO893" s="84"/>
      <c r="AP893" s="84"/>
      <c r="AQ893" s="84"/>
      <c r="AR893" s="84"/>
      <c r="AS893" s="84"/>
      <c r="AT893" s="84"/>
      <c r="AU893" s="84"/>
    </row>
    <row r="894" spans="27:48" x14ac:dyDescent="0.2">
      <c r="AA894" s="84"/>
      <c r="AB894" s="84"/>
      <c r="AC894" s="84"/>
      <c r="AD894" s="84"/>
      <c r="AE894" s="84"/>
      <c r="AG894" s="132"/>
      <c r="AN894" s="84"/>
      <c r="AO894" s="84"/>
      <c r="AP894" s="84"/>
      <c r="AQ894" s="84"/>
      <c r="AR894" s="84"/>
      <c r="AS894" s="84"/>
      <c r="AT894" s="84"/>
      <c r="AU894" s="84"/>
    </row>
    <row r="895" spans="27:48" x14ac:dyDescent="0.2">
      <c r="AA895" s="84"/>
      <c r="AB895" s="84"/>
      <c r="AC895" s="84"/>
      <c r="AD895" s="84"/>
      <c r="AE895" s="84"/>
      <c r="AG895" s="132"/>
      <c r="AN895" s="84"/>
      <c r="AO895" s="84"/>
      <c r="AP895" s="84"/>
      <c r="AQ895" s="84"/>
      <c r="AR895" s="84"/>
      <c r="AS895" s="84"/>
      <c r="AT895" s="84"/>
      <c r="AU895" s="84"/>
    </row>
    <row r="896" spans="27:48" x14ac:dyDescent="0.2">
      <c r="AA896" s="84"/>
      <c r="AB896" s="84"/>
      <c r="AC896" s="84"/>
      <c r="AD896" s="84"/>
      <c r="AE896" s="84"/>
      <c r="AG896" s="132"/>
      <c r="AN896" s="84"/>
      <c r="AO896" s="84"/>
      <c r="AP896" s="84"/>
      <c r="AQ896" s="84"/>
      <c r="AR896" s="84"/>
      <c r="AS896" s="84"/>
      <c r="AT896" s="84"/>
      <c r="AU896" s="84"/>
    </row>
    <row r="897" spans="27:48" x14ac:dyDescent="0.2">
      <c r="AA897" s="84"/>
      <c r="AB897" s="84"/>
      <c r="AC897" s="84"/>
      <c r="AD897" s="84"/>
      <c r="AE897" s="84"/>
      <c r="AG897" s="132"/>
      <c r="AN897" s="84"/>
      <c r="AO897" s="84"/>
      <c r="AP897" s="84"/>
      <c r="AQ897" s="84"/>
      <c r="AR897" s="84"/>
      <c r="AS897" s="84"/>
      <c r="AT897" s="84"/>
      <c r="AU897" s="84"/>
      <c r="AV897" s="84"/>
    </row>
    <row r="898" spans="27:48" x14ac:dyDescent="0.2">
      <c r="AA898" s="84"/>
      <c r="AB898" s="84"/>
      <c r="AC898" s="84"/>
      <c r="AD898" s="84"/>
      <c r="AE898" s="84"/>
      <c r="AG898" s="132"/>
      <c r="AN898" s="84"/>
      <c r="AO898" s="84"/>
      <c r="AP898" s="84"/>
      <c r="AQ898" s="84"/>
      <c r="AR898" s="84"/>
      <c r="AS898" s="84"/>
      <c r="AT898" s="84"/>
      <c r="AU898" s="84"/>
    </row>
    <row r="899" spans="27:48" x14ac:dyDescent="0.2">
      <c r="AA899" s="84"/>
      <c r="AB899" s="84"/>
      <c r="AC899" s="84"/>
      <c r="AD899" s="84"/>
      <c r="AE899" s="84"/>
      <c r="AG899" s="132"/>
      <c r="AN899" s="84"/>
      <c r="AO899" s="84"/>
      <c r="AP899" s="84"/>
      <c r="AQ899" s="84"/>
      <c r="AR899" s="84"/>
      <c r="AS899" s="84"/>
      <c r="AT899" s="84"/>
      <c r="AU899" s="84"/>
    </row>
    <row r="900" spans="27:48" x14ac:dyDescent="0.2">
      <c r="AA900" s="84"/>
      <c r="AB900" s="84"/>
      <c r="AC900" s="84"/>
      <c r="AD900" s="84"/>
      <c r="AE900" s="84"/>
      <c r="AG900" s="132"/>
      <c r="AN900" s="84"/>
      <c r="AO900" s="84"/>
      <c r="AP900" s="84"/>
      <c r="AQ900" s="84"/>
      <c r="AR900" s="84"/>
      <c r="AS900" s="84"/>
      <c r="AT900" s="84"/>
      <c r="AU900" s="84"/>
    </row>
    <row r="901" spans="27:48" x14ac:dyDescent="0.2">
      <c r="AA901" s="84"/>
      <c r="AB901" s="84"/>
      <c r="AC901" s="84"/>
      <c r="AD901" s="84"/>
      <c r="AE901" s="84"/>
      <c r="AG901" s="132"/>
      <c r="AN901" s="84"/>
      <c r="AO901" s="84"/>
      <c r="AP901" s="84"/>
      <c r="AQ901" s="84"/>
      <c r="AR901" s="84"/>
      <c r="AS901" s="84"/>
      <c r="AT901" s="84"/>
      <c r="AU901" s="84"/>
    </row>
    <row r="902" spans="27:48" x14ac:dyDescent="0.2">
      <c r="AA902" s="84"/>
      <c r="AB902" s="84"/>
      <c r="AC902" s="84"/>
      <c r="AD902" s="84"/>
      <c r="AE902" s="84"/>
      <c r="AG902" s="132"/>
      <c r="AN902" s="84"/>
      <c r="AO902" s="84"/>
      <c r="AP902" s="84"/>
      <c r="AQ902" s="84"/>
      <c r="AR902" s="84"/>
      <c r="AS902" s="84"/>
      <c r="AT902" s="84"/>
      <c r="AU902" s="84"/>
    </row>
    <row r="903" spans="27:48" x14ac:dyDescent="0.2">
      <c r="AA903" s="84"/>
      <c r="AB903" s="84"/>
      <c r="AC903" s="84"/>
      <c r="AD903" s="84"/>
      <c r="AE903" s="84"/>
      <c r="AG903" s="132"/>
      <c r="AN903" s="84"/>
      <c r="AO903" s="84"/>
      <c r="AP903" s="84"/>
      <c r="AQ903" s="84"/>
      <c r="AR903" s="84"/>
      <c r="AS903" s="84"/>
      <c r="AT903" s="84"/>
      <c r="AU903" s="84"/>
      <c r="AV903" s="84"/>
    </row>
    <row r="904" spans="27:48" x14ac:dyDescent="0.2">
      <c r="AA904" s="84"/>
      <c r="AB904" s="84"/>
      <c r="AC904" s="84"/>
      <c r="AD904" s="84"/>
      <c r="AE904" s="84"/>
      <c r="AG904" s="132"/>
      <c r="AN904" s="84"/>
      <c r="AO904" s="84"/>
      <c r="AP904" s="84"/>
      <c r="AQ904" s="84"/>
      <c r="AR904" s="84"/>
      <c r="AS904" s="84"/>
      <c r="AT904" s="84"/>
      <c r="AU904" s="84"/>
    </row>
    <row r="905" spans="27:48" x14ac:dyDescent="0.2">
      <c r="AA905" s="84"/>
      <c r="AB905" s="84"/>
      <c r="AC905" s="84"/>
      <c r="AD905" s="84"/>
      <c r="AE905" s="84"/>
      <c r="AG905" s="132"/>
      <c r="AN905" s="84"/>
      <c r="AO905" s="84"/>
      <c r="AP905" s="84"/>
      <c r="AQ905" s="84"/>
      <c r="AR905" s="84"/>
      <c r="AS905" s="84"/>
      <c r="AT905" s="84"/>
      <c r="AU905" s="84"/>
    </row>
    <row r="906" spans="27:48" x14ac:dyDescent="0.2">
      <c r="AA906" s="84"/>
      <c r="AB906" s="84"/>
      <c r="AC906" s="84"/>
      <c r="AD906" s="84"/>
      <c r="AE906" s="84"/>
      <c r="AG906" s="132"/>
      <c r="AN906" s="84"/>
      <c r="AO906" s="84"/>
      <c r="AP906" s="84"/>
      <c r="AQ906" s="84"/>
      <c r="AR906" s="84"/>
      <c r="AS906" s="84"/>
      <c r="AT906" s="84"/>
      <c r="AU906" s="84"/>
    </row>
    <row r="907" spans="27:48" x14ac:dyDescent="0.2">
      <c r="AA907" s="84"/>
      <c r="AB907" s="84"/>
      <c r="AC907" s="84"/>
      <c r="AD907" s="84"/>
      <c r="AE907" s="84"/>
      <c r="AG907" s="132"/>
      <c r="AN907" s="84"/>
      <c r="AO907" s="84"/>
      <c r="AP907" s="84"/>
      <c r="AQ907" s="84"/>
      <c r="AR907" s="84"/>
      <c r="AS907" s="84"/>
      <c r="AT907" s="84"/>
      <c r="AU907" s="84"/>
    </row>
    <row r="908" spans="27:48" x14ac:dyDescent="0.2">
      <c r="AA908" s="84"/>
      <c r="AB908" s="84"/>
      <c r="AC908" s="84"/>
      <c r="AD908" s="84"/>
      <c r="AE908" s="84"/>
      <c r="AG908" s="132"/>
      <c r="AN908" s="84"/>
      <c r="AO908" s="84"/>
      <c r="AP908" s="84"/>
      <c r="AQ908" s="84"/>
      <c r="AR908" s="84"/>
      <c r="AS908" s="84"/>
      <c r="AT908" s="84"/>
      <c r="AU908" s="84"/>
    </row>
    <row r="909" spans="27:48" x14ac:dyDescent="0.2">
      <c r="AA909" s="84"/>
      <c r="AB909" s="84"/>
      <c r="AC909" s="84"/>
      <c r="AD909" s="84"/>
      <c r="AE909" s="84"/>
      <c r="AG909" s="132"/>
      <c r="AN909" s="84"/>
      <c r="AO909" s="84"/>
      <c r="AP909" s="84"/>
      <c r="AQ909" s="84"/>
      <c r="AR909" s="84"/>
      <c r="AS909" s="84"/>
      <c r="AT909" s="84"/>
      <c r="AU909" s="84"/>
    </row>
    <row r="910" spans="27:48" x14ac:dyDescent="0.2">
      <c r="AA910" s="84"/>
      <c r="AB910" s="84"/>
      <c r="AC910" s="84"/>
      <c r="AD910" s="84"/>
      <c r="AE910" s="84"/>
      <c r="AG910" s="132"/>
      <c r="AN910" s="84"/>
      <c r="AO910" s="84"/>
      <c r="AP910" s="84"/>
      <c r="AQ910" s="84"/>
      <c r="AR910" s="84"/>
      <c r="AS910" s="84"/>
      <c r="AT910" s="84"/>
      <c r="AU910" s="84"/>
    </row>
    <row r="911" spans="27:48" x14ac:dyDescent="0.2">
      <c r="AA911" s="84"/>
      <c r="AB911" s="84"/>
      <c r="AC911" s="84"/>
      <c r="AD911" s="84"/>
      <c r="AE911" s="84"/>
      <c r="AG911" s="132"/>
      <c r="AN911" s="84"/>
      <c r="AO911" s="84"/>
      <c r="AP911" s="84"/>
      <c r="AQ911" s="84"/>
      <c r="AR911" s="84"/>
      <c r="AS911" s="84"/>
      <c r="AT911" s="84"/>
      <c r="AU911" s="84"/>
    </row>
    <row r="912" spans="27:48" x14ac:dyDescent="0.2">
      <c r="AA912" s="84"/>
      <c r="AB912" s="84"/>
      <c r="AC912" s="84"/>
      <c r="AD912" s="84"/>
      <c r="AE912" s="84"/>
      <c r="AG912" s="132"/>
      <c r="AN912" s="84"/>
      <c r="AO912" s="84"/>
      <c r="AP912" s="84"/>
      <c r="AQ912" s="84"/>
      <c r="AR912" s="84"/>
      <c r="AS912" s="84"/>
      <c r="AT912" s="84"/>
      <c r="AU912" s="84"/>
    </row>
    <row r="913" spans="27:64" x14ac:dyDescent="0.2">
      <c r="AA913" s="84"/>
      <c r="AB913" s="84"/>
      <c r="AC913" s="84"/>
      <c r="AD913" s="84"/>
      <c r="AE913" s="84"/>
      <c r="AG913" s="132"/>
      <c r="AN913" s="84"/>
      <c r="AO913" s="84"/>
      <c r="AP913" s="84"/>
      <c r="AQ913" s="84"/>
      <c r="AR913" s="84"/>
      <c r="AS913" s="84"/>
      <c r="AT913" s="84"/>
      <c r="AU913" s="84"/>
    </row>
    <row r="914" spans="27:64" x14ac:dyDescent="0.2">
      <c r="AA914" s="84"/>
      <c r="AB914" s="84"/>
      <c r="AC914" s="84"/>
      <c r="AD914" s="84"/>
      <c r="AE914" s="84"/>
      <c r="AG914" s="132"/>
      <c r="AN914" s="84"/>
      <c r="AO914" s="84"/>
      <c r="AP914" s="84"/>
      <c r="AQ914" s="84"/>
      <c r="AR914" s="84"/>
      <c r="AS914" s="84"/>
      <c r="AT914" s="84"/>
      <c r="AU914" s="84"/>
    </row>
    <row r="915" spans="27:64" x14ac:dyDescent="0.2">
      <c r="AA915" s="84"/>
      <c r="AB915" s="84"/>
      <c r="AC915" s="84"/>
      <c r="AD915" s="84"/>
      <c r="AE915" s="84"/>
      <c r="AG915" s="132"/>
      <c r="AN915" s="84"/>
      <c r="AO915" s="84"/>
      <c r="AP915" s="84"/>
      <c r="AQ915" s="84"/>
      <c r="AR915" s="84"/>
      <c r="AS915" s="84"/>
      <c r="AT915" s="84"/>
      <c r="AU915" s="84"/>
    </row>
    <row r="916" spans="27:64" x14ac:dyDescent="0.2">
      <c r="AA916" s="84"/>
      <c r="AB916" s="84"/>
      <c r="AC916" s="84"/>
      <c r="AD916" s="84"/>
      <c r="AE916" s="84"/>
      <c r="AG916" s="132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84"/>
      <c r="BD916" s="84"/>
      <c r="BE916" s="84"/>
      <c r="BF916" s="84"/>
      <c r="BG916" s="84"/>
      <c r="BH916" s="84"/>
      <c r="BI916" s="84"/>
      <c r="BJ916" s="84"/>
      <c r="BK916" s="84"/>
      <c r="BL916" s="84"/>
    </row>
    <row r="917" spans="27:64" x14ac:dyDescent="0.2">
      <c r="AA917" s="84"/>
      <c r="AB917" s="84"/>
      <c r="AC917" s="84"/>
      <c r="AD917" s="84"/>
      <c r="AE917" s="84"/>
      <c r="AG917" s="132"/>
      <c r="AN917" s="84"/>
      <c r="AO917" s="84"/>
      <c r="AP917" s="84"/>
      <c r="AQ917" s="84"/>
      <c r="AR917" s="84"/>
      <c r="AS917" s="84"/>
      <c r="AT917" s="84"/>
      <c r="AU917" s="84"/>
    </row>
    <row r="918" spans="27:64" x14ac:dyDescent="0.2">
      <c r="AA918" s="84"/>
      <c r="AB918" s="84"/>
      <c r="AC918" s="84"/>
      <c r="AD918" s="84"/>
      <c r="AE918" s="84"/>
      <c r="AG918" s="132"/>
      <c r="AN918" s="84"/>
      <c r="AO918" s="84"/>
      <c r="AP918" s="84"/>
      <c r="AQ918" s="84"/>
      <c r="AR918" s="84"/>
      <c r="AS918" s="84"/>
      <c r="AT918" s="84"/>
      <c r="AU918" s="84"/>
    </row>
    <row r="919" spans="27:64" x14ac:dyDescent="0.2">
      <c r="AA919" s="84"/>
      <c r="AB919" s="84"/>
      <c r="AC919" s="84"/>
      <c r="AD919" s="84"/>
      <c r="AE919" s="84"/>
      <c r="AG919" s="132"/>
      <c r="AN919" s="84"/>
      <c r="AO919" s="84"/>
      <c r="AP919" s="84"/>
      <c r="AQ919" s="84"/>
      <c r="AR919" s="84"/>
      <c r="AS919" s="84"/>
      <c r="AT919" s="84"/>
      <c r="AU919" s="84"/>
    </row>
    <row r="920" spans="27:64" x14ac:dyDescent="0.2">
      <c r="AA920" s="84"/>
      <c r="AB920" s="84"/>
      <c r="AC920" s="84"/>
      <c r="AD920" s="84"/>
      <c r="AE920" s="84"/>
      <c r="AG920" s="132"/>
      <c r="AN920" s="84"/>
      <c r="AO920" s="84"/>
      <c r="AP920" s="84"/>
      <c r="AQ920" s="84"/>
      <c r="AR920" s="84"/>
      <c r="AS920" s="84"/>
      <c r="AT920" s="84"/>
      <c r="AU920" s="84"/>
    </row>
    <row r="921" spans="27:64" x14ac:dyDescent="0.2">
      <c r="AA921" s="84"/>
      <c r="AB921" s="84"/>
      <c r="AC921" s="84"/>
      <c r="AD921" s="84"/>
      <c r="AE921" s="84"/>
      <c r="AG921" s="132"/>
      <c r="AN921" s="84"/>
      <c r="AO921" s="84"/>
      <c r="AP921" s="84"/>
      <c r="AQ921" s="84"/>
      <c r="AR921" s="84"/>
      <c r="AS921" s="84"/>
      <c r="AT921" s="84"/>
      <c r="AU921" s="84"/>
    </row>
    <row r="922" spans="27:64" x14ac:dyDescent="0.2">
      <c r="AA922" s="84"/>
      <c r="AB922" s="84"/>
      <c r="AC922" s="84"/>
      <c r="AD922" s="84"/>
      <c r="AE922" s="84"/>
      <c r="AG922" s="132"/>
      <c r="AN922" s="84"/>
      <c r="AO922" s="84"/>
      <c r="AP922" s="84"/>
      <c r="AQ922" s="84"/>
      <c r="AR922" s="84"/>
      <c r="AS922" s="84"/>
      <c r="AT922" s="84"/>
      <c r="AU922" s="84"/>
    </row>
    <row r="923" spans="27:64" x14ac:dyDescent="0.2">
      <c r="AA923" s="84"/>
      <c r="AB923" s="84"/>
      <c r="AC923" s="84"/>
      <c r="AD923" s="84"/>
      <c r="AE923" s="84"/>
      <c r="AG923" s="132"/>
      <c r="AN923" s="84"/>
      <c r="AO923" s="84"/>
      <c r="AP923" s="84"/>
      <c r="AQ923" s="84"/>
      <c r="AR923" s="84"/>
      <c r="AS923" s="84"/>
      <c r="AT923" s="84"/>
      <c r="AU923" s="84"/>
    </row>
    <row r="924" spans="27:64" x14ac:dyDescent="0.2">
      <c r="AA924" s="84"/>
      <c r="AB924" s="84"/>
      <c r="AC924" s="84"/>
      <c r="AD924" s="84"/>
      <c r="AE924" s="84"/>
      <c r="AG924" s="132"/>
      <c r="AN924" s="84"/>
      <c r="AO924" s="84"/>
      <c r="AP924" s="84"/>
      <c r="AQ924" s="84"/>
      <c r="AR924" s="84"/>
      <c r="AS924" s="84"/>
      <c r="AT924" s="84"/>
      <c r="AU924" s="84"/>
    </row>
    <row r="925" spans="27:64" x14ac:dyDescent="0.2">
      <c r="AA925" s="84"/>
      <c r="AB925" s="84"/>
      <c r="AC925" s="84"/>
      <c r="AD925" s="84"/>
      <c r="AE925" s="84"/>
      <c r="AG925" s="132"/>
      <c r="AN925" s="84"/>
      <c r="AO925" s="84"/>
      <c r="AP925" s="84"/>
      <c r="AQ925" s="84"/>
      <c r="AR925" s="84"/>
      <c r="AS925" s="84"/>
      <c r="AT925" s="84"/>
      <c r="AU925" s="84"/>
    </row>
    <row r="926" spans="27:64" x14ac:dyDescent="0.2">
      <c r="AA926" s="84"/>
      <c r="AB926" s="84"/>
      <c r="AC926" s="84"/>
      <c r="AD926" s="84"/>
      <c r="AE926" s="84"/>
      <c r="AG926" s="132"/>
      <c r="AN926" s="84"/>
      <c r="AO926" s="84"/>
      <c r="AP926" s="84"/>
      <c r="AQ926" s="84"/>
      <c r="AR926" s="84"/>
      <c r="AS926" s="84"/>
      <c r="AT926" s="84"/>
      <c r="AU926" s="84"/>
    </row>
    <row r="927" spans="27:64" x14ac:dyDescent="0.2">
      <c r="AA927" s="84"/>
      <c r="AB927" s="84"/>
      <c r="AC927" s="84"/>
      <c r="AD927" s="84"/>
      <c r="AE927" s="84"/>
      <c r="AG927" s="132"/>
      <c r="AN927" s="84"/>
      <c r="AO927" s="84"/>
      <c r="AP927" s="84"/>
      <c r="AQ927" s="84"/>
      <c r="AR927" s="84"/>
      <c r="AS927" s="84"/>
      <c r="AT927" s="84"/>
      <c r="AU927" s="84"/>
    </row>
    <row r="928" spans="27:64" x14ac:dyDescent="0.2">
      <c r="AA928" s="84"/>
      <c r="AB928" s="84"/>
      <c r="AC928" s="84"/>
      <c r="AD928" s="84"/>
      <c r="AE928" s="84"/>
      <c r="AG928" s="132"/>
      <c r="AN928" s="84"/>
      <c r="AO928" s="84"/>
      <c r="AP928" s="84"/>
      <c r="AQ928" s="84"/>
      <c r="AR928" s="84"/>
      <c r="AS928" s="84"/>
      <c r="AT928" s="84"/>
      <c r="AU928" s="84"/>
    </row>
    <row r="929" spans="27:64" x14ac:dyDescent="0.2">
      <c r="AA929" s="84"/>
      <c r="AB929" s="84"/>
      <c r="AC929" s="84"/>
      <c r="AD929" s="84"/>
      <c r="AE929" s="84"/>
      <c r="AG929" s="132"/>
      <c r="AN929" s="84"/>
      <c r="AO929" s="84"/>
      <c r="AP929" s="84"/>
      <c r="AQ929" s="84"/>
      <c r="AR929" s="84"/>
      <c r="AS929" s="84"/>
      <c r="AT929" s="84"/>
      <c r="AU929" s="84"/>
    </row>
    <row r="930" spans="27:64" x14ac:dyDescent="0.2">
      <c r="AA930" s="84"/>
      <c r="AB930" s="84"/>
      <c r="AC930" s="84"/>
      <c r="AD930" s="84"/>
      <c r="AE930" s="84"/>
      <c r="AG930" s="132"/>
      <c r="AN930" s="84"/>
      <c r="AO930" s="84"/>
      <c r="AP930" s="84"/>
      <c r="AQ930" s="84"/>
      <c r="AR930" s="84"/>
      <c r="AS930" s="84"/>
      <c r="AT930" s="84"/>
      <c r="AU930" s="84"/>
    </row>
    <row r="931" spans="27:64" x14ac:dyDescent="0.2">
      <c r="AA931" s="84"/>
      <c r="AB931" s="84"/>
      <c r="AC931" s="84"/>
      <c r="AD931" s="84"/>
      <c r="AE931" s="84"/>
      <c r="AG931" s="132"/>
      <c r="AN931" s="84"/>
      <c r="AO931" s="84"/>
      <c r="AP931" s="84"/>
      <c r="AQ931" s="84"/>
      <c r="AR931" s="84"/>
      <c r="AS931" s="84"/>
      <c r="AT931" s="84"/>
      <c r="AU931" s="84"/>
    </row>
    <row r="932" spans="27:64" x14ac:dyDescent="0.2">
      <c r="AA932" s="84"/>
      <c r="AB932" s="84"/>
      <c r="AC932" s="84"/>
      <c r="AD932" s="84"/>
      <c r="AE932" s="84"/>
      <c r="AG932" s="132"/>
      <c r="AN932" s="84"/>
      <c r="AO932" s="84"/>
      <c r="AP932" s="84"/>
      <c r="AQ932" s="84"/>
      <c r="AR932" s="84"/>
      <c r="AS932" s="84"/>
      <c r="AT932" s="84"/>
      <c r="AU932" s="84"/>
    </row>
    <row r="933" spans="27:64" x14ac:dyDescent="0.2">
      <c r="AA933" s="84"/>
      <c r="AB933" s="84"/>
      <c r="AC933" s="84"/>
      <c r="AD933" s="84"/>
      <c r="AE933" s="84"/>
      <c r="AG933" s="132"/>
      <c r="AN933" s="84"/>
      <c r="AO933" s="84"/>
      <c r="AP933" s="84"/>
      <c r="AQ933" s="84"/>
      <c r="AR933" s="84"/>
      <c r="AS933" s="84"/>
      <c r="AT933" s="84"/>
      <c r="AU933" s="84"/>
    </row>
    <row r="934" spans="27:64" x14ac:dyDescent="0.2">
      <c r="AA934" s="84"/>
      <c r="AB934" s="84"/>
      <c r="AC934" s="84"/>
      <c r="AD934" s="84"/>
      <c r="AE934" s="84"/>
      <c r="AG934" s="132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84"/>
      <c r="BD934" s="84"/>
      <c r="BE934" s="84"/>
      <c r="BF934" s="84"/>
      <c r="BG934" s="84"/>
      <c r="BH934" s="84"/>
      <c r="BI934" s="84"/>
      <c r="BJ934" s="84"/>
      <c r="BK934" s="84"/>
      <c r="BL934" s="84"/>
    </row>
    <row r="935" spans="27:64" x14ac:dyDescent="0.2">
      <c r="AA935" s="84"/>
      <c r="AB935" s="84"/>
      <c r="AC935" s="84"/>
      <c r="AD935" s="84"/>
      <c r="AE935" s="84"/>
      <c r="AG935" s="132"/>
      <c r="AN935" s="84"/>
      <c r="AO935" s="84"/>
      <c r="AP935" s="84"/>
      <c r="AQ935" s="84"/>
      <c r="AR935" s="84"/>
      <c r="AS935" s="84"/>
      <c r="AT935" s="84"/>
      <c r="AU935" s="84"/>
    </row>
    <row r="936" spans="27:64" x14ac:dyDescent="0.2">
      <c r="AA936" s="84"/>
      <c r="AB936" s="84"/>
      <c r="AC936" s="84"/>
      <c r="AD936" s="84"/>
      <c r="AE936" s="84"/>
      <c r="AG936" s="132"/>
      <c r="AN936" s="84"/>
      <c r="AO936" s="84"/>
      <c r="AP936" s="84"/>
      <c r="AQ936" s="84"/>
      <c r="AR936" s="84"/>
      <c r="AS936" s="84"/>
      <c r="AT936" s="84"/>
      <c r="AU936" s="84"/>
    </row>
    <row r="937" spans="27:64" x14ac:dyDescent="0.2">
      <c r="AA937" s="84"/>
      <c r="AB937" s="84"/>
      <c r="AC937" s="84"/>
      <c r="AD937" s="84"/>
      <c r="AE937" s="84"/>
      <c r="AG937" s="132"/>
      <c r="AN937" s="84"/>
      <c r="AO937" s="84"/>
      <c r="AP937" s="84"/>
      <c r="AQ937" s="84"/>
      <c r="AR937" s="84"/>
      <c r="AS937" s="84"/>
      <c r="AT937" s="84"/>
      <c r="AU937" s="84"/>
    </row>
    <row r="938" spans="27:64" x14ac:dyDescent="0.2">
      <c r="AA938" s="84"/>
      <c r="AB938" s="84"/>
      <c r="AC938" s="84"/>
      <c r="AD938" s="84"/>
      <c r="AE938" s="84"/>
      <c r="AG938" s="132"/>
      <c r="AN938" s="84"/>
      <c r="AO938" s="84"/>
      <c r="AP938" s="84"/>
      <c r="AQ938" s="84"/>
      <c r="AR938" s="84"/>
      <c r="AS938" s="84"/>
      <c r="AT938" s="84"/>
      <c r="AU938" s="84"/>
    </row>
    <row r="939" spans="27:64" x14ac:dyDescent="0.2">
      <c r="AA939" s="84"/>
      <c r="AB939" s="84"/>
      <c r="AC939" s="84"/>
      <c r="AD939" s="84"/>
      <c r="AE939" s="84"/>
      <c r="AG939" s="132"/>
      <c r="AN939" s="84"/>
      <c r="AO939" s="84"/>
      <c r="AP939" s="84"/>
      <c r="AQ939" s="84"/>
      <c r="AR939" s="84"/>
      <c r="AS939" s="84"/>
      <c r="AT939" s="84"/>
      <c r="AU939" s="84"/>
    </row>
    <row r="940" spans="27:64" x14ac:dyDescent="0.2">
      <c r="AA940" s="84"/>
      <c r="AB940" s="84"/>
      <c r="AC940" s="84"/>
      <c r="AD940" s="84"/>
      <c r="AE940" s="84"/>
      <c r="AG940" s="132"/>
      <c r="AN940" s="84"/>
      <c r="AO940" s="84"/>
      <c r="AP940" s="84"/>
      <c r="AQ940" s="84"/>
      <c r="AR940" s="84"/>
      <c r="AS940" s="84"/>
      <c r="AT940" s="84"/>
      <c r="AU940" s="84"/>
    </row>
    <row r="941" spans="27:64" x14ac:dyDescent="0.2">
      <c r="AA941" s="84"/>
      <c r="AB941" s="84"/>
      <c r="AC941" s="84"/>
      <c r="AD941" s="84"/>
      <c r="AE941" s="84"/>
      <c r="AG941" s="132"/>
      <c r="AN941" s="84"/>
      <c r="AO941" s="84"/>
      <c r="AP941" s="84"/>
      <c r="AQ941" s="84"/>
      <c r="AR941" s="84"/>
      <c r="AS941" s="84"/>
      <c r="AT941" s="84"/>
      <c r="AU941" s="84"/>
    </row>
    <row r="942" spans="27:64" x14ac:dyDescent="0.2">
      <c r="AA942" s="84"/>
      <c r="AB942" s="84"/>
      <c r="AC942" s="84"/>
      <c r="AD942" s="84"/>
      <c r="AE942" s="84"/>
      <c r="AG942" s="132"/>
      <c r="AN942" s="84"/>
      <c r="AO942" s="84"/>
      <c r="AP942" s="84"/>
      <c r="AQ942" s="84"/>
      <c r="AR942" s="84"/>
      <c r="AS942" s="84"/>
      <c r="AT942" s="84"/>
      <c r="AU942" s="84"/>
    </row>
    <row r="943" spans="27:64" x14ac:dyDescent="0.2">
      <c r="AA943" s="84"/>
      <c r="AB943" s="84"/>
      <c r="AC943" s="84"/>
      <c r="AD943" s="84"/>
      <c r="AE943" s="84"/>
      <c r="AG943" s="132"/>
      <c r="AN943" s="84"/>
      <c r="AO943" s="84"/>
      <c r="AP943" s="84"/>
      <c r="AQ943" s="84"/>
      <c r="AR943" s="84"/>
      <c r="AS943" s="84"/>
      <c r="AT943" s="84"/>
      <c r="AU943" s="84"/>
    </row>
    <row r="944" spans="27:64" x14ac:dyDescent="0.2">
      <c r="AA944" s="84"/>
      <c r="AB944" s="84"/>
      <c r="AC944" s="84"/>
      <c r="AD944" s="84"/>
      <c r="AE944" s="84"/>
      <c r="AG944" s="132"/>
      <c r="AN944" s="84"/>
      <c r="AO944" s="84"/>
      <c r="AP944" s="84"/>
      <c r="AQ944" s="84"/>
      <c r="AR944" s="84"/>
      <c r="AS944" s="84"/>
      <c r="AT944" s="84"/>
      <c r="AU944" s="84"/>
    </row>
    <row r="945" spans="27:47" x14ac:dyDescent="0.2">
      <c r="AA945" s="84"/>
      <c r="AB945" s="84"/>
      <c r="AC945" s="84"/>
      <c r="AD945" s="84"/>
      <c r="AE945" s="84"/>
      <c r="AG945" s="132"/>
      <c r="AN945" s="84"/>
      <c r="AO945" s="84"/>
      <c r="AP945" s="84"/>
      <c r="AQ945" s="84"/>
      <c r="AR945" s="84"/>
      <c r="AS945" s="84"/>
      <c r="AT945" s="84"/>
      <c r="AU945" s="84"/>
    </row>
    <row r="946" spans="27:47" x14ac:dyDescent="0.2">
      <c r="AA946" s="84"/>
      <c r="AB946" s="84"/>
      <c r="AC946" s="84"/>
      <c r="AD946" s="84"/>
      <c r="AE946" s="84"/>
      <c r="AG946" s="132"/>
      <c r="AN946" s="84"/>
      <c r="AO946" s="84"/>
      <c r="AP946" s="84"/>
      <c r="AQ946" s="84"/>
      <c r="AR946" s="84"/>
      <c r="AS946" s="84"/>
      <c r="AT946" s="84"/>
      <c r="AU946" s="84"/>
    </row>
    <row r="947" spans="27:47" x14ac:dyDescent="0.2">
      <c r="AA947" s="84"/>
      <c r="AB947" s="84"/>
      <c r="AC947" s="84"/>
      <c r="AD947" s="84"/>
      <c r="AE947" s="84"/>
      <c r="AG947" s="132"/>
      <c r="AN947" s="84"/>
      <c r="AO947" s="84"/>
      <c r="AP947" s="84"/>
      <c r="AQ947" s="84"/>
      <c r="AR947" s="84"/>
      <c r="AS947" s="84"/>
      <c r="AT947" s="84"/>
      <c r="AU947" s="84"/>
    </row>
    <row r="948" spans="27:47" x14ac:dyDescent="0.2">
      <c r="AA948" s="84"/>
      <c r="AB948" s="84"/>
      <c r="AC948" s="84"/>
      <c r="AD948" s="84"/>
      <c r="AE948" s="84"/>
      <c r="AG948" s="132"/>
      <c r="AN948" s="84"/>
      <c r="AO948" s="84"/>
      <c r="AP948" s="84"/>
      <c r="AQ948" s="84"/>
      <c r="AR948" s="84"/>
      <c r="AS948" s="84"/>
      <c r="AT948" s="84"/>
      <c r="AU948" s="84"/>
    </row>
    <row r="949" spans="27:47" x14ac:dyDescent="0.2">
      <c r="AA949" s="84"/>
      <c r="AB949" s="84"/>
      <c r="AC949" s="84"/>
      <c r="AD949" s="84"/>
      <c r="AE949" s="84"/>
      <c r="AG949" s="132"/>
      <c r="AN949" s="84"/>
      <c r="AO949" s="84"/>
      <c r="AP949" s="84"/>
      <c r="AQ949" s="84"/>
      <c r="AR949" s="84"/>
      <c r="AS949" s="84"/>
      <c r="AT949" s="84"/>
      <c r="AU949" s="84"/>
    </row>
    <row r="950" spans="27:47" x14ac:dyDescent="0.2">
      <c r="AA950" s="84"/>
      <c r="AB950" s="84"/>
      <c r="AC950" s="84"/>
      <c r="AD950" s="84"/>
      <c r="AE950" s="84"/>
      <c r="AG950" s="132"/>
      <c r="AN950" s="84"/>
      <c r="AO950" s="84"/>
      <c r="AP950" s="84"/>
      <c r="AQ950" s="84"/>
      <c r="AR950" s="84"/>
      <c r="AS950" s="84"/>
      <c r="AT950" s="84"/>
      <c r="AU950" s="84"/>
    </row>
    <row r="951" spans="27:47" x14ac:dyDescent="0.2">
      <c r="AA951" s="84"/>
      <c r="AB951" s="84"/>
      <c r="AC951" s="84"/>
      <c r="AD951" s="84"/>
      <c r="AE951" s="84"/>
      <c r="AG951" s="132"/>
      <c r="AN951" s="84"/>
      <c r="AO951" s="84"/>
      <c r="AP951" s="84"/>
      <c r="AQ951" s="84"/>
      <c r="AR951" s="84"/>
      <c r="AS951" s="84"/>
      <c r="AT951" s="84"/>
      <c r="AU951" s="84"/>
    </row>
    <row r="952" spans="27:47" x14ac:dyDescent="0.2">
      <c r="AA952" s="84"/>
      <c r="AB952" s="84"/>
      <c r="AC952" s="84"/>
      <c r="AD952" s="84"/>
      <c r="AE952" s="84"/>
      <c r="AG952" s="132"/>
      <c r="AN952" s="84"/>
      <c r="AO952" s="84"/>
      <c r="AP952" s="84"/>
      <c r="AQ952" s="84"/>
      <c r="AR952" s="84"/>
      <c r="AS952" s="84"/>
      <c r="AT952" s="84"/>
      <c r="AU952" s="84"/>
    </row>
    <row r="953" spans="27:47" x14ac:dyDescent="0.2">
      <c r="AA953" s="84"/>
      <c r="AB953" s="84"/>
      <c r="AC953" s="84"/>
      <c r="AD953" s="84"/>
      <c r="AE953" s="84"/>
      <c r="AG953" s="132"/>
      <c r="AN953" s="84"/>
      <c r="AO953" s="84"/>
      <c r="AP953" s="84"/>
      <c r="AQ953" s="84"/>
      <c r="AR953" s="84"/>
      <c r="AS953" s="84"/>
      <c r="AT953" s="84"/>
      <c r="AU953" s="84"/>
    </row>
    <row r="954" spans="27:47" x14ac:dyDescent="0.2">
      <c r="AA954" s="84"/>
      <c r="AB954" s="84"/>
      <c r="AC954" s="84"/>
      <c r="AD954" s="84"/>
      <c r="AE954" s="84"/>
      <c r="AG954" s="132"/>
      <c r="AN954" s="84"/>
      <c r="AO954" s="84"/>
      <c r="AP954" s="84"/>
      <c r="AQ954" s="84"/>
      <c r="AR954" s="84"/>
      <c r="AS954" s="84"/>
      <c r="AT954" s="84"/>
      <c r="AU954" s="84"/>
    </row>
    <row r="955" spans="27:47" x14ac:dyDescent="0.2">
      <c r="AA955" s="84"/>
      <c r="AB955" s="84"/>
      <c r="AC955" s="84"/>
      <c r="AD955" s="84"/>
      <c r="AE955" s="84"/>
      <c r="AG955" s="132"/>
      <c r="AN955" s="84"/>
      <c r="AO955" s="84"/>
      <c r="AP955" s="84"/>
      <c r="AQ955" s="84"/>
      <c r="AR955" s="84"/>
      <c r="AS955" s="84"/>
      <c r="AT955" s="84"/>
      <c r="AU955" s="84"/>
    </row>
    <row r="956" spans="27:47" x14ac:dyDescent="0.2">
      <c r="AA956" s="84"/>
      <c r="AB956" s="84"/>
      <c r="AC956" s="84"/>
      <c r="AD956" s="84"/>
      <c r="AE956" s="84"/>
      <c r="AG956" s="132"/>
      <c r="AN956" s="84"/>
      <c r="AO956" s="84"/>
      <c r="AP956" s="84"/>
      <c r="AQ956" s="84"/>
      <c r="AR956" s="84"/>
      <c r="AS956" s="84"/>
      <c r="AT956" s="84"/>
      <c r="AU956" s="84"/>
    </row>
    <row r="957" spans="27:47" x14ac:dyDescent="0.2">
      <c r="AA957" s="84"/>
      <c r="AB957" s="84"/>
      <c r="AC957" s="84"/>
      <c r="AD957" s="84"/>
      <c r="AE957" s="84"/>
      <c r="AG957" s="132"/>
      <c r="AN957" s="84"/>
      <c r="AO957" s="84"/>
      <c r="AP957" s="84"/>
      <c r="AQ957" s="84"/>
      <c r="AR957" s="84"/>
      <c r="AS957" s="84"/>
      <c r="AT957" s="84"/>
      <c r="AU957" s="84"/>
    </row>
    <row r="958" spans="27:47" x14ac:dyDescent="0.2">
      <c r="AA958" s="84"/>
      <c r="AB958" s="84"/>
      <c r="AC958" s="84"/>
      <c r="AD958" s="84"/>
      <c r="AE958" s="84"/>
      <c r="AG958" s="132"/>
      <c r="AN958" s="84"/>
      <c r="AO958" s="84"/>
      <c r="AP958" s="84"/>
      <c r="AQ958" s="84"/>
      <c r="AR958" s="84"/>
      <c r="AS958" s="84"/>
      <c r="AT958" s="84"/>
      <c r="AU958" s="84"/>
    </row>
    <row r="959" spans="27:47" x14ac:dyDescent="0.2">
      <c r="AA959" s="84"/>
      <c r="AB959" s="84"/>
      <c r="AC959" s="84"/>
      <c r="AD959" s="84"/>
      <c r="AE959" s="84"/>
      <c r="AG959" s="132"/>
      <c r="AN959" s="84"/>
      <c r="AO959" s="84"/>
      <c r="AP959" s="84"/>
      <c r="AQ959" s="84"/>
      <c r="AR959" s="84"/>
      <c r="AS959" s="84"/>
      <c r="AT959" s="84"/>
      <c r="AU959" s="84"/>
    </row>
    <row r="960" spans="27:47" x14ac:dyDescent="0.2">
      <c r="AA960" s="84"/>
      <c r="AB960" s="84"/>
      <c r="AC960" s="84"/>
      <c r="AD960" s="84"/>
      <c r="AE960" s="84"/>
      <c r="AG960" s="132"/>
      <c r="AN960" s="84"/>
      <c r="AO960" s="84"/>
      <c r="AP960" s="84"/>
      <c r="AQ960" s="84"/>
      <c r="AR960" s="84"/>
      <c r="AS960" s="84"/>
      <c r="AT960" s="84"/>
      <c r="AU960" s="84"/>
    </row>
    <row r="961" spans="27:48" x14ac:dyDescent="0.2">
      <c r="AA961" s="84"/>
      <c r="AB961" s="84"/>
      <c r="AC961" s="84"/>
      <c r="AD961" s="84"/>
      <c r="AE961" s="84"/>
      <c r="AG961" s="132"/>
      <c r="AN961" s="84"/>
      <c r="AO961" s="84"/>
      <c r="AP961" s="84"/>
      <c r="AQ961" s="84"/>
      <c r="AR961" s="84"/>
      <c r="AS961" s="84"/>
      <c r="AT961" s="84"/>
      <c r="AU961" s="84"/>
    </row>
    <row r="962" spans="27:48" x14ac:dyDescent="0.2">
      <c r="AA962" s="84"/>
      <c r="AB962" s="84"/>
      <c r="AC962" s="84"/>
      <c r="AD962" s="84"/>
      <c r="AE962" s="84"/>
      <c r="AG962" s="132"/>
      <c r="AN962" s="84"/>
      <c r="AO962" s="84"/>
      <c r="AP962" s="84"/>
      <c r="AQ962" s="84"/>
      <c r="AR962" s="84"/>
      <c r="AS962" s="84"/>
      <c r="AT962" s="84"/>
      <c r="AU962" s="84"/>
    </row>
    <row r="963" spans="27:48" x14ac:dyDescent="0.2">
      <c r="AA963" s="84"/>
      <c r="AB963" s="84"/>
      <c r="AC963" s="84"/>
      <c r="AD963" s="84"/>
      <c r="AE963" s="84"/>
      <c r="AG963" s="132"/>
      <c r="AN963" s="84"/>
      <c r="AO963" s="84"/>
      <c r="AP963" s="84"/>
      <c r="AQ963" s="84"/>
      <c r="AR963" s="84"/>
      <c r="AS963" s="84"/>
      <c r="AT963" s="84"/>
      <c r="AU963" s="84"/>
    </row>
    <row r="964" spans="27:48" x14ac:dyDescent="0.2">
      <c r="AA964" s="84"/>
      <c r="AB964" s="84"/>
      <c r="AC964" s="84"/>
      <c r="AD964" s="84"/>
      <c r="AE964" s="84"/>
      <c r="AG964" s="132"/>
      <c r="AN964" s="84"/>
      <c r="AO964" s="84"/>
      <c r="AP964" s="84"/>
      <c r="AQ964" s="84"/>
      <c r="AR964" s="84"/>
      <c r="AS964" s="84"/>
      <c r="AT964" s="84"/>
      <c r="AU964" s="84"/>
    </row>
    <row r="965" spans="27:48" x14ac:dyDescent="0.2">
      <c r="AA965" s="84"/>
      <c r="AB965" s="84"/>
      <c r="AC965" s="84"/>
      <c r="AD965" s="84"/>
      <c r="AE965" s="84"/>
      <c r="AG965" s="132"/>
      <c r="AN965" s="84"/>
      <c r="AO965" s="84"/>
      <c r="AP965" s="84"/>
      <c r="AQ965" s="84"/>
      <c r="AR965" s="84"/>
      <c r="AS965" s="84"/>
      <c r="AT965" s="84"/>
      <c r="AU965" s="84"/>
    </row>
    <row r="966" spans="27:48" x14ac:dyDescent="0.2">
      <c r="AA966" s="84"/>
      <c r="AB966" s="84"/>
      <c r="AC966" s="84"/>
      <c r="AD966" s="84"/>
      <c r="AE966" s="84"/>
      <c r="AG966" s="132"/>
      <c r="AN966" s="84"/>
      <c r="AO966" s="84"/>
      <c r="AP966" s="84"/>
      <c r="AQ966" s="84"/>
      <c r="AR966" s="84"/>
      <c r="AS966" s="84"/>
      <c r="AT966" s="84"/>
      <c r="AU966" s="84"/>
    </row>
    <row r="967" spans="27:48" x14ac:dyDescent="0.2">
      <c r="AA967" s="84"/>
      <c r="AB967" s="84"/>
      <c r="AC967" s="84"/>
      <c r="AD967" s="84"/>
      <c r="AE967" s="84"/>
      <c r="AG967" s="132"/>
      <c r="AN967" s="84"/>
      <c r="AO967" s="84"/>
      <c r="AP967" s="84"/>
      <c r="AQ967" s="84"/>
      <c r="AR967" s="84"/>
      <c r="AS967" s="84"/>
      <c r="AT967" s="84"/>
      <c r="AU967" s="84"/>
    </row>
    <row r="968" spans="27:48" x14ac:dyDescent="0.2">
      <c r="AA968" s="84"/>
      <c r="AB968" s="84"/>
      <c r="AC968" s="84"/>
      <c r="AD968" s="84"/>
      <c r="AE968" s="84"/>
      <c r="AG968" s="132"/>
      <c r="AN968" s="84"/>
      <c r="AO968" s="84"/>
      <c r="AP968" s="84"/>
      <c r="AQ968" s="84"/>
      <c r="AR968" s="84"/>
      <c r="AS968" s="84"/>
      <c r="AT968" s="84"/>
      <c r="AU968" s="84"/>
    </row>
    <row r="969" spans="27:48" x14ac:dyDescent="0.2">
      <c r="AA969" s="84"/>
      <c r="AB969" s="84"/>
      <c r="AC969" s="84"/>
      <c r="AD969" s="84"/>
      <c r="AE969" s="84"/>
      <c r="AG969" s="132"/>
      <c r="AN969" s="84"/>
      <c r="AO969" s="84"/>
      <c r="AP969" s="84"/>
      <c r="AQ969" s="84"/>
      <c r="AR969" s="84"/>
      <c r="AS969" s="84"/>
      <c r="AT969" s="84"/>
      <c r="AU969" s="84"/>
    </row>
    <row r="970" spans="27:48" x14ac:dyDescent="0.2">
      <c r="AA970" s="84"/>
      <c r="AB970" s="84"/>
      <c r="AC970" s="84"/>
      <c r="AD970" s="84"/>
      <c r="AE970" s="84"/>
      <c r="AG970" s="132"/>
      <c r="AN970" s="84"/>
      <c r="AO970" s="84"/>
      <c r="AP970" s="84"/>
      <c r="AQ970" s="84"/>
      <c r="AR970" s="84"/>
      <c r="AS970" s="84"/>
      <c r="AT970" s="84"/>
      <c r="AU970" s="84"/>
    </row>
    <row r="971" spans="27:48" x14ac:dyDescent="0.2">
      <c r="AA971" s="84"/>
      <c r="AB971" s="84"/>
      <c r="AC971" s="84"/>
      <c r="AD971" s="84"/>
      <c r="AE971" s="84"/>
      <c r="AG971" s="132"/>
      <c r="AN971" s="84"/>
      <c r="AO971" s="84"/>
      <c r="AP971" s="84"/>
      <c r="AQ971" s="84"/>
      <c r="AR971" s="84"/>
      <c r="AS971" s="84"/>
      <c r="AT971" s="84"/>
      <c r="AU971" s="84"/>
      <c r="AV971" s="84"/>
    </row>
    <row r="972" spans="27:48" x14ac:dyDescent="0.2">
      <c r="AA972" s="84"/>
      <c r="AB972" s="84"/>
      <c r="AC972" s="84"/>
      <c r="AD972" s="84"/>
      <c r="AE972" s="84"/>
      <c r="AG972" s="132"/>
      <c r="AN972" s="84"/>
      <c r="AO972" s="84"/>
      <c r="AP972" s="84"/>
      <c r="AQ972" s="84"/>
      <c r="AR972" s="84"/>
      <c r="AS972" s="84"/>
      <c r="AT972" s="84"/>
      <c r="AU972" s="84"/>
      <c r="AV972" s="84"/>
    </row>
    <row r="973" spans="27:48" x14ac:dyDescent="0.2">
      <c r="AA973" s="84"/>
      <c r="AB973" s="84"/>
      <c r="AC973" s="84"/>
      <c r="AD973" s="84"/>
      <c r="AE973" s="84"/>
      <c r="AG973" s="132"/>
      <c r="AN973" s="84"/>
      <c r="AO973" s="84"/>
      <c r="AP973" s="84"/>
      <c r="AQ973" s="84"/>
      <c r="AR973" s="84"/>
      <c r="AS973" s="84"/>
      <c r="AT973" s="84"/>
      <c r="AU973" s="84"/>
    </row>
    <row r="974" spans="27:48" x14ac:dyDescent="0.2">
      <c r="AA974" s="84"/>
      <c r="AB974" s="84"/>
      <c r="AC974" s="84"/>
      <c r="AD974" s="84"/>
      <c r="AE974" s="84"/>
      <c r="AG974" s="132"/>
      <c r="AN974" s="84"/>
      <c r="AO974" s="84"/>
      <c r="AP974" s="84"/>
      <c r="AQ974" s="84"/>
      <c r="AR974" s="84"/>
      <c r="AS974" s="84"/>
      <c r="AT974" s="84"/>
      <c r="AU974" s="84"/>
    </row>
    <row r="975" spans="27:48" x14ac:dyDescent="0.2">
      <c r="AA975" s="84"/>
      <c r="AB975" s="84"/>
      <c r="AC975" s="84"/>
      <c r="AD975" s="84"/>
      <c r="AE975" s="84"/>
      <c r="AG975" s="132"/>
      <c r="AN975" s="84"/>
      <c r="AO975" s="84"/>
      <c r="AP975" s="84"/>
      <c r="AQ975" s="84"/>
      <c r="AR975" s="84"/>
      <c r="AS975" s="84"/>
      <c r="AT975" s="84"/>
      <c r="AU975" s="84"/>
    </row>
    <row r="976" spans="27:48" x14ac:dyDescent="0.2">
      <c r="AA976" s="84"/>
      <c r="AB976" s="84"/>
      <c r="AC976" s="84"/>
      <c r="AD976" s="84"/>
      <c r="AE976" s="84"/>
      <c r="AG976" s="132"/>
      <c r="AN976" s="84"/>
      <c r="AO976" s="84"/>
      <c r="AP976" s="84"/>
      <c r="AQ976" s="84"/>
      <c r="AR976" s="84"/>
      <c r="AS976" s="84"/>
      <c r="AT976" s="84"/>
      <c r="AU976" s="84"/>
    </row>
    <row r="977" spans="27:47" x14ac:dyDescent="0.2">
      <c r="AA977" s="84"/>
      <c r="AB977" s="84"/>
      <c r="AC977" s="84"/>
      <c r="AD977" s="84"/>
      <c r="AE977" s="84"/>
      <c r="AG977" s="132"/>
      <c r="AN977" s="84"/>
      <c r="AO977" s="84"/>
      <c r="AP977" s="84"/>
      <c r="AQ977" s="84"/>
      <c r="AR977" s="84"/>
      <c r="AS977" s="84"/>
      <c r="AT977" s="84"/>
      <c r="AU977" s="84"/>
    </row>
    <row r="978" spans="27:47" x14ac:dyDescent="0.2">
      <c r="AA978" s="84"/>
      <c r="AB978" s="84"/>
      <c r="AC978" s="84"/>
      <c r="AD978" s="84"/>
      <c r="AE978" s="84"/>
      <c r="AG978" s="132"/>
      <c r="AN978" s="84"/>
      <c r="AO978" s="84"/>
      <c r="AP978" s="84"/>
      <c r="AQ978" s="84"/>
      <c r="AR978" s="84"/>
      <c r="AS978" s="84"/>
      <c r="AT978" s="84"/>
      <c r="AU978" s="84"/>
    </row>
    <row r="979" spans="27:47" x14ac:dyDescent="0.2">
      <c r="AA979" s="84"/>
      <c r="AB979" s="84"/>
      <c r="AC979" s="84"/>
      <c r="AD979" s="84"/>
      <c r="AE979" s="84"/>
      <c r="AG979" s="132"/>
      <c r="AN979" s="84"/>
      <c r="AO979" s="84"/>
      <c r="AP979" s="84"/>
      <c r="AQ979" s="84"/>
      <c r="AR979" s="84"/>
      <c r="AS979" s="84"/>
      <c r="AT979" s="84"/>
      <c r="AU979" s="84"/>
    </row>
    <row r="980" spans="27:47" x14ac:dyDescent="0.2">
      <c r="AA980" s="84"/>
      <c r="AB980" s="84"/>
      <c r="AC980" s="84"/>
      <c r="AD980" s="84"/>
      <c r="AE980" s="84"/>
      <c r="AG980" s="132"/>
      <c r="AN980" s="84"/>
      <c r="AO980" s="84"/>
      <c r="AP980" s="84"/>
      <c r="AQ980" s="84"/>
      <c r="AR980" s="84"/>
      <c r="AS980" s="84"/>
      <c r="AT980" s="84"/>
      <c r="AU980" s="84"/>
    </row>
    <row r="981" spans="27:47" x14ac:dyDescent="0.2">
      <c r="AA981" s="84"/>
      <c r="AB981" s="84"/>
      <c r="AC981" s="84"/>
      <c r="AD981" s="84"/>
      <c r="AE981" s="84"/>
      <c r="AG981" s="132"/>
      <c r="AN981" s="84"/>
      <c r="AO981" s="84"/>
      <c r="AP981" s="84"/>
      <c r="AQ981" s="84"/>
      <c r="AR981" s="84"/>
      <c r="AS981" s="84"/>
      <c r="AT981" s="84"/>
      <c r="AU981" s="84"/>
    </row>
    <row r="982" spans="27:47" x14ac:dyDescent="0.2">
      <c r="AA982" s="84"/>
      <c r="AB982" s="84"/>
      <c r="AC982" s="84"/>
      <c r="AD982" s="84"/>
      <c r="AE982" s="84"/>
      <c r="AG982" s="132"/>
      <c r="AN982" s="84"/>
      <c r="AO982" s="84"/>
      <c r="AP982" s="84"/>
      <c r="AQ982" s="84"/>
      <c r="AR982" s="84"/>
      <c r="AS982" s="84"/>
      <c r="AT982" s="84"/>
      <c r="AU982" s="84"/>
    </row>
    <row r="983" spans="27:47" x14ac:dyDescent="0.2">
      <c r="AA983" s="84"/>
      <c r="AB983" s="84"/>
      <c r="AC983" s="84"/>
      <c r="AD983" s="84"/>
      <c r="AE983" s="84"/>
      <c r="AG983" s="132"/>
      <c r="AN983" s="84"/>
      <c r="AO983" s="84"/>
      <c r="AP983" s="84"/>
      <c r="AQ983" s="84"/>
      <c r="AR983" s="84"/>
      <c r="AS983" s="84"/>
      <c r="AT983" s="84"/>
      <c r="AU983" s="84"/>
    </row>
    <row r="984" spans="27:47" x14ac:dyDescent="0.2">
      <c r="AA984" s="84"/>
      <c r="AB984" s="84"/>
      <c r="AC984" s="84"/>
      <c r="AD984" s="84"/>
      <c r="AE984" s="84"/>
      <c r="AG984" s="132"/>
      <c r="AN984" s="84"/>
      <c r="AO984" s="84"/>
      <c r="AP984" s="84"/>
      <c r="AQ984" s="84"/>
      <c r="AR984" s="84"/>
      <c r="AS984" s="84"/>
      <c r="AT984" s="84"/>
      <c r="AU984" s="84"/>
    </row>
    <row r="985" spans="27:47" x14ac:dyDescent="0.2">
      <c r="AA985" s="84"/>
      <c r="AB985" s="84"/>
      <c r="AC985" s="84"/>
      <c r="AD985" s="84"/>
      <c r="AE985" s="84"/>
      <c r="AG985" s="132"/>
      <c r="AN985" s="84"/>
      <c r="AO985" s="84"/>
      <c r="AP985" s="84"/>
      <c r="AQ985" s="84"/>
      <c r="AR985" s="84"/>
      <c r="AS985" s="84"/>
      <c r="AT985" s="84"/>
      <c r="AU985" s="84"/>
    </row>
    <row r="986" spans="27:47" x14ac:dyDescent="0.2">
      <c r="AA986" s="84"/>
      <c r="AB986" s="84"/>
      <c r="AC986" s="84"/>
      <c r="AD986" s="84"/>
      <c r="AE986" s="84"/>
      <c r="AG986" s="132"/>
      <c r="AN986" s="84"/>
      <c r="AO986" s="84"/>
      <c r="AP986" s="84"/>
      <c r="AQ986" s="84"/>
      <c r="AR986" s="84"/>
      <c r="AS986" s="84"/>
      <c r="AT986" s="84"/>
      <c r="AU986" s="84"/>
    </row>
    <row r="987" spans="27:47" x14ac:dyDescent="0.2">
      <c r="AA987" s="84"/>
      <c r="AB987" s="84"/>
      <c r="AC987" s="84"/>
      <c r="AD987" s="84"/>
      <c r="AE987" s="84"/>
      <c r="AG987" s="132"/>
      <c r="AN987" s="84"/>
      <c r="AO987" s="84"/>
      <c r="AP987" s="84"/>
      <c r="AQ987" s="84"/>
      <c r="AR987" s="84"/>
      <c r="AS987" s="84"/>
      <c r="AT987" s="84"/>
      <c r="AU987" s="84"/>
    </row>
    <row r="988" spans="27:47" x14ac:dyDescent="0.2">
      <c r="AA988" s="84"/>
      <c r="AB988" s="84"/>
      <c r="AC988" s="84"/>
      <c r="AD988" s="84"/>
      <c r="AE988" s="84"/>
      <c r="AG988" s="132"/>
      <c r="AN988" s="84"/>
      <c r="AO988" s="84"/>
      <c r="AP988" s="84"/>
      <c r="AQ988" s="84"/>
      <c r="AR988" s="84"/>
      <c r="AS988" s="84"/>
      <c r="AT988" s="84"/>
      <c r="AU988" s="84"/>
    </row>
    <row r="989" spans="27:47" x14ac:dyDescent="0.2">
      <c r="AA989" s="84"/>
      <c r="AB989" s="84"/>
      <c r="AC989" s="84"/>
      <c r="AD989" s="84"/>
      <c r="AE989" s="84"/>
      <c r="AG989" s="132"/>
      <c r="AN989" s="84"/>
      <c r="AO989" s="84"/>
      <c r="AP989" s="84"/>
      <c r="AQ989" s="84"/>
      <c r="AR989" s="84"/>
      <c r="AS989" s="84"/>
      <c r="AT989" s="84"/>
      <c r="AU989" s="84"/>
    </row>
    <row r="990" spans="27:47" x14ac:dyDescent="0.2">
      <c r="AA990" s="84"/>
      <c r="AB990" s="84"/>
      <c r="AC990" s="84"/>
      <c r="AD990" s="84"/>
      <c r="AE990" s="84"/>
      <c r="AG990" s="132"/>
      <c r="AN990" s="84"/>
      <c r="AO990" s="84"/>
      <c r="AP990" s="84"/>
      <c r="AQ990" s="84"/>
      <c r="AR990" s="84"/>
      <c r="AS990" s="84"/>
      <c r="AT990" s="84"/>
      <c r="AU990" s="84"/>
    </row>
    <row r="991" spans="27:47" x14ac:dyDescent="0.2">
      <c r="AA991" s="84"/>
      <c r="AB991" s="84"/>
      <c r="AC991" s="84"/>
      <c r="AD991" s="84"/>
      <c r="AE991" s="84"/>
      <c r="AG991" s="132"/>
      <c r="AN991" s="84"/>
      <c r="AO991" s="84"/>
      <c r="AP991" s="84"/>
      <c r="AQ991" s="84"/>
      <c r="AR991" s="84"/>
      <c r="AS991" s="84"/>
      <c r="AT991" s="84"/>
      <c r="AU991" s="84"/>
    </row>
    <row r="992" spans="27:47" x14ac:dyDescent="0.2">
      <c r="AA992" s="84"/>
      <c r="AB992" s="84"/>
      <c r="AC992" s="84"/>
      <c r="AD992" s="84"/>
      <c r="AE992" s="84"/>
      <c r="AG992" s="132"/>
      <c r="AN992" s="84"/>
      <c r="AO992" s="84"/>
      <c r="AP992" s="84"/>
      <c r="AQ992" s="84"/>
      <c r="AR992" s="84"/>
      <c r="AS992" s="84"/>
      <c r="AT992" s="84"/>
      <c r="AU992" s="84"/>
    </row>
    <row r="993" spans="27:64" x14ac:dyDescent="0.2">
      <c r="AA993" s="84"/>
      <c r="AB993" s="84"/>
      <c r="AC993" s="84"/>
      <c r="AD993" s="84"/>
      <c r="AE993" s="84"/>
      <c r="AG993" s="132"/>
      <c r="AN993" s="84"/>
      <c r="AO993" s="84"/>
      <c r="AP993" s="84"/>
      <c r="AQ993" s="84"/>
      <c r="AR993" s="84"/>
      <c r="AS993" s="84"/>
      <c r="AT993" s="84"/>
      <c r="AU993" s="84"/>
    </row>
    <row r="994" spans="27:64" x14ac:dyDescent="0.2">
      <c r="AA994" s="84"/>
      <c r="AB994" s="84"/>
      <c r="AC994" s="84"/>
      <c r="AD994" s="84"/>
      <c r="AE994" s="84"/>
      <c r="AG994" s="132"/>
      <c r="AN994" s="84"/>
      <c r="AO994" s="84"/>
      <c r="AP994" s="84"/>
      <c r="AQ994" s="84"/>
      <c r="AR994" s="84"/>
      <c r="AS994" s="84"/>
      <c r="AT994" s="84"/>
      <c r="AU994" s="84"/>
    </row>
    <row r="995" spans="27:64" x14ac:dyDescent="0.2">
      <c r="AA995" s="84"/>
      <c r="AB995" s="84"/>
      <c r="AC995" s="84"/>
      <c r="AD995" s="84"/>
      <c r="AE995" s="84"/>
      <c r="AG995" s="132"/>
      <c r="AN995" s="84"/>
      <c r="AO995" s="84"/>
      <c r="AP995" s="84"/>
      <c r="AQ995" s="84"/>
      <c r="AR995" s="84"/>
      <c r="AS995" s="84"/>
      <c r="AT995" s="84"/>
      <c r="AU995" s="84"/>
    </row>
    <row r="996" spans="27:64" x14ac:dyDescent="0.2">
      <c r="AA996" s="84"/>
      <c r="AB996" s="84"/>
      <c r="AC996" s="84"/>
      <c r="AD996" s="84"/>
      <c r="AE996" s="84"/>
      <c r="AG996" s="132"/>
      <c r="AN996" s="84"/>
      <c r="AO996" s="84"/>
      <c r="AP996" s="84"/>
      <c r="AQ996" s="84"/>
      <c r="AR996" s="84"/>
      <c r="AS996" s="84"/>
      <c r="AT996" s="84"/>
      <c r="AU996" s="84"/>
      <c r="AV996" s="84"/>
      <c r="AW996" s="84"/>
      <c r="AX996" s="84"/>
      <c r="AY996" s="84"/>
      <c r="AZ996" s="84"/>
      <c r="BA996" s="84"/>
      <c r="BB996" s="84"/>
      <c r="BC996" s="84"/>
      <c r="BD996" s="84"/>
      <c r="BE996" s="84"/>
      <c r="BF996" s="84"/>
      <c r="BG996" s="84"/>
      <c r="BH996" s="84"/>
      <c r="BI996" s="84"/>
      <c r="BJ996" s="84"/>
      <c r="BK996" s="84"/>
      <c r="BL996" s="84"/>
    </row>
    <row r="997" spans="27:64" x14ac:dyDescent="0.2">
      <c r="AA997" s="84"/>
      <c r="AB997" s="84"/>
      <c r="AC997" s="84"/>
      <c r="AD997" s="84"/>
      <c r="AE997" s="84"/>
      <c r="AG997" s="132"/>
      <c r="AN997" s="84"/>
      <c r="AO997" s="84"/>
      <c r="AP997" s="84"/>
      <c r="AQ997" s="84"/>
      <c r="AR997" s="84"/>
      <c r="AS997" s="84"/>
      <c r="AT997" s="84"/>
      <c r="AU997" s="84"/>
    </row>
    <row r="998" spans="27:64" x14ac:dyDescent="0.2">
      <c r="AA998" s="84"/>
      <c r="AB998" s="84"/>
      <c r="AC998" s="84"/>
      <c r="AD998" s="84"/>
      <c r="AE998" s="84"/>
      <c r="AG998" s="132"/>
      <c r="AN998" s="84"/>
      <c r="AO998" s="84"/>
      <c r="AP998" s="84"/>
      <c r="AQ998" s="84"/>
      <c r="AR998" s="84"/>
      <c r="AS998" s="84"/>
      <c r="AT998" s="84"/>
      <c r="AU998" s="84"/>
    </row>
    <row r="999" spans="27:64" x14ac:dyDescent="0.2">
      <c r="AA999" s="84"/>
      <c r="AB999" s="84"/>
      <c r="AC999" s="84"/>
      <c r="AD999" s="84"/>
      <c r="AE999" s="84"/>
      <c r="AG999" s="132"/>
      <c r="AN999" s="84"/>
      <c r="AO999" s="84"/>
      <c r="AP999" s="84"/>
      <c r="AQ999" s="84"/>
      <c r="AR999" s="84"/>
      <c r="AS999" s="84"/>
      <c r="AT999" s="84"/>
      <c r="AU999" s="84"/>
    </row>
    <row r="1000" spans="27:64" x14ac:dyDescent="0.2">
      <c r="AA1000" s="84"/>
      <c r="AB1000" s="84"/>
      <c r="AC1000" s="84"/>
      <c r="AD1000" s="84"/>
      <c r="AE1000" s="84"/>
      <c r="AG1000" s="132"/>
      <c r="AN1000" s="84"/>
      <c r="AO1000" s="84"/>
      <c r="AP1000" s="84"/>
      <c r="AQ1000" s="84"/>
      <c r="AR1000" s="84"/>
      <c r="AS1000" s="84"/>
      <c r="AT1000" s="84"/>
      <c r="AU1000" s="84"/>
    </row>
    <row r="1001" spans="27:64" x14ac:dyDescent="0.2">
      <c r="AA1001" s="84"/>
      <c r="AB1001" s="84"/>
      <c r="AC1001" s="84"/>
      <c r="AD1001" s="84"/>
      <c r="AE1001" s="84"/>
      <c r="AG1001" s="132"/>
      <c r="AN1001" s="84"/>
      <c r="AO1001" s="84"/>
      <c r="AP1001" s="84"/>
      <c r="AQ1001" s="84"/>
      <c r="AR1001" s="84"/>
      <c r="AS1001" s="84"/>
      <c r="AT1001" s="84"/>
      <c r="AU1001" s="84"/>
    </row>
    <row r="1002" spans="27:64" x14ac:dyDescent="0.2">
      <c r="AA1002" s="84"/>
      <c r="AB1002" s="84"/>
      <c r="AC1002" s="84"/>
      <c r="AD1002" s="84"/>
      <c r="AE1002" s="84"/>
      <c r="AG1002" s="132"/>
      <c r="AN1002" s="84"/>
      <c r="AO1002" s="84"/>
      <c r="AP1002" s="84"/>
      <c r="AQ1002" s="84"/>
      <c r="AR1002" s="84"/>
      <c r="AS1002" s="84"/>
      <c r="AT1002" s="84"/>
      <c r="AU1002" s="84"/>
    </row>
    <row r="1003" spans="27:64" x14ac:dyDescent="0.2">
      <c r="AA1003" s="84"/>
      <c r="AB1003" s="84"/>
      <c r="AC1003" s="84"/>
      <c r="AD1003" s="84"/>
      <c r="AE1003" s="84"/>
      <c r="AG1003" s="132"/>
      <c r="AN1003" s="84"/>
      <c r="AO1003" s="84"/>
      <c r="AP1003" s="84"/>
      <c r="AQ1003" s="84"/>
      <c r="AR1003" s="84"/>
      <c r="AS1003" s="84"/>
      <c r="AT1003" s="84"/>
      <c r="AU1003" s="84"/>
    </row>
    <row r="1004" spans="27:64" x14ac:dyDescent="0.2">
      <c r="AA1004" s="84"/>
      <c r="AB1004" s="84"/>
      <c r="AC1004" s="84"/>
      <c r="AD1004" s="84"/>
      <c r="AE1004" s="84"/>
      <c r="AG1004" s="132"/>
      <c r="AN1004" s="84"/>
      <c r="AO1004" s="84"/>
      <c r="AP1004" s="84"/>
      <c r="AQ1004" s="84"/>
      <c r="AR1004" s="84"/>
      <c r="AS1004" s="84"/>
      <c r="AT1004" s="84"/>
      <c r="AU1004" s="84"/>
    </row>
    <row r="1005" spans="27:64" x14ac:dyDescent="0.2">
      <c r="AA1005" s="84"/>
      <c r="AB1005" s="84"/>
      <c r="AC1005" s="84"/>
      <c r="AD1005" s="84"/>
      <c r="AE1005" s="84"/>
      <c r="AG1005" s="132"/>
      <c r="AN1005" s="84"/>
      <c r="AO1005" s="84"/>
      <c r="AP1005" s="84"/>
      <c r="AQ1005" s="84"/>
      <c r="AR1005" s="84"/>
      <c r="AS1005" s="84"/>
      <c r="AT1005" s="84"/>
      <c r="AU1005" s="84"/>
    </row>
    <row r="1006" spans="27:64" x14ac:dyDescent="0.2">
      <c r="AA1006" s="84"/>
      <c r="AB1006" s="84"/>
      <c r="AC1006" s="84"/>
      <c r="AD1006" s="84"/>
      <c r="AE1006" s="84"/>
      <c r="AG1006" s="132"/>
      <c r="AN1006" s="84"/>
      <c r="AO1006" s="84"/>
      <c r="AP1006" s="84"/>
      <c r="AQ1006" s="84"/>
      <c r="AR1006" s="84"/>
      <c r="AS1006" s="84"/>
      <c r="AT1006" s="84"/>
      <c r="AU1006" s="84"/>
    </row>
    <row r="1007" spans="27:64" x14ac:dyDescent="0.2">
      <c r="AA1007" s="84"/>
      <c r="AB1007" s="84"/>
      <c r="AC1007" s="84"/>
      <c r="AD1007" s="84"/>
      <c r="AE1007" s="84"/>
      <c r="AG1007" s="132"/>
      <c r="AN1007" s="84"/>
      <c r="AO1007" s="84"/>
      <c r="AP1007" s="84"/>
      <c r="AQ1007" s="84"/>
      <c r="AR1007" s="84"/>
      <c r="AS1007" s="84"/>
      <c r="AT1007" s="84"/>
      <c r="AU1007" s="84"/>
    </row>
    <row r="1008" spans="27:64" x14ac:dyDescent="0.2">
      <c r="AA1008" s="84"/>
      <c r="AB1008" s="84"/>
      <c r="AC1008" s="84"/>
      <c r="AD1008" s="84"/>
      <c r="AE1008" s="84"/>
      <c r="AG1008" s="132"/>
      <c r="AN1008" s="84"/>
      <c r="AO1008" s="84"/>
      <c r="AP1008" s="84"/>
      <c r="AQ1008" s="84"/>
      <c r="AR1008" s="84"/>
      <c r="AS1008" s="84"/>
      <c r="AT1008" s="84"/>
      <c r="AU1008" s="84"/>
      <c r="AV1008" s="84"/>
    </row>
    <row r="1009" spans="27:48" x14ac:dyDescent="0.2">
      <c r="AA1009" s="84"/>
      <c r="AB1009" s="84"/>
      <c r="AC1009" s="84"/>
      <c r="AD1009" s="84"/>
      <c r="AE1009" s="84"/>
      <c r="AG1009" s="132"/>
      <c r="AN1009" s="84"/>
      <c r="AO1009" s="84"/>
      <c r="AP1009" s="84"/>
      <c r="AQ1009" s="84"/>
      <c r="AR1009" s="84"/>
      <c r="AS1009" s="84"/>
      <c r="AT1009" s="84"/>
      <c r="AU1009" s="84"/>
    </row>
    <row r="1010" spans="27:48" x14ac:dyDescent="0.2">
      <c r="AA1010" s="84"/>
      <c r="AB1010" s="84"/>
      <c r="AC1010" s="84"/>
      <c r="AD1010" s="84"/>
      <c r="AE1010" s="84"/>
      <c r="AG1010" s="132"/>
      <c r="AN1010" s="84"/>
      <c r="AO1010" s="84"/>
      <c r="AP1010" s="84"/>
      <c r="AQ1010" s="84"/>
      <c r="AR1010" s="84"/>
      <c r="AS1010" s="84"/>
      <c r="AT1010" s="84"/>
      <c r="AU1010" s="84"/>
      <c r="AV1010" s="84"/>
    </row>
    <row r="1011" spans="27:48" x14ac:dyDescent="0.2">
      <c r="AA1011" s="84"/>
      <c r="AB1011" s="84"/>
      <c r="AC1011" s="84"/>
      <c r="AD1011" s="84"/>
      <c r="AE1011" s="84"/>
      <c r="AG1011" s="132"/>
      <c r="AN1011" s="84"/>
      <c r="AO1011" s="84"/>
      <c r="AP1011" s="84"/>
      <c r="AQ1011" s="84"/>
      <c r="AR1011" s="84"/>
      <c r="AS1011" s="84"/>
      <c r="AT1011" s="84"/>
      <c r="AU1011" s="84"/>
    </row>
    <row r="1012" spans="27:48" x14ac:dyDescent="0.2">
      <c r="AA1012" s="84"/>
      <c r="AB1012" s="84"/>
      <c r="AC1012" s="84"/>
      <c r="AD1012" s="84"/>
      <c r="AE1012" s="84"/>
      <c r="AG1012" s="132"/>
      <c r="AN1012" s="84"/>
      <c r="AO1012" s="84"/>
      <c r="AP1012" s="84"/>
      <c r="AQ1012" s="84"/>
      <c r="AR1012" s="84"/>
      <c r="AS1012" s="84"/>
      <c r="AT1012" s="84"/>
      <c r="AU1012" s="84"/>
    </row>
    <row r="1013" spans="27:48" x14ac:dyDescent="0.2">
      <c r="AA1013" s="84"/>
      <c r="AB1013" s="84"/>
      <c r="AC1013" s="84"/>
      <c r="AD1013" s="84"/>
      <c r="AE1013" s="84"/>
      <c r="AG1013" s="132"/>
      <c r="AN1013" s="84"/>
      <c r="AO1013" s="84"/>
      <c r="AP1013" s="84"/>
      <c r="AQ1013" s="84"/>
      <c r="AR1013" s="84"/>
      <c r="AS1013" s="84"/>
      <c r="AT1013" s="84"/>
      <c r="AU1013" s="84"/>
    </row>
    <row r="1014" spans="27:48" x14ac:dyDescent="0.2">
      <c r="AA1014" s="84"/>
      <c r="AB1014" s="84"/>
      <c r="AC1014" s="84"/>
      <c r="AD1014" s="84"/>
      <c r="AE1014" s="84"/>
      <c r="AG1014" s="132"/>
      <c r="AN1014" s="84"/>
      <c r="AO1014" s="84"/>
      <c r="AP1014" s="84"/>
      <c r="AQ1014" s="84"/>
      <c r="AR1014" s="84"/>
      <c r="AS1014" s="84"/>
      <c r="AT1014" s="84"/>
      <c r="AU1014" s="84"/>
    </row>
    <row r="1015" spans="27:48" x14ac:dyDescent="0.2">
      <c r="AA1015" s="84"/>
      <c r="AB1015" s="84"/>
      <c r="AC1015" s="84"/>
      <c r="AD1015" s="84"/>
      <c r="AE1015" s="84"/>
      <c r="AG1015" s="132"/>
      <c r="AN1015" s="84"/>
      <c r="AO1015" s="84"/>
      <c r="AP1015" s="84"/>
      <c r="AQ1015" s="84"/>
      <c r="AR1015" s="84"/>
      <c r="AS1015" s="84"/>
      <c r="AT1015" s="84"/>
      <c r="AU1015" s="84"/>
    </row>
    <row r="1016" spans="27:48" x14ac:dyDescent="0.2">
      <c r="AA1016" s="84"/>
      <c r="AB1016" s="84"/>
      <c r="AC1016" s="84"/>
      <c r="AD1016" s="84"/>
      <c r="AE1016" s="84"/>
      <c r="AG1016" s="132"/>
      <c r="AN1016" s="84"/>
      <c r="AO1016" s="84"/>
      <c r="AP1016" s="84"/>
      <c r="AQ1016" s="84"/>
      <c r="AR1016" s="84"/>
      <c r="AS1016" s="84"/>
      <c r="AT1016" s="84"/>
      <c r="AU1016" s="84"/>
    </row>
    <row r="1017" spans="27:48" x14ac:dyDescent="0.2">
      <c r="AA1017" s="84"/>
      <c r="AB1017" s="84"/>
      <c r="AC1017" s="84"/>
      <c r="AD1017" s="84"/>
      <c r="AE1017" s="84"/>
      <c r="AG1017" s="132"/>
      <c r="AN1017" s="84"/>
      <c r="AO1017" s="84"/>
      <c r="AP1017" s="84"/>
      <c r="AQ1017" s="84"/>
      <c r="AR1017" s="84"/>
      <c r="AS1017" s="84"/>
      <c r="AT1017" s="84"/>
      <c r="AU1017" s="84"/>
    </row>
    <row r="1018" spans="27:48" x14ac:dyDescent="0.2">
      <c r="AA1018" s="84"/>
      <c r="AB1018" s="84"/>
      <c r="AC1018" s="84"/>
      <c r="AD1018" s="84"/>
      <c r="AE1018" s="84"/>
      <c r="AG1018" s="132"/>
      <c r="AN1018" s="84"/>
      <c r="AO1018" s="84"/>
      <c r="AP1018" s="84"/>
      <c r="AQ1018" s="84"/>
      <c r="AR1018" s="84"/>
      <c r="AS1018" s="84"/>
      <c r="AT1018" s="84"/>
      <c r="AU1018" s="84"/>
    </row>
    <row r="1019" spans="27:48" x14ac:dyDescent="0.2">
      <c r="AA1019" s="84"/>
      <c r="AB1019" s="84"/>
      <c r="AC1019" s="84"/>
      <c r="AD1019" s="84"/>
      <c r="AE1019" s="84"/>
      <c r="AG1019" s="132"/>
      <c r="AN1019" s="84"/>
      <c r="AO1019" s="84"/>
      <c r="AP1019" s="84"/>
      <c r="AQ1019" s="84"/>
      <c r="AR1019" s="84"/>
      <c r="AS1019" s="84"/>
      <c r="AT1019" s="84"/>
      <c r="AU1019" s="84"/>
    </row>
    <row r="1020" spans="27:48" x14ac:dyDescent="0.2">
      <c r="AA1020" s="84"/>
      <c r="AB1020" s="84"/>
      <c r="AC1020" s="84"/>
      <c r="AD1020" s="84"/>
      <c r="AE1020" s="84"/>
      <c r="AG1020" s="132"/>
      <c r="AN1020" s="84"/>
      <c r="AO1020" s="84"/>
      <c r="AP1020" s="84"/>
      <c r="AQ1020" s="84"/>
      <c r="AR1020" s="84"/>
      <c r="AS1020" s="84"/>
      <c r="AT1020" s="84"/>
      <c r="AU1020" s="84"/>
    </row>
    <row r="1021" spans="27:48" x14ac:dyDescent="0.2">
      <c r="AA1021" s="84"/>
      <c r="AB1021" s="84"/>
      <c r="AC1021" s="84"/>
      <c r="AD1021" s="84"/>
      <c r="AE1021" s="84"/>
      <c r="AG1021" s="132"/>
      <c r="AN1021" s="84"/>
      <c r="AO1021" s="84"/>
      <c r="AP1021" s="84"/>
      <c r="AQ1021" s="84"/>
      <c r="AR1021" s="84"/>
      <c r="AS1021" s="84"/>
      <c r="AT1021" s="84"/>
      <c r="AU1021" s="84"/>
    </row>
    <row r="1022" spans="27:48" x14ac:dyDescent="0.2">
      <c r="AA1022" s="84"/>
      <c r="AB1022" s="84"/>
      <c r="AC1022" s="84"/>
      <c r="AD1022" s="84"/>
      <c r="AE1022" s="84"/>
      <c r="AG1022" s="132"/>
      <c r="AN1022" s="84"/>
      <c r="AO1022" s="84"/>
      <c r="AP1022" s="84"/>
      <c r="AQ1022" s="84"/>
      <c r="AR1022" s="84"/>
      <c r="AS1022" s="84"/>
      <c r="AT1022" s="84"/>
      <c r="AU1022" s="84"/>
    </row>
    <row r="1023" spans="27:48" x14ac:dyDescent="0.2">
      <c r="AA1023" s="84"/>
      <c r="AB1023" s="84"/>
      <c r="AC1023" s="84"/>
      <c r="AD1023" s="84"/>
      <c r="AE1023" s="84"/>
      <c r="AG1023" s="132"/>
      <c r="AN1023" s="84"/>
      <c r="AO1023" s="84"/>
      <c r="AP1023" s="84"/>
      <c r="AQ1023" s="84"/>
      <c r="AR1023" s="84"/>
      <c r="AS1023" s="84"/>
      <c r="AT1023" s="84"/>
      <c r="AU1023" s="84"/>
    </row>
    <row r="1024" spans="27:48" x14ac:dyDescent="0.2">
      <c r="AA1024" s="84"/>
      <c r="AB1024" s="84"/>
      <c r="AC1024" s="84"/>
      <c r="AD1024" s="84"/>
      <c r="AE1024" s="84"/>
      <c r="AG1024" s="132"/>
      <c r="AN1024" s="84"/>
      <c r="AO1024" s="84"/>
      <c r="AP1024" s="84"/>
      <c r="AQ1024" s="84"/>
      <c r="AR1024" s="84"/>
      <c r="AS1024" s="84"/>
      <c r="AT1024" s="84"/>
      <c r="AU1024" s="84"/>
    </row>
    <row r="1025" spans="27:47" x14ac:dyDescent="0.2">
      <c r="AA1025" s="84"/>
      <c r="AB1025" s="84"/>
      <c r="AC1025" s="84"/>
      <c r="AD1025" s="84"/>
      <c r="AE1025" s="84"/>
      <c r="AG1025" s="132"/>
      <c r="AN1025" s="84"/>
      <c r="AO1025" s="84"/>
      <c r="AP1025" s="84"/>
      <c r="AQ1025" s="84"/>
      <c r="AR1025" s="84"/>
      <c r="AS1025" s="84"/>
      <c r="AT1025" s="84"/>
      <c r="AU1025" s="84"/>
    </row>
    <row r="1026" spans="27:47" x14ac:dyDescent="0.2">
      <c r="AA1026" s="84"/>
      <c r="AB1026" s="84"/>
      <c r="AC1026" s="84"/>
      <c r="AD1026" s="84"/>
      <c r="AE1026" s="84"/>
      <c r="AG1026" s="132"/>
      <c r="AN1026" s="84"/>
      <c r="AO1026" s="84"/>
      <c r="AP1026" s="84"/>
      <c r="AQ1026" s="84"/>
      <c r="AR1026" s="84"/>
      <c r="AS1026" s="84"/>
      <c r="AT1026" s="84"/>
      <c r="AU1026" s="84"/>
    </row>
    <row r="1027" spans="27:47" x14ac:dyDescent="0.2">
      <c r="AA1027" s="84"/>
      <c r="AB1027" s="84"/>
      <c r="AC1027" s="84"/>
      <c r="AD1027" s="84"/>
      <c r="AE1027" s="84"/>
      <c r="AG1027" s="132"/>
      <c r="AN1027" s="84"/>
      <c r="AO1027" s="84"/>
      <c r="AP1027" s="84"/>
      <c r="AQ1027" s="84"/>
      <c r="AR1027" s="84"/>
      <c r="AS1027" s="84"/>
      <c r="AT1027" s="84"/>
      <c r="AU1027" s="84"/>
    </row>
    <row r="1028" spans="27:47" x14ac:dyDescent="0.2">
      <c r="AA1028" s="84"/>
      <c r="AB1028" s="84"/>
      <c r="AC1028" s="84"/>
      <c r="AD1028" s="84"/>
      <c r="AE1028" s="84"/>
      <c r="AG1028" s="132"/>
      <c r="AN1028" s="84"/>
      <c r="AO1028" s="84"/>
      <c r="AP1028" s="84"/>
      <c r="AQ1028" s="84"/>
      <c r="AR1028" s="84"/>
      <c r="AS1028" s="84"/>
      <c r="AT1028" s="84"/>
      <c r="AU1028" s="84"/>
    </row>
    <row r="1029" spans="27:47" x14ac:dyDescent="0.2">
      <c r="AA1029" s="84"/>
      <c r="AB1029" s="84"/>
      <c r="AC1029" s="84"/>
      <c r="AD1029" s="84"/>
      <c r="AE1029" s="84"/>
      <c r="AG1029" s="132"/>
      <c r="AN1029" s="84"/>
      <c r="AO1029" s="84"/>
      <c r="AP1029" s="84"/>
      <c r="AQ1029" s="84"/>
      <c r="AR1029" s="84"/>
      <c r="AS1029" s="84"/>
      <c r="AT1029" s="84"/>
      <c r="AU1029" s="84"/>
    </row>
    <row r="1030" spans="27:47" x14ac:dyDescent="0.2">
      <c r="AA1030" s="84"/>
      <c r="AB1030" s="84"/>
      <c r="AC1030" s="84"/>
      <c r="AD1030" s="84"/>
      <c r="AE1030" s="84"/>
      <c r="AG1030" s="132"/>
      <c r="AN1030" s="84"/>
      <c r="AO1030" s="84"/>
      <c r="AP1030" s="84"/>
      <c r="AQ1030" s="84"/>
      <c r="AR1030" s="84"/>
      <c r="AS1030" s="84"/>
      <c r="AT1030" s="84"/>
      <c r="AU1030" s="84"/>
    </row>
    <row r="1031" spans="27:47" x14ac:dyDescent="0.2">
      <c r="AA1031" s="84"/>
      <c r="AB1031" s="84"/>
      <c r="AC1031" s="84"/>
      <c r="AD1031" s="84"/>
      <c r="AE1031" s="84"/>
      <c r="AG1031" s="132"/>
      <c r="AN1031" s="84"/>
      <c r="AO1031" s="84"/>
      <c r="AP1031" s="84"/>
      <c r="AQ1031" s="84"/>
      <c r="AR1031" s="84"/>
      <c r="AS1031" s="84"/>
      <c r="AT1031" s="84"/>
      <c r="AU1031" s="84"/>
    </row>
    <row r="1032" spans="27:47" x14ac:dyDescent="0.2">
      <c r="AA1032" s="84"/>
      <c r="AB1032" s="84"/>
      <c r="AC1032" s="84"/>
      <c r="AD1032" s="84"/>
      <c r="AE1032" s="84"/>
      <c r="AG1032" s="132"/>
      <c r="AN1032" s="84"/>
      <c r="AO1032" s="84"/>
      <c r="AP1032" s="84"/>
      <c r="AQ1032" s="84"/>
      <c r="AR1032" s="84"/>
      <c r="AS1032" s="84"/>
      <c r="AT1032" s="84"/>
      <c r="AU1032" s="84"/>
    </row>
    <row r="1033" spans="27:47" x14ac:dyDescent="0.2">
      <c r="AA1033" s="84"/>
      <c r="AB1033" s="84"/>
      <c r="AC1033" s="84"/>
      <c r="AD1033" s="84"/>
      <c r="AE1033" s="84"/>
      <c r="AG1033" s="132"/>
      <c r="AN1033" s="84"/>
      <c r="AO1033" s="84"/>
      <c r="AP1033" s="84"/>
      <c r="AQ1033" s="84"/>
      <c r="AR1033" s="84"/>
      <c r="AS1033" s="84"/>
      <c r="AT1033" s="84"/>
      <c r="AU1033" s="84"/>
    </row>
    <row r="1034" spans="27:47" x14ac:dyDescent="0.2">
      <c r="AA1034" s="84"/>
      <c r="AB1034" s="84"/>
      <c r="AC1034" s="84"/>
      <c r="AD1034" s="84"/>
      <c r="AE1034" s="84"/>
      <c r="AG1034" s="132"/>
      <c r="AN1034" s="84"/>
      <c r="AO1034" s="84"/>
      <c r="AP1034" s="84"/>
      <c r="AQ1034" s="84"/>
      <c r="AR1034" s="84"/>
      <c r="AS1034" s="84"/>
      <c r="AT1034" s="84"/>
      <c r="AU1034" s="84"/>
    </row>
    <row r="1035" spans="27:47" x14ac:dyDescent="0.2">
      <c r="AA1035" s="84"/>
      <c r="AB1035" s="84"/>
      <c r="AC1035" s="84"/>
      <c r="AD1035" s="84"/>
      <c r="AE1035" s="84"/>
      <c r="AG1035" s="132"/>
      <c r="AN1035" s="84"/>
      <c r="AO1035" s="84"/>
      <c r="AP1035" s="84"/>
      <c r="AQ1035" s="84"/>
      <c r="AR1035" s="84"/>
      <c r="AS1035" s="84"/>
      <c r="AT1035" s="84"/>
      <c r="AU1035" s="84"/>
    </row>
    <row r="1036" spans="27:47" x14ac:dyDescent="0.2">
      <c r="AA1036" s="84"/>
      <c r="AB1036" s="84"/>
      <c r="AC1036" s="84"/>
      <c r="AD1036" s="84"/>
      <c r="AE1036" s="84"/>
      <c r="AG1036" s="132"/>
      <c r="AN1036" s="84"/>
      <c r="AO1036" s="84"/>
      <c r="AP1036" s="84"/>
      <c r="AQ1036" s="84"/>
      <c r="AR1036" s="84"/>
      <c r="AS1036" s="84"/>
      <c r="AT1036" s="84"/>
      <c r="AU1036" s="84"/>
    </row>
    <row r="1037" spans="27:47" x14ac:dyDescent="0.2">
      <c r="AA1037" s="84"/>
      <c r="AB1037" s="84"/>
      <c r="AC1037" s="84"/>
      <c r="AD1037" s="84"/>
      <c r="AE1037" s="84"/>
      <c r="AG1037" s="132"/>
      <c r="AN1037" s="84"/>
      <c r="AO1037" s="84"/>
      <c r="AP1037" s="84"/>
      <c r="AQ1037" s="84"/>
      <c r="AR1037" s="84"/>
      <c r="AS1037" s="84"/>
      <c r="AT1037" s="84"/>
      <c r="AU1037" s="84"/>
    </row>
    <row r="1038" spans="27:47" x14ac:dyDescent="0.2">
      <c r="AA1038" s="84"/>
      <c r="AB1038" s="84"/>
      <c r="AC1038" s="84"/>
      <c r="AD1038" s="84"/>
      <c r="AE1038" s="84"/>
      <c r="AG1038" s="132"/>
      <c r="AN1038" s="84"/>
      <c r="AO1038" s="84"/>
      <c r="AP1038" s="84"/>
      <c r="AQ1038" s="84"/>
      <c r="AR1038" s="84"/>
      <c r="AS1038" s="84"/>
      <c r="AT1038" s="84"/>
      <c r="AU1038" s="84"/>
    </row>
    <row r="1039" spans="27:47" x14ac:dyDescent="0.2">
      <c r="AA1039" s="84"/>
      <c r="AB1039" s="84"/>
      <c r="AC1039" s="84"/>
      <c r="AD1039" s="84"/>
      <c r="AE1039" s="84"/>
      <c r="AG1039" s="132"/>
      <c r="AN1039" s="84"/>
      <c r="AO1039" s="84"/>
      <c r="AP1039" s="84"/>
      <c r="AQ1039" s="84"/>
      <c r="AR1039" s="84"/>
      <c r="AS1039" s="84"/>
      <c r="AT1039" s="84"/>
      <c r="AU1039" s="84"/>
    </row>
    <row r="1040" spans="27:47" x14ac:dyDescent="0.2">
      <c r="AA1040" s="84"/>
      <c r="AB1040" s="84"/>
      <c r="AC1040" s="84"/>
      <c r="AD1040" s="84"/>
      <c r="AE1040" s="84"/>
      <c r="AG1040" s="132"/>
      <c r="AN1040" s="84"/>
      <c r="AO1040" s="84"/>
      <c r="AP1040" s="84"/>
      <c r="AQ1040" s="84"/>
      <c r="AR1040" s="84"/>
      <c r="AS1040" s="84"/>
      <c r="AT1040" s="84"/>
      <c r="AU1040" s="84"/>
    </row>
    <row r="1041" spans="27:47" x14ac:dyDescent="0.2">
      <c r="AA1041" s="84"/>
      <c r="AB1041" s="84"/>
      <c r="AC1041" s="84"/>
      <c r="AD1041" s="84"/>
      <c r="AE1041" s="84"/>
      <c r="AG1041" s="132"/>
      <c r="AN1041" s="84"/>
      <c r="AO1041" s="84"/>
      <c r="AP1041" s="84"/>
      <c r="AQ1041" s="84"/>
      <c r="AR1041" s="84"/>
      <c r="AS1041" s="84"/>
      <c r="AT1041" s="84"/>
      <c r="AU1041" s="84"/>
    </row>
    <row r="1042" spans="27:47" x14ac:dyDescent="0.2">
      <c r="AA1042" s="84"/>
      <c r="AB1042" s="84"/>
      <c r="AC1042" s="84"/>
      <c r="AD1042" s="84"/>
      <c r="AE1042" s="84"/>
      <c r="AG1042" s="132"/>
      <c r="AN1042" s="84"/>
      <c r="AO1042" s="84"/>
      <c r="AP1042" s="84"/>
      <c r="AQ1042" s="84"/>
      <c r="AR1042" s="84"/>
      <c r="AS1042" s="84"/>
      <c r="AT1042" s="84"/>
      <c r="AU1042" s="84"/>
    </row>
    <row r="1043" spans="27:47" x14ac:dyDescent="0.2">
      <c r="AA1043" s="84"/>
      <c r="AB1043" s="84"/>
      <c r="AC1043" s="84"/>
      <c r="AD1043" s="84"/>
      <c r="AE1043" s="84"/>
      <c r="AG1043" s="132"/>
      <c r="AN1043" s="84"/>
      <c r="AO1043" s="84"/>
      <c r="AP1043" s="84"/>
      <c r="AQ1043" s="84"/>
      <c r="AR1043" s="84"/>
      <c r="AS1043" s="84"/>
      <c r="AT1043" s="84"/>
      <c r="AU1043" s="84"/>
    </row>
    <row r="1044" spans="27:47" x14ac:dyDescent="0.2">
      <c r="AA1044" s="84"/>
      <c r="AB1044" s="84"/>
      <c r="AC1044" s="84"/>
      <c r="AD1044" s="84"/>
      <c r="AE1044" s="84"/>
      <c r="AG1044" s="132"/>
      <c r="AN1044" s="84"/>
      <c r="AO1044" s="84"/>
      <c r="AP1044" s="84"/>
      <c r="AQ1044" s="84"/>
      <c r="AR1044" s="84"/>
      <c r="AS1044" s="84"/>
      <c r="AT1044" s="84"/>
      <c r="AU1044" s="84"/>
    </row>
    <row r="1045" spans="27:47" x14ac:dyDescent="0.2">
      <c r="AA1045" s="84"/>
      <c r="AB1045" s="84"/>
      <c r="AC1045" s="84"/>
      <c r="AD1045" s="84"/>
      <c r="AE1045" s="84"/>
      <c r="AG1045" s="132"/>
      <c r="AN1045" s="84"/>
      <c r="AO1045" s="84"/>
      <c r="AP1045" s="84"/>
      <c r="AQ1045" s="84"/>
      <c r="AR1045" s="84"/>
      <c r="AS1045" s="84"/>
      <c r="AT1045" s="84"/>
      <c r="AU1045" s="84"/>
    </row>
    <row r="1046" spans="27:47" x14ac:dyDescent="0.2">
      <c r="AA1046" s="84"/>
      <c r="AB1046" s="84"/>
      <c r="AC1046" s="84"/>
      <c r="AD1046" s="84"/>
      <c r="AE1046" s="84"/>
      <c r="AG1046" s="132"/>
      <c r="AN1046" s="84"/>
      <c r="AO1046" s="84"/>
      <c r="AP1046" s="84"/>
      <c r="AQ1046" s="84"/>
      <c r="AR1046" s="84"/>
      <c r="AS1046" s="84"/>
      <c r="AT1046" s="84"/>
      <c r="AU1046" s="84"/>
    </row>
    <row r="1047" spans="27:47" x14ac:dyDescent="0.2">
      <c r="AA1047" s="84"/>
      <c r="AB1047" s="84"/>
      <c r="AC1047" s="84"/>
      <c r="AD1047" s="84"/>
      <c r="AE1047" s="84"/>
      <c r="AG1047" s="132"/>
      <c r="AN1047" s="84"/>
      <c r="AO1047" s="84"/>
      <c r="AP1047" s="84"/>
      <c r="AQ1047" s="84"/>
      <c r="AR1047" s="84"/>
      <c r="AS1047" s="84"/>
      <c r="AT1047" s="84"/>
      <c r="AU1047" s="84"/>
    </row>
    <row r="1048" spans="27:47" x14ac:dyDescent="0.2">
      <c r="AA1048" s="84"/>
      <c r="AB1048" s="84"/>
      <c r="AC1048" s="84"/>
      <c r="AD1048" s="84"/>
      <c r="AE1048" s="84"/>
      <c r="AG1048" s="132"/>
      <c r="AN1048" s="84"/>
      <c r="AO1048" s="84"/>
      <c r="AP1048" s="84"/>
      <c r="AQ1048" s="84"/>
      <c r="AR1048" s="84"/>
      <c r="AS1048" s="84"/>
      <c r="AT1048" s="84"/>
      <c r="AU1048" s="84"/>
    </row>
    <row r="1049" spans="27:47" x14ac:dyDescent="0.2">
      <c r="AA1049" s="84"/>
      <c r="AB1049" s="84"/>
      <c r="AC1049" s="84"/>
      <c r="AD1049" s="84"/>
      <c r="AE1049" s="84"/>
      <c r="AG1049" s="132"/>
      <c r="AN1049" s="84"/>
      <c r="AO1049" s="84"/>
      <c r="AP1049" s="84"/>
      <c r="AQ1049" s="84"/>
      <c r="AR1049" s="84"/>
      <c r="AS1049" s="84"/>
      <c r="AT1049" s="84"/>
      <c r="AU1049" s="84"/>
    </row>
    <row r="1050" spans="27:47" x14ac:dyDescent="0.2">
      <c r="AA1050" s="84"/>
      <c r="AB1050" s="84"/>
      <c r="AC1050" s="84"/>
      <c r="AD1050" s="84"/>
      <c r="AE1050" s="84"/>
      <c r="AG1050" s="132"/>
      <c r="AN1050" s="84"/>
      <c r="AO1050" s="84"/>
      <c r="AP1050" s="84"/>
      <c r="AQ1050" s="84"/>
      <c r="AR1050" s="84"/>
      <c r="AS1050" s="84"/>
      <c r="AT1050" s="84"/>
      <c r="AU1050" s="84"/>
    </row>
    <row r="1051" spans="27:47" x14ac:dyDescent="0.2">
      <c r="AA1051" s="84"/>
      <c r="AB1051" s="84"/>
      <c r="AC1051" s="84"/>
      <c r="AD1051" s="84"/>
      <c r="AE1051" s="84"/>
      <c r="AG1051" s="132"/>
      <c r="AN1051" s="84"/>
      <c r="AO1051" s="84"/>
      <c r="AP1051" s="84"/>
      <c r="AQ1051" s="84"/>
      <c r="AR1051" s="84"/>
      <c r="AS1051" s="84"/>
      <c r="AT1051" s="84"/>
      <c r="AU1051" s="84"/>
    </row>
    <row r="1052" spans="27:47" x14ac:dyDescent="0.2">
      <c r="AA1052" s="84"/>
      <c r="AB1052" s="84"/>
      <c r="AC1052" s="84"/>
      <c r="AD1052" s="84"/>
      <c r="AE1052" s="84"/>
      <c r="AG1052" s="132"/>
      <c r="AN1052" s="84"/>
      <c r="AO1052" s="84"/>
      <c r="AP1052" s="84"/>
      <c r="AQ1052" s="84"/>
      <c r="AR1052" s="84"/>
      <c r="AS1052" s="84"/>
      <c r="AT1052" s="84"/>
      <c r="AU1052" s="84"/>
    </row>
    <row r="1053" spans="27:47" x14ac:dyDescent="0.2">
      <c r="AA1053" s="84"/>
      <c r="AB1053" s="84"/>
      <c r="AC1053" s="84"/>
      <c r="AD1053" s="84"/>
      <c r="AE1053" s="84"/>
      <c r="AG1053" s="132"/>
      <c r="AN1053" s="84"/>
      <c r="AO1053" s="84"/>
      <c r="AP1053" s="84"/>
      <c r="AQ1053" s="84"/>
      <c r="AR1053" s="84"/>
      <c r="AS1053" s="84"/>
      <c r="AT1053" s="84"/>
      <c r="AU1053" s="84"/>
    </row>
    <row r="1054" spans="27:47" x14ac:dyDescent="0.2">
      <c r="AA1054" s="84"/>
      <c r="AB1054" s="84"/>
      <c r="AC1054" s="84"/>
      <c r="AD1054" s="84"/>
      <c r="AE1054" s="84"/>
      <c r="AG1054" s="132"/>
      <c r="AN1054" s="84"/>
      <c r="AO1054" s="84"/>
      <c r="AP1054" s="84"/>
      <c r="AQ1054" s="84"/>
      <c r="AR1054" s="84"/>
      <c r="AS1054" s="84"/>
      <c r="AT1054" s="84"/>
      <c r="AU1054" s="84"/>
    </row>
    <row r="1055" spans="27:47" x14ac:dyDescent="0.2">
      <c r="AA1055" s="84"/>
      <c r="AB1055" s="84"/>
      <c r="AC1055" s="84"/>
      <c r="AD1055" s="84"/>
      <c r="AE1055" s="84"/>
      <c r="AG1055" s="132"/>
      <c r="AN1055" s="84"/>
      <c r="AO1055" s="84"/>
      <c r="AP1055" s="84"/>
      <c r="AQ1055" s="84"/>
      <c r="AR1055" s="84"/>
      <c r="AS1055" s="84"/>
      <c r="AT1055" s="84"/>
      <c r="AU1055" s="84"/>
    </row>
    <row r="1056" spans="27:47" x14ac:dyDescent="0.2">
      <c r="AA1056" s="84"/>
      <c r="AB1056" s="84"/>
      <c r="AC1056" s="84"/>
      <c r="AD1056" s="84"/>
      <c r="AE1056" s="84"/>
      <c r="AG1056" s="132"/>
      <c r="AN1056" s="84"/>
      <c r="AO1056" s="84"/>
      <c r="AP1056" s="84"/>
      <c r="AQ1056" s="84"/>
      <c r="AR1056" s="84"/>
      <c r="AS1056" s="84"/>
      <c r="AT1056" s="84"/>
      <c r="AU1056" s="84"/>
    </row>
    <row r="1057" spans="27:47" x14ac:dyDescent="0.2">
      <c r="AA1057" s="84"/>
      <c r="AB1057" s="84"/>
      <c r="AC1057" s="84"/>
      <c r="AD1057" s="84"/>
      <c r="AE1057" s="84"/>
      <c r="AG1057" s="132"/>
      <c r="AN1057" s="84"/>
      <c r="AO1057" s="84"/>
      <c r="AP1057" s="84"/>
      <c r="AQ1057" s="84"/>
      <c r="AR1057" s="84"/>
      <c r="AS1057" s="84"/>
      <c r="AT1057" s="84"/>
      <c r="AU1057" s="84"/>
    </row>
    <row r="1058" spans="27:47" x14ac:dyDescent="0.2">
      <c r="AA1058" s="84"/>
      <c r="AB1058" s="84"/>
      <c r="AC1058" s="84"/>
      <c r="AD1058" s="84"/>
      <c r="AE1058" s="84"/>
      <c r="AG1058" s="132"/>
      <c r="AN1058" s="84"/>
      <c r="AO1058" s="84"/>
      <c r="AP1058" s="84"/>
      <c r="AQ1058" s="84"/>
      <c r="AR1058" s="84"/>
      <c r="AS1058" s="84"/>
      <c r="AT1058" s="84"/>
      <c r="AU1058" s="84"/>
    </row>
    <row r="1059" spans="27:47" x14ac:dyDescent="0.2">
      <c r="AA1059" s="84"/>
      <c r="AB1059" s="84"/>
      <c r="AC1059" s="84"/>
      <c r="AD1059" s="84"/>
      <c r="AE1059" s="84"/>
      <c r="AG1059" s="132"/>
      <c r="AN1059" s="84"/>
      <c r="AO1059" s="84"/>
      <c r="AP1059" s="84"/>
      <c r="AQ1059" s="84"/>
      <c r="AR1059" s="84"/>
      <c r="AS1059" s="84"/>
      <c r="AT1059" s="84"/>
      <c r="AU1059" s="84"/>
    </row>
    <row r="1060" spans="27:47" x14ac:dyDescent="0.2">
      <c r="AA1060" s="84"/>
      <c r="AB1060" s="84"/>
      <c r="AC1060" s="84"/>
      <c r="AD1060" s="84"/>
      <c r="AE1060" s="84"/>
      <c r="AG1060" s="132"/>
      <c r="AN1060" s="84"/>
      <c r="AO1060" s="84"/>
      <c r="AP1060" s="84"/>
      <c r="AQ1060" s="84"/>
      <c r="AR1060" s="84"/>
      <c r="AS1060" s="84"/>
      <c r="AT1060" s="84"/>
      <c r="AU1060" s="84"/>
    </row>
    <row r="1061" spans="27:47" x14ac:dyDescent="0.2">
      <c r="AA1061" s="84"/>
      <c r="AB1061" s="84"/>
      <c r="AC1061" s="84"/>
      <c r="AD1061" s="84"/>
      <c r="AE1061" s="84"/>
      <c r="AG1061" s="132"/>
      <c r="AN1061" s="84"/>
      <c r="AO1061" s="84"/>
      <c r="AP1061" s="84"/>
      <c r="AQ1061" s="84"/>
      <c r="AR1061" s="84"/>
      <c r="AS1061" s="84"/>
      <c r="AT1061" s="84"/>
      <c r="AU1061" s="84"/>
    </row>
    <row r="1062" spans="27:47" x14ac:dyDescent="0.2">
      <c r="AA1062" s="84"/>
      <c r="AB1062" s="84"/>
      <c r="AC1062" s="84"/>
      <c r="AD1062" s="84"/>
      <c r="AE1062" s="84"/>
      <c r="AG1062" s="132"/>
      <c r="AN1062" s="84"/>
      <c r="AO1062" s="84"/>
      <c r="AP1062" s="84"/>
      <c r="AQ1062" s="84"/>
      <c r="AR1062" s="84"/>
      <c r="AS1062" s="84"/>
      <c r="AT1062" s="84"/>
      <c r="AU1062" s="84"/>
    </row>
    <row r="1063" spans="27:47" x14ac:dyDescent="0.2">
      <c r="AA1063" s="84"/>
      <c r="AB1063" s="84"/>
      <c r="AC1063" s="84"/>
      <c r="AD1063" s="84"/>
      <c r="AE1063" s="84"/>
      <c r="AG1063" s="132"/>
      <c r="AN1063" s="84"/>
      <c r="AO1063" s="84"/>
      <c r="AP1063" s="84"/>
      <c r="AQ1063" s="84"/>
      <c r="AR1063" s="84"/>
      <c r="AS1063" s="84"/>
      <c r="AT1063" s="84"/>
      <c r="AU1063" s="84"/>
    </row>
    <row r="1064" spans="27:47" x14ac:dyDescent="0.2">
      <c r="AA1064" s="84"/>
      <c r="AB1064" s="84"/>
      <c r="AC1064" s="84"/>
      <c r="AD1064" s="84"/>
      <c r="AE1064" s="84"/>
      <c r="AG1064" s="132"/>
      <c r="AN1064" s="84"/>
      <c r="AO1064" s="84"/>
      <c r="AP1064" s="84"/>
      <c r="AQ1064" s="84"/>
      <c r="AR1064" s="84"/>
      <c r="AS1064" s="84"/>
      <c r="AT1064" s="84"/>
      <c r="AU1064" s="84"/>
    </row>
    <row r="1065" spans="27:47" x14ac:dyDescent="0.2">
      <c r="AA1065" s="84"/>
      <c r="AB1065" s="84"/>
      <c r="AC1065" s="84"/>
      <c r="AD1065" s="84"/>
      <c r="AE1065" s="84"/>
      <c r="AG1065" s="132"/>
      <c r="AN1065" s="84"/>
      <c r="AO1065" s="84"/>
      <c r="AP1065" s="84"/>
      <c r="AQ1065" s="84"/>
      <c r="AR1065" s="84"/>
      <c r="AS1065" s="84"/>
      <c r="AT1065" s="84"/>
      <c r="AU1065" s="84"/>
    </row>
    <row r="1066" spans="27:47" x14ac:dyDescent="0.2">
      <c r="AA1066" s="84"/>
      <c r="AB1066" s="84"/>
      <c r="AC1066" s="84"/>
      <c r="AD1066" s="84"/>
      <c r="AE1066" s="84"/>
      <c r="AG1066" s="132"/>
      <c r="AN1066" s="84"/>
      <c r="AO1066" s="84"/>
      <c r="AP1066" s="84"/>
      <c r="AQ1066" s="84"/>
      <c r="AR1066" s="84"/>
      <c r="AS1066" s="84"/>
      <c r="AT1066" s="84"/>
      <c r="AU1066" s="84"/>
    </row>
    <row r="1067" spans="27:47" x14ac:dyDescent="0.2">
      <c r="AA1067" s="84"/>
      <c r="AB1067" s="84"/>
      <c r="AC1067" s="84"/>
      <c r="AD1067" s="84"/>
      <c r="AE1067" s="84"/>
      <c r="AG1067" s="132"/>
      <c r="AN1067" s="84"/>
      <c r="AO1067" s="84"/>
      <c r="AP1067" s="84"/>
      <c r="AQ1067" s="84"/>
      <c r="AR1067" s="84"/>
      <c r="AS1067" s="84"/>
      <c r="AT1067" s="84"/>
      <c r="AU1067" s="84"/>
    </row>
    <row r="1068" spans="27:47" x14ac:dyDescent="0.2">
      <c r="AA1068" s="84"/>
      <c r="AB1068" s="84"/>
      <c r="AC1068" s="84"/>
      <c r="AD1068" s="84"/>
      <c r="AE1068" s="84"/>
      <c r="AG1068" s="132"/>
      <c r="AN1068" s="84"/>
      <c r="AO1068" s="84"/>
      <c r="AP1068" s="84"/>
      <c r="AQ1068" s="84"/>
      <c r="AR1068" s="84"/>
      <c r="AS1068" s="84"/>
      <c r="AT1068" s="84"/>
      <c r="AU1068" s="84"/>
    </row>
    <row r="1069" spans="27:47" x14ac:dyDescent="0.2">
      <c r="AA1069" s="84"/>
      <c r="AB1069" s="84"/>
      <c r="AC1069" s="84"/>
      <c r="AD1069" s="84"/>
      <c r="AE1069" s="84"/>
      <c r="AG1069" s="132"/>
      <c r="AN1069" s="84"/>
      <c r="AO1069" s="84"/>
      <c r="AP1069" s="84"/>
      <c r="AQ1069" s="84"/>
      <c r="AR1069" s="84"/>
      <c r="AS1069" s="84"/>
      <c r="AT1069" s="84"/>
      <c r="AU1069" s="84"/>
    </row>
    <row r="1070" spans="27:47" x14ac:dyDescent="0.2">
      <c r="AA1070" s="84"/>
      <c r="AB1070" s="84"/>
      <c r="AC1070" s="84"/>
      <c r="AD1070" s="84"/>
      <c r="AE1070" s="84"/>
      <c r="AG1070" s="132"/>
      <c r="AN1070" s="84"/>
      <c r="AO1070" s="84"/>
      <c r="AP1070" s="84"/>
      <c r="AQ1070" s="84"/>
      <c r="AR1070" s="84"/>
      <c r="AS1070" s="84"/>
      <c r="AT1070" s="84"/>
      <c r="AU1070" s="84"/>
    </row>
    <row r="1071" spans="27:47" x14ac:dyDescent="0.2">
      <c r="AA1071" s="84"/>
      <c r="AB1071" s="84"/>
      <c r="AC1071" s="84"/>
      <c r="AD1071" s="84"/>
      <c r="AE1071" s="84"/>
      <c r="AG1071" s="132"/>
      <c r="AN1071" s="84"/>
      <c r="AO1071" s="84"/>
      <c r="AP1071" s="84"/>
      <c r="AQ1071" s="84"/>
      <c r="AR1071" s="84"/>
      <c r="AS1071" s="84"/>
      <c r="AT1071" s="84"/>
      <c r="AU1071" s="84"/>
    </row>
    <row r="1072" spans="27:47" x14ac:dyDescent="0.2">
      <c r="AA1072" s="84"/>
      <c r="AB1072" s="84"/>
      <c r="AC1072" s="84"/>
      <c r="AD1072" s="84"/>
      <c r="AE1072" s="84"/>
      <c r="AG1072" s="132"/>
      <c r="AN1072" s="84"/>
      <c r="AO1072" s="84"/>
      <c r="AP1072" s="84"/>
      <c r="AQ1072" s="84"/>
      <c r="AR1072" s="84"/>
      <c r="AS1072" s="84"/>
      <c r="AT1072" s="84"/>
      <c r="AU1072" s="84"/>
    </row>
    <row r="1073" spans="27:48" x14ac:dyDescent="0.2">
      <c r="AA1073" s="84"/>
      <c r="AB1073" s="84"/>
      <c r="AC1073" s="84"/>
      <c r="AD1073" s="84"/>
      <c r="AE1073" s="84"/>
      <c r="AG1073" s="132"/>
      <c r="AN1073" s="84"/>
      <c r="AO1073" s="84"/>
      <c r="AP1073" s="84"/>
      <c r="AQ1073" s="84"/>
      <c r="AR1073" s="84"/>
      <c r="AS1073" s="84"/>
      <c r="AT1073" s="84"/>
      <c r="AU1073" s="84"/>
    </row>
    <row r="1074" spans="27:48" x14ac:dyDescent="0.2">
      <c r="AA1074" s="84"/>
      <c r="AB1074" s="84"/>
      <c r="AC1074" s="84"/>
      <c r="AD1074" s="84"/>
      <c r="AE1074" s="84"/>
      <c r="AG1074" s="132"/>
      <c r="AN1074" s="84"/>
      <c r="AO1074" s="84"/>
      <c r="AP1074" s="84"/>
      <c r="AQ1074" s="84"/>
      <c r="AR1074" s="84"/>
      <c r="AS1074" s="84"/>
      <c r="AT1074" s="84"/>
      <c r="AU1074" s="84"/>
    </row>
    <row r="1075" spans="27:48" x14ac:dyDescent="0.2">
      <c r="AA1075" s="84"/>
      <c r="AB1075" s="84"/>
      <c r="AC1075" s="84"/>
      <c r="AD1075" s="84"/>
      <c r="AE1075" s="84"/>
      <c r="AG1075" s="132"/>
      <c r="AN1075" s="84"/>
      <c r="AO1075" s="84"/>
      <c r="AP1075" s="84"/>
      <c r="AQ1075" s="84"/>
      <c r="AR1075" s="84"/>
      <c r="AS1075" s="84"/>
      <c r="AT1075" s="84"/>
      <c r="AU1075" s="84"/>
    </row>
    <row r="1076" spans="27:48" x14ac:dyDescent="0.2">
      <c r="AA1076" s="84"/>
      <c r="AB1076" s="84"/>
      <c r="AC1076" s="84"/>
      <c r="AD1076" s="84"/>
      <c r="AE1076" s="84"/>
      <c r="AG1076" s="132"/>
      <c r="AN1076" s="84"/>
      <c r="AO1076" s="84"/>
      <c r="AP1076" s="84"/>
      <c r="AQ1076" s="84"/>
      <c r="AR1076" s="84"/>
      <c r="AS1076" s="84"/>
      <c r="AT1076" s="84"/>
      <c r="AU1076" s="84"/>
    </row>
    <row r="1077" spans="27:48" x14ac:dyDescent="0.2">
      <c r="AA1077" s="84"/>
      <c r="AB1077" s="84"/>
      <c r="AC1077" s="84"/>
      <c r="AD1077" s="84"/>
      <c r="AE1077" s="84"/>
      <c r="AG1077" s="132"/>
      <c r="AN1077" s="84"/>
      <c r="AO1077" s="84"/>
      <c r="AP1077" s="84"/>
      <c r="AQ1077" s="84"/>
      <c r="AR1077" s="84"/>
      <c r="AS1077" s="84"/>
      <c r="AT1077" s="84"/>
      <c r="AU1077" s="84"/>
    </row>
    <row r="1078" spans="27:48" x14ac:dyDescent="0.2">
      <c r="AA1078" s="84"/>
      <c r="AB1078" s="84"/>
      <c r="AC1078" s="84"/>
      <c r="AD1078" s="84"/>
      <c r="AE1078" s="84"/>
      <c r="AG1078" s="132"/>
      <c r="AN1078" s="84"/>
      <c r="AO1078" s="84"/>
      <c r="AP1078" s="84"/>
      <c r="AQ1078" s="84"/>
      <c r="AR1078" s="84"/>
      <c r="AS1078" s="84"/>
      <c r="AT1078" s="84"/>
      <c r="AU1078" s="84"/>
    </row>
    <row r="1079" spans="27:48" x14ac:dyDescent="0.2">
      <c r="AA1079" s="84"/>
      <c r="AB1079" s="84"/>
      <c r="AC1079" s="84"/>
      <c r="AD1079" s="84"/>
      <c r="AE1079" s="84"/>
      <c r="AG1079" s="132"/>
      <c r="AN1079" s="84"/>
      <c r="AO1079" s="84"/>
      <c r="AP1079" s="84"/>
      <c r="AQ1079" s="84"/>
      <c r="AR1079" s="84"/>
      <c r="AS1079" s="84"/>
      <c r="AT1079" s="84"/>
      <c r="AU1079" s="84"/>
    </row>
    <row r="1080" spans="27:48" x14ac:dyDescent="0.2">
      <c r="AA1080" s="84"/>
      <c r="AB1080" s="84"/>
      <c r="AC1080" s="84"/>
      <c r="AD1080" s="84"/>
      <c r="AE1080" s="84"/>
      <c r="AG1080" s="132"/>
      <c r="AN1080" s="84"/>
      <c r="AO1080" s="84"/>
      <c r="AP1080" s="84"/>
      <c r="AQ1080" s="84"/>
      <c r="AR1080" s="84"/>
      <c r="AS1080" s="84"/>
      <c r="AT1080" s="84"/>
      <c r="AU1080" s="84"/>
    </row>
    <row r="1081" spans="27:48" x14ac:dyDescent="0.2">
      <c r="AA1081" s="84"/>
      <c r="AB1081" s="84"/>
      <c r="AC1081" s="84"/>
      <c r="AD1081" s="84"/>
      <c r="AE1081" s="84"/>
      <c r="AG1081" s="132"/>
      <c r="AN1081" s="84"/>
      <c r="AO1081" s="84"/>
      <c r="AP1081" s="84"/>
      <c r="AQ1081" s="84"/>
      <c r="AR1081" s="84"/>
      <c r="AS1081" s="84"/>
      <c r="AT1081" s="84"/>
      <c r="AU1081" s="84"/>
    </row>
    <row r="1082" spans="27:48" x14ac:dyDescent="0.2">
      <c r="AA1082" s="84"/>
      <c r="AB1082" s="84"/>
      <c r="AC1082" s="84"/>
      <c r="AD1082" s="84"/>
      <c r="AE1082" s="84"/>
      <c r="AG1082" s="132"/>
      <c r="AN1082" s="84"/>
      <c r="AO1082" s="84"/>
      <c r="AP1082" s="84"/>
      <c r="AQ1082" s="84"/>
      <c r="AR1082" s="84"/>
      <c r="AS1082" s="84"/>
      <c r="AT1082" s="84"/>
      <c r="AU1082" s="84"/>
    </row>
    <row r="1083" spans="27:48" x14ac:dyDescent="0.2">
      <c r="AA1083" s="84"/>
      <c r="AB1083" s="84"/>
      <c r="AC1083" s="84"/>
      <c r="AD1083" s="84"/>
      <c r="AE1083" s="84"/>
      <c r="AG1083" s="132"/>
      <c r="AN1083" s="84"/>
      <c r="AO1083" s="84"/>
      <c r="AP1083" s="84"/>
      <c r="AQ1083" s="84"/>
      <c r="AR1083" s="84"/>
      <c r="AS1083" s="84"/>
      <c r="AT1083" s="84"/>
      <c r="AU1083" s="84"/>
    </row>
    <row r="1084" spans="27:48" x14ac:dyDescent="0.2">
      <c r="AA1084" s="84"/>
      <c r="AB1084" s="84"/>
      <c r="AC1084" s="84"/>
      <c r="AD1084" s="84"/>
      <c r="AE1084" s="84"/>
      <c r="AG1084" s="132"/>
      <c r="AN1084" s="84"/>
      <c r="AO1084" s="84"/>
      <c r="AP1084" s="84"/>
      <c r="AQ1084" s="84"/>
      <c r="AR1084" s="84"/>
      <c r="AS1084" s="84"/>
      <c r="AT1084" s="84"/>
      <c r="AU1084" s="84"/>
      <c r="AV1084" s="84"/>
    </row>
    <row r="1085" spans="27:48" x14ac:dyDescent="0.2">
      <c r="AA1085" s="84"/>
      <c r="AB1085" s="84"/>
      <c r="AC1085" s="84"/>
      <c r="AD1085" s="84"/>
      <c r="AE1085" s="84"/>
      <c r="AG1085" s="132"/>
      <c r="AN1085" s="84"/>
      <c r="AO1085" s="84"/>
      <c r="AP1085" s="84"/>
      <c r="AQ1085" s="84"/>
      <c r="AR1085" s="84"/>
      <c r="AS1085" s="84"/>
      <c r="AT1085" s="84"/>
      <c r="AU1085" s="84"/>
    </row>
    <row r="1086" spans="27:48" x14ac:dyDescent="0.2">
      <c r="AA1086" s="84"/>
      <c r="AB1086" s="84"/>
      <c r="AC1086" s="84"/>
      <c r="AD1086" s="84"/>
      <c r="AE1086" s="84"/>
      <c r="AG1086" s="132"/>
      <c r="AN1086" s="84"/>
      <c r="AO1086" s="84"/>
      <c r="AP1086" s="84"/>
      <c r="AQ1086" s="84"/>
      <c r="AR1086" s="84"/>
      <c r="AS1086" s="84"/>
      <c r="AT1086" s="84"/>
      <c r="AU1086" s="84"/>
    </row>
    <row r="1087" spans="27:48" x14ac:dyDescent="0.2">
      <c r="AA1087" s="84"/>
      <c r="AB1087" s="84"/>
      <c r="AC1087" s="84"/>
      <c r="AD1087" s="84"/>
      <c r="AE1087" s="84"/>
      <c r="AG1087" s="132"/>
      <c r="AN1087" s="84"/>
      <c r="AO1087" s="84"/>
      <c r="AP1087" s="84"/>
      <c r="AQ1087" s="84"/>
      <c r="AR1087" s="84"/>
      <c r="AS1087" s="84"/>
      <c r="AT1087" s="84"/>
      <c r="AU1087" s="84"/>
    </row>
    <row r="1088" spans="27:48" x14ac:dyDescent="0.2">
      <c r="AA1088" s="84"/>
      <c r="AB1088" s="84"/>
      <c r="AC1088" s="84"/>
      <c r="AD1088" s="84"/>
      <c r="AE1088" s="84"/>
      <c r="AG1088" s="132"/>
      <c r="AN1088" s="84"/>
      <c r="AO1088" s="84"/>
      <c r="AP1088" s="84"/>
      <c r="AQ1088" s="84"/>
      <c r="AR1088" s="84"/>
      <c r="AS1088" s="84"/>
      <c r="AT1088" s="84"/>
      <c r="AU1088" s="84"/>
    </row>
    <row r="1089" spans="27:64" x14ac:dyDescent="0.2">
      <c r="AA1089" s="84"/>
      <c r="AB1089" s="84"/>
      <c r="AC1089" s="84"/>
      <c r="AD1089" s="84"/>
      <c r="AE1089" s="84"/>
      <c r="AG1089" s="132"/>
      <c r="AN1089" s="84"/>
      <c r="AO1089" s="84"/>
      <c r="AP1089" s="84"/>
      <c r="AQ1089" s="84"/>
      <c r="AR1089" s="84"/>
      <c r="AS1089" s="84"/>
      <c r="AT1089" s="84"/>
      <c r="AU1089" s="84"/>
    </row>
    <row r="1090" spans="27:64" x14ac:dyDescent="0.2">
      <c r="AA1090" s="84"/>
      <c r="AB1090" s="84"/>
      <c r="AC1090" s="84"/>
      <c r="AD1090" s="84"/>
      <c r="AE1090" s="84"/>
      <c r="AG1090" s="132"/>
      <c r="AN1090" s="84"/>
      <c r="AO1090" s="84"/>
      <c r="AP1090" s="84"/>
      <c r="AQ1090" s="84"/>
      <c r="AR1090" s="84"/>
      <c r="AS1090" s="84"/>
      <c r="AT1090" s="84"/>
      <c r="AU1090" s="84"/>
    </row>
    <row r="1091" spans="27:64" x14ac:dyDescent="0.2">
      <c r="AA1091" s="84"/>
      <c r="AB1091" s="84"/>
      <c r="AC1091" s="84"/>
      <c r="AD1091" s="84"/>
      <c r="AE1091" s="84"/>
      <c r="AG1091" s="132"/>
      <c r="AN1091" s="84"/>
      <c r="AO1091" s="84"/>
      <c r="AP1091" s="84"/>
      <c r="AQ1091" s="84"/>
      <c r="AR1091" s="84"/>
      <c r="AS1091" s="84"/>
      <c r="AT1091" s="84"/>
      <c r="AU1091" s="84"/>
    </row>
    <row r="1092" spans="27:64" x14ac:dyDescent="0.2">
      <c r="AA1092" s="84"/>
      <c r="AB1092" s="84"/>
      <c r="AC1092" s="84"/>
      <c r="AD1092" s="84"/>
      <c r="AE1092" s="84"/>
      <c r="AG1092" s="132"/>
      <c r="AN1092" s="84"/>
      <c r="AO1092" s="84"/>
      <c r="AP1092" s="84"/>
      <c r="AQ1092" s="84"/>
      <c r="AR1092" s="84"/>
      <c r="AS1092" s="84"/>
      <c r="AT1092" s="84"/>
      <c r="AU1092" s="84"/>
    </row>
    <row r="1093" spans="27:64" x14ac:dyDescent="0.2">
      <c r="AA1093" s="84"/>
      <c r="AB1093" s="84"/>
      <c r="AC1093" s="84"/>
      <c r="AD1093" s="84"/>
      <c r="AE1093" s="84"/>
      <c r="AG1093" s="132"/>
      <c r="AN1093" s="84"/>
      <c r="AO1093" s="84"/>
      <c r="AP1093" s="84"/>
      <c r="AQ1093" s="84"/>
      <c r="AR1093" s="84"/>
      <c r="AS1093" s="84"/>
      <c r="AT1093" s="84"/>
      <c r="AU1093" s="84"/>
    </row>
    <row r="1094" spans="27:64" x14ac:dyDescent="0.2">
      <c r="AA1094" s="84"/>
      <c r="AB1094" s="84"/>
      <c r="AC1094" s="84"/>
      <c r="AD1094" s="84"/>
      <c r="AE1094" s="84"/>
      <c r="AG1094" s="132"/>
      <c r="AN1094" s="84"/>
      <c r="AO1094" s="84"/>
      <c r="AP1094" s="84"/>
      <c r="AQ1094" s="84"/>
      <c r="AR1094" s="84"/>
      <c r="AS1094" s="84"/>
      <c r="AT1094" s="84"/>
      <c r="AU1094" s="84"/>
    </row>
    <row r="1095" spans="27:64" x14ac:dyDescent="0.2">
      <c r="AA1095" s="84"/>
      <c r="AB1095" s="84"/>
      <c r="AC1095" s="84"/>
      <c r="AD1095" s="84"/>
      <c r="AE1095" s="84"/>
      <c r="AG1095" s="132"/>
      <c r="AN1095" s="84"/>
      <c r="AO1095" s="84"/>
      <c r="AP1095" s="84"/>
      <c r="AQ1095" s="84"/>
      <c r="AR1095" s="84"/>
      <c r="AS1095" s="84"/>
      <c r="AT1095" s="84"/>
      <c r="AU1095" s="84"/>
    </row>
    <row r="1096" spans="27:64" x14ac:dyDescent="0.2">
      <c r="AA1096" s="84"/>
      <c r="AB1096" s="84"/>
      <c r="AC1096" s="84"/>
      <c r="AD1096" s="84"/>
      <c r="AE1096" s="84"/>
      <c r="AG1096" s="132"/>
      <c r="AN1096" s="84"/>
      <c r="AO1096" s="84"/>
      <c r="AP1096" s="84"/>
      <c r="AQ1096" s="84"/>
      <c r="AR1096" s="84"/>
      <c r="AS1096" s="84"/>
      <c r="AT1096" s="84"/>
      <c r="AU1096" s="84"/>
    </row>
    <row r="1097" spans="27:64" x14ac:dyDescent="0.2">
      <c r="AA1097" s="84"/>
      <c r="AB1097" s="84"/>
      <c r="AC1097" s="84"/>
      <c r="AD1097" s="84"/>
      <c r="AE1097" s="84"/>
      <c r="AG1097" s="132"/>
      <c r="AN1097" s="84"/>
      <c r="AO1097" s="84"/>
      <c r="AP1097" s="84"/>
      <c r="AQ1097" s="84"/>
      <c r="AR1097" s="84"/>
      <c r="AS1097" s="84"/>
      <c r="AT1097" s="84"/>
      <c r="AU1097" s="84"/>
    </row>
    <row r="1098" spans="27:64" x14ac:dyDescent="0.2">
      <c r="AA1098" s="84"/>
      <c r="AB1098" s="84"/>
      <c r="AC1098" s="84"/>
      <c r="AD1098" s="84"/>
      <c r="AE1098" s="84"/>
      <c r="AG1098" s="132"/>
      <c r="AN1098" s="84"/>
      <c r="AO1098" s="84"/>
      <c r="AP1098" s="84"/>
      <c r="AQ1098" s="84"/>
      <c r="AR1098" s="84"/>
      <c r="AS1098" s="84"/>
      <c r="AT1098" s="84"/>
      <c r="AU1098" s="84"/>
    </row>
    <row r="1099" spans="27:64" x14ac:dyDescent="0.2">
      <c r="AA1099" s="84"/>
      <c r="AB1099" s="84"/>
      <c r="AC1099" s="84"/>
      <c r="AD1099" s="84"/>
      <c r="AE1099" s="84"/>
      <c r="AG1099" s="132"/>
      <c r="AN1099" s="84"/>
      <c r="AO1099" s="84"/>
      <c r="AP1099" s="84"/>
      <c r="AQ1099" s="84"/>
      <c r="AR1099" s="84"/>
      <c r="AS1099" s="84"/>
      <c r="AT1099" s="84"/>
      <c r="AU1099" s="84"/>
    </row>
    <row r="1100" spans="27:64" x14ac:dyDescent="0.2">
      <c r="AA1100" s="84"/>
      <c r="AB1100" s="84"/>
      <c r="AC1100" s="84"/>
      <c r="AD1100" s="84"/>
      <c r="AE1100" s="84"/>
      <c r="AG1100" s="132"/>
      <c r="AN1100" s="84"/>
      <c r="AO1100" s="84"/>
      <c r="AP1100" s="84"/>
      <c r="AQ1100" s="84"/>
      <c r="AR1100" s="84"/>
      <c r="AS1100" s="84"/>
      <c r="AT1100" s="84"/>
      <c r="AU1100" s="84"/>
    </row>
    <row r="1101" spans="27:64" x14ac:dyDescent="0.2">
      <c r="AA1101" s="84"/>
      <c r="AB1101" s="84"/>
      <c r="AC1101" s="84"/>
      <c r="AD1101" s="84"/>
      <c r="AE1101" s="84"/>
      <c r="AG1101" s="132"/>
      <c r="AN1101" s="84"/>
      <c r="AO1101" s="84"/>
      <c r="AP1101" s="84"/>
      <c r="AQ1101" s="84"/>
      <c r="AR1101" s="84"/>
      <c r="AS1101" s="84"/>
      <c r="AT1101" s="84"/>
      <c r="AU1101" s="84"/>
    </row>
    <row r="1102" spans="27:64" x14ac:dyDescent="0.2">
      <c r="AA1102" s="84"/>
      <c r="AB1102" s="84"/>
      <c r="AC1102" s="84"/>
      <c r="AD1102" s="84"/>
      <c r="AE1102" s="84"/>
      <c r="AG1102" s="132"/>
      <c r="AN1102" s="84"/>
      <c r="AO1102" s="84"/>
      <c r="AP1102" s="84"/>
      <c r="AQ1102" s="84"/>
      <c r="AR1102" s="84"/>
      <c r="AS1102" s="84"/>
      <c r="AT1102" s="84"/>
      <c r="AU1102" s="84"/>
    </row>
    <row r="1103" spans="27:64" x14ac:dyDescent="0.2">
      <c r="AA1103" s="84"/>
      <c r="AB1103" s="84"/>
      <c r="AC1103" s="84"/>
      <c r="AD1103" s="84"/>
      <c r="AE1103" s="84"/>
      <c r="AG1103" s="132"/>
      <c r="AN1103" s="84"/>
      <c r="AO1103" s="84"/>
      <c r="AP1103" s="84"/>
      <c r="AQ1103" s="84"/>
      <c r="AR1103" s="84"/>
      <c r="AS1103" s="84"/>
      <c r="AT1103" s="84"/>
      <c r="AU1103" s="84"/>
    </row>
    <row r="1104" spans="27:64" x14ac:dyDescent="0.2">
      <c r="AA1104" s="84"/>
      <c r="AB1104" s="84"/>
      <c r="AC1104" s="84"/>
      <c r="AD1104" s="84"/>
      <c r="AE1104" s="84"/>
      <c r="AG1104" s="132"/>
      <c r="AN1104" s="84"/>
      <c r="AO1104" s="84"/>
      <c r="AP1104" s="84"/>
      <c r="AQ1104" s="84"/>
      <c r="AR1104" s="84"/>
      <c r="AS1104" s="84"/>
      <c r="AT1104" s="84"/>
      <c r="AU1104" s="84"/>
      <c r="AV1104" s="84"/>
      <c r="AW1104" s="84"/>
      <c r="AX1104" s="84"/>
      <c r="AY1104" s="84"/>
      <c r="AZ1104" s="84"/>
      <c r="BA1104" s="84"/>
      <c r="BB1104" s="84"/>
      <c r="BC1104" s="84"/>
      <c r="BD1104" s="84"/>
      <c r="BE1104" s="84"/>
      <c r="BF1104" s="84"/>
      <c r="BG1104" s="84"/>
      <c r="BH1104" s="84"/>
      <c r="BI1104" s="84"/>
      <c r="BJ1104" s="84"/>
      <c r="BK1104" s="84"/>
      <c r="BL1104" s="84"/>
    </row>
    <row r="1105" spans="27:48" x14ac:dyDescent="0.2">
      <c r="AA1105" s="84"/>
      <c r="AB1105" s="84"/>
      <c r="AC1105" s="84"/>
      <c r="AD1105" s="84"/>
      <c r="AE1105" s="84"/>
      <c r="AG1105" s="132"/>
      <c r="AN1105" s="84"/>
      <c r="AO1105" s="84"/>
      <c r="AP1105" s="84"/>
      <c r="AQ1105" s="84"/>
      <c r="AR1105" s="84"/>
      <c r="AS1105" s="84"/>
      <c r="AT1105" s="84"/>
      <c r="AU1105" s="84"/>
    </row>
    <row r="1106" spans="27:48" x14ac:dyDescent="0.2">
      <c r="AA1106" s="84"/>
      <c r="AB1106" s="84"/>
      <c r="AC1106" s="84"/>
      <c r="AD1106" s="84"/>
      <c r="AE1106" s="84"/>
      <c r="AG1106" s="132"/>
      <c r="AN1106" s="84"/>
      <c r="AO1106" s="84"/>
      <c r="AP1106" s="84"/>
      <c r="AQ1106" s="84"/>
      <c r="AR1106" s="84"/>
      <c r="AS1106" s="84"/>
      <c r="AT1106" s="84"/>
      <c r="AU1106" s="84"/>
    </row>
    <row r="1107" spans="27:48" x14ac:dyDescent="0.2">
      <c r="AA1107" s="84"/>
      <c r="AB1107" s="84"/>
      <c r="AC1107" s="84"/>
      <c r="AD1107" s="84"/>
      <c r="AE1107" s="84"/>
      <c r="AG1107" s="132"/>
      <c r="AN1107" s="84"/>
      <c r="AO1107" s="84"/>
      <c r="AP1107" s="84"/>
      <c r="AQ1107" s="84"/>
      <c r="AR1107" s="84"/>
      <c r="AS1107" s="84"/>
      <c r="AT1107" s="84"/>
      <c r="AU1107" s="84"/>
    </row>
    <row r="1108" spans="27:48" x14ac:dyDescent="0.2">
      <c r="AA1108" s="84"/>
      <c r="AB1108" s="84"/>
      <c r="AC1108" s="84"/>
      <c r="AD1108" s="84"/>
      <c r="AE1108" s="84"/>
      <c r="AG1108" s="132"/>
      <c r="AN1108" s="84"/>
      <c r="AO1108" s="84"/>
      <c r="AP1108" s="84"/>
      <c r="AQ1108" s="84"/>
      <c r="AR1108" s="84"/>
      <c r="AS1108" s="84"/>
      <c r="AT1108" s="84"/>
      <c r="AU1108" s="84"/>
    </row>
    <row r="1109" spans="27:48" x14ac:dyDescent="0.2">
      <c r="AA1109" s="84"/>
      <c r="AB1109" s="84"/>
      <c r="AC1109" s="84"/>
      <c r="AD1109" s="84"/>
      <c r="AE1109" s="84"/>
      <c r="AG1109" s="132"/>
      <c r="AN1109" s="84"/>
      <c r="AO1109" s="84"/>
      <c r="AP1109" s="84"/>
      <c r="AQ1109" s="84"/>
      <c r="AR1109" s="84"/>
      <c r="AS1109" s="84"/>
      <c r="AT1109" s="84"/>
      <c r="AU1109" s="84"/>
    </row>
    <row r="1110" spans="27:48" x14ac:dyDescent="0.2">
      <c r="AA1110" s="84"/>
      <c r="AB1110" s="84"/>
      <c r="AC1110" s="84"/>
      <c r="AD1110" s="84"/>
      <c r="AE1110" s="84"/>
      <c r="AG1110" s="132"/>
      <c r="AN1110" s="84"/>
      <c r="AO1110" s="84"/>
      <c r="AP1110" s="84"/>
      <c r="AQ1110" s="84"/>
      <c r="AR1110" s="84"/>
      <c r="AS1110" s="84"/>
      <c r="AT1110" s="84"/>
      <c r="AU1110" s="84"/>
    </row>
    <row r="1111" spans="27:48" x14ac:dyDescent="0.2">
      <c r="AA1111" s="84"/>
      <c r="AB1111" s="84"/>
      <c r="AC1111" s="84"/>
      <c r="AD1111" s="84"/>
      <c r="AE1111" s="84"/>
      <c r="AG1111" s="132"/>
      <c r="AN1111" s="84"/>
      <c r="AO1111" s="84"/>
      <c r="AP1111" s="84"/>
      <c r="AQ1111" s="84"/>
      <c r="AR1111" s="84"/>
      <c r="AS1111" s="84"/>
      <c r="AT1111" s="84"/>
      <c r="AU1111" s="84"/>
    </row>
    <row r="1112" spans="27:48" x14ac:dyDescent="0.2">
      <c r="AA1112" s="84"/>
      <c r="AB1112" s="84"/>
      <c r="AC1112" s="84"/>
      <c r="AD1112" s="84"/>
      <c r="AE1112" s="84"/>
      <c r="AG1112" s="132"/>
      <c r="AN1112" s="84"/>
      <c r="AO1112" s="84"/>
      <c r="AP1112" s="84"/>
      <c r="AQ1112" s="84"/>
      <c r="AR1112" s="84"/>
      <c r="AS1112" s="84"/>
      <c r="AT1112" s="84"/>
      <c r="AU1112" s="84"/>
    </row>
    <row r="1113" spans="27:48" x14ac:dyDescent="0.2">
      <c r="AA1113" s="84"/>
      <c r="AB1113" s="84"/>
      <c r="AC1113" s="84"/>
      <c r="AD1113" s="84"/>
      <c r="AE1113" s="84"/>
      <c r="AG1113" s="132"/>
      <c r="AN1113" s="84"/>
      <c r="AO1113" s="84"/>
      <c r="AP1113" s="84"/>
      <c r="AQ1113" s="84"/>
      <c r="AR1113" s="84"/>
      <c r="AS1113" s="84"/>
      <c r="AT1113" s="84"/>
      <c r="AU1113" s="84"/>
    </row>
    <row r="1114" spans="27:48" x14ac:dyDescent="0.2">
      <c r="AA1114" s="84"/>
      <c r="AB1114" s="84"/>
      <c r="AC1114" s="84"/>
      <c r="AD1114" s="84"/>
      <c r="AE1114" s="84"/>
      <c r="AG1114" s="132"/>
      <c r="AN1114" s="84"/>
      <c r="AO1114" s="84"/>
      <c r="AP1114" s="84"/>
      <c r="AQ1114" s="84"/>
      <c r="AR1114" s="84"/>
      <c r="AS1114" s="84"/>
      <c r="AT1114" s="84"/>
      <c r="AU1114" s="84"/>
    </row>
    <row r="1115" spans="27:48" x14ac:dyDescent="0.2">
      <c r="AA1115" s="84"/>
      <c r="AB1115" s="84"/>
      <c r="AC1115" s="84"/>
      <c r="AD1115" s="84"/>
      <c r="AE1115" s="84"/>
      <c r="AG1115" s="132"/>
      <c r="AN1115" s="84"/>
      <c r="AO1115" s="84"/>
      <c r="AP1115" s="84"/>
      <c r="AQ1115" s="84"/>
      <c r="AR1115" s="84"/>
      <c r="AS1115" s="84"/>
      <c r="AT1115" s="84"/>
      <c r="AU1115" s="84"/>
    </row>
    <row r="1116" spans="27:48" x14ac:dyDescent="0.2">
      <c r="AA1116" s="84"/>
      <c r="AB1116" s="84"/>
      <c r="AC1116" s="84"/>
      <c r="AD1116" s="84"/>
      <c r="AE1116" s="84"/>
      <c r="AG1116" s="132"/>
      <c r="AN1116" s="84"/>
      <c r="AO1116" s="84"/>
      <c r="AP1116" s="84"/>
      <c r="AQ1116" s="84"/>
      <c r="AR1116" s="84"/>
      <c r="AS1116" s="84"/>
      <c r="AT1116" s="84"/>
      <c r="AU1116" s="84"/>
    </row>
    <row r="1117" spans="27:48" x14ac:dyDescent="0.2">
      <c r="AA1117" s="84"/>
      <c r="AB1117" s="84"/>
      <c r="AC1117" s="84"/>
      <c r="AD1117" s="84"/>
      <c r="AE1117" s="84"/>
      <c r="AG1117" s="132"/>
      <c r="AN1117" s="84"/>
      <c r="AO1117" s="84"/>
      <c r="AP1117" s="84"/>
      <c r="AQ1117" s="84"/>
      <c r="AR1117" s="84"/>
      <c r="AS1117" s="84"/>
      <c r="AT1117" s="84"/>
      <c r="AU1117" s="84"/>
      <c r="AV1117" s="84"/>
    </row>
    <row r="1118" spans="27:48" x14ac:dyDescent="0.2">
      <c r="AA1118" s="84"/>
      <c r="AB1118" s="84"/>
      <c r="AC1118" s="84"/>
      <c r="AD1118" s="84"/>
      <c r="AE1118" s="84"/>
      <c r="AG1118" s="132"/>
      <c r="AN1118" s="84"/>
      <c r="AO1118" s="84"/>
      <c r="AP1118" s="84"/>
      <c r="AQ1118" s="84"/>
      <c r="AR1118" s="84"/>
      <c r="AS1118" s="84"/>
      <c r="AT1118" s="84"/>
      <c r="AU1118" s="84"/>
    </row>
    <row r="1119" spans="27:48" x14ac:dyDescent="0.2">
      <c r="AA1119" s="84"/>
      <c r="AB1119" s="84"/>
      <c r="AC1119" s="84"/>
      <c r="AD1119" s="84"/>
      <c r="AE1119" s="84"/>
      <c r="AG1119" s="132"/>
      <c r="AN1119" s="84"/>
      <c r="AO1119" s="84"/>
      <c r="AP1119" s="84"/>
      <c r="AQ1119" s="84"/>
      <c r="AR1119" s="84"/>
      <c r="AS1119" s="84"/>
      <c r="AT1119" s="84"/>
      <c r="AU1119" s="84"/>
    </row>
    <row r="1120" spans="27:48" x14ac:dyDescent="0.2">
      <c r="AA1120" s="84"/>
      <c r="AB1120" s="84"/>
      <c r="AC1120" s="84"/>
      <c r="AD1120" s="84"/>
      <c r="AE1120" s="84"/>
      <c r="AG1120" s="132"/>
      <c r="AN1120" s="84"/>
      <c r="AO1120" s="84"/>
      <c r="AP1120" s="84"/>
      <c r="AQ1120" s="84"/>
      <c r="AR1120" s="84"/>
      <c r="AS1120" s="84"/>
      <c r="AT1120" s="84"/>
      <c r="AU1120" s="84"/>
      <c r="AV1120" s="84"/>
    </row>
    <row r="1121" spans="27:48" x14ac:dyDescent="0.2">
      <c r="AA1121" s="84"/>
      <c r="AB1121" s="84"/>
      <c r="AC1121" s="84"/>
      <c r="AD1121" s="84"/>
      <c r="AE1121" s="84"/>
      <c r="AG1121" s="132"/>
      <c r="AN1121" s="84"/>
      <c r="AO1121" s="84"/>
      <c r="AP1121" s="84"/>
      <c r="AQ1121" s="84"/>
      <c r="AR1121" s="84"/>
      <c r="AS1121" s="84"/>
      <c r="AT1121" s="84"/>
      <c r="AU1121" s="84"/>
    </row>
    <row r="1122" spans="27:48" x14ac:dyDescent="0.2">
      <c r="AA1122" s="84"/>
      <c r="AB1122" s="84"/>
      <c r="AC1122" s="84"/>
      <c r="AD1122" s="84"/>
      <c r="AE1122" s="84"/>
      <c r="AG1122" s="132"/>
      <c r="AN1122" s="84"/>
      <c r="AO1122" s="84"/>
      <c r="AP1122" s="84"/>
      <c r="AQ1122" s="84"/>
      <c r="AR1122" s="84"/>
      <c r="AS1122" s="84"/>
      <c r="AT1122" s="84"/>
      <c r="AU1122" s="84"/>
    </row>
    <row r="1123" spans="27:48" x14ac:dyDescent="0.2">
      <c r="AA1123" s="84"/>
      <c r="AB1123" s="84"/>
      <c r="AC1123" s="84"/>
      <c r="AD1123" s="84"/>
      <c r="AE1123" s="84"/>
      <c r="AG1123" s="132"/>
      <c r="AN1123" s="84"/>
      <c r="AO1123" s="84"/>
      <c r="AP1123" s="84"/>
      <c r="AQ1123" s="84"/>
      <c r="AR1123" s="84"/>
      <c r="AS1123" s="84"/>
      <c r="AT1123" s="84"/>
      <c r="AU1123" s="84"/>
    </row>
    <row r="1124" spans="27:48" x14ac:dyDescent="0.2">
      <c r="AA1124" s="84"/>
      <c r="AB1124" s="84"/>
      <c r="AC1124" s="84"/>
      <c r="AD1124" s="84"/>
      <c r="AE1124" s="84"/>
      <c r="AG1124" s="132"/>
      <c r="AN1124" s="84"/>
      <c r="AO1124" s="84"/>
      <c r="AP1124" s="84"/>
      <c r="AQ1124" s="84"/>
      <c r="AR1124" s="84"/>
      <c r="AS1124" s="84"/>
      <c r="AT1124" s="84"/>
      <c r="AU1124" s="84"/>
    </row>
    <row r="1125" spans="27:48" x14ac:dyDescent="0.2">
      <c r="AA1125" s="84"/>
      <c r="AB1125" s="84"/>
      <c r="AC1125" s="84"/>
      <c r="AD1125" s="84"/>
      <c r="AE1125" s="84"/>
      <c r="AG1125" s="132"/>
      <c r="AN1125" s="84"/>
      <c r="AO1125" s="84"/>
      <c r="AP1125" s="84"/>
      <c r="AQ1125" s="84"/>
      <c r="AR1125" s="84"/>
      <c r="AS1125" s="84"/>
      <c r="AT1125" s="84"/>
      <c r="AU1125" s="84"/>
    </row>
    <row r="1126" spans="27:48" x14ac:dyDescent="0.2">
      <c r="AA1126" s="84"/>
      <c r="AB1126" s="84"/>
      <c r="AC1126" s="84"/>
      <c r="AD1126" s="84"/>
      <c r="AE1126" s="84"/>
      <c r="AG1126" s="132"/>
      <c r="AN1126" s="84"/>
      <c r="AO1126" s="84"/>
      <c r="AP1126" s="84"/>
      <c r="AQ1126" s="84"/>
      <c r="AR1126" s="84"/>
      <c r="AS1126" s="84"/>
      <c r="AT1126" s="84"/>
      <c r="AU1126" s="84"/>
    </row>
    <row r="1127" spans="27:48" x14ac:dyDescent="0.2">
      <c r="AA1127" s="84"/>
      <c r="AB1127" s="84"/>
      <c r="AC1127" s="84"/>
      <c r="AD1127" s="84"/>
      <c r="AE1127" s="84"/>
      <c r="AG1127" s="132"/>
      <c r="AN1127" s="84"/>
      <c r="AO1127" s="84"/>
      <c r="AP1127" s="84"/>
      <c r="AQ1127" s="84"/>
      <c r="AR1127" s="84"/>
      <c r="AS1127" s="84"/>
      <c r="AT1127" s="84"/>
      <c r="AU1127" s="84"/>
    </row>
    <row r="1128" spans="27:48" x14ac:dyDescent="0.2">
      <c r="AA1128" s="84"/>
      <c r="AB1128" s="84"/>
      <c r="AC1128" s="84"/>
      <c r="AD1128" s="84"/>
      <c r="AE1128" s="84"/>
      <c r="AG1128" s="132"/>
      <c r="AN1128" s="84"/>
      <c r="AO1128" s="84"/>
      <c r="AP1128" s="84"/>
      <c r="AQ1128" s="84"/>
      <c r="AR1128" s="84"/>
      <c r="AS1128" s="84"/>
      <c r="AT1128" s="84"/>
      <c r="AU1128" s="84"/>
    </row>
    <row r="1129" spans="27:48" x14ac:dyDescent="0.2">
      <c r="AA1129" s="84"/>
      <c r="AB1129" s="84"/>
      <c r="AC1129" s="84"/>
      <c r="AD1129" s="84"/>
      <c r="AE1129" s="84"/>
      <c r="AG1129" s="132"/>
      <c r="AN1129" s="84"/>
      <c r="AO1129" s="84"/>
      <c r="AP1129" s="84"/>
      <c r="AQ1129" s="84"/>
      <c r="AR1129" s="84"/>
      <c r="AS1129" s="84"/>
      <c r="AT1129" s="84"/>
      <c r="AU1129" s="84"/>
    </row>
    <row r="1130" spans="27:48" x14ac:dyDescent="0.2">
      <c r="AA1130" s="84"/>
      <c r="AB1130" s="84"/>
      <c r="AC1130" s="84"/>
      <c r="AD1130" s="84"/>
      <c r="AE1130" s="84"/>
      <c r="AG1130" s="132"/>
      <c r="AN1130" s="84"/>
      <c r="AO1130" s="84"/>
      <c r="AP1130" s="84"/>
      <c r="AQ1130" s="84"/>
      <c r="AR1130" s="84"/>
      <c r="AS1130" s="84"/>
      <c r="AT1130" s="84"/>
      <c r="AU1130" s="84"/>
    </row>
    <row r="1131" spans="27:48" x14ac:dyDescent="0.2">
      <c r="AA1131" s="84"/>
      <c r="AB1131" s="84"/>
      <c r="AC1131" s="84"/>
      <c r="AD1131" s="84"/>
      <c r="AE1131" s="84"/>
      <c r="AG1131" s="132"/>
      <c r="AN1131" s="84"/>
      <c r="AO1131" s="84"/>
      <c r="AP1131" s="84"/>
      <c r="AQ1131" s="84"/>
      <c r="AR1131" s="84"/>
      <c r="AS1131" s="84"/>
      <c r="AT1131" s="84"/>
      <c r="AU1131" s="84"/>
    </row>
    <row r="1132" spans="27:48" x14ac:dyDescent="0.2">
      <c r="AA1132" s="84"/>
      <c r="AB1132" s="84"/>
      <c r="AC1132" s="84"/>
      <c r="AD1132" s="84"/>
      <c r="AE1132" s="84"/>
      <c r="AG1132" s="132"/>
      <c r="AN1132" s="84"/>
      <c r="AO1132" s="84"/>
      <c r="AP1132" s="84"/>
      <c r="AQ1132" s="84"/>
      <c r="AR1132" s="84"/>
      <c r="AS1132" s="84"/>
      <c r="AT1132" s="84"/>
      <c r="AU1132" s="84"/>
      <c r="AV1132" s="84"/>
    </row>
    <row r="1133" spans="27:48" x14ac:dyDescent="0.2">
      <c r="AA1133" s="84"/>
      <c r="AB1133" s="84"/>
      <c r="AC1133" s="84"/>
      <c r="AD1133" s="84"/>
      <c r="AE1133" s="84"/>
      <c r="AG1133" s="132"/>
      <c r="AN1133" s="84"/>
      <c r="AO1133" s="84"/>
      <c r="AP1133" s="84"/>
      <c r="AQ1133" s="84"/>
      <c r="AR1133" s="84"/>
      <c r="AS1133" s="84"/>
      <c r="AT1133" s="84"/>
      <c r="AU1133" s="84"/>
    </row>
    <row r="1134" spans="27:48" x14ac:dyDescent="0.2">
      <c r="AA1134" s="84"/>
      <c r="AB1134" s="84"/>
      <c r="AC1134" s="84"/>
      <c r="AD1134" s="84"/>
      <c r="AE1134" s="84"/>
      <c r="AG1134" s="132"/>
      <c r="AN1134" s="84"/>
      <c r="AO1134" s="84"/>
      <c r="AP1134" s="84"/>
      <c r="AQ1134" s="84"/>
      <c r="AR1134" s="84"/>
      <c r="AS1134" s="84"/>
      <c r="AT1134" s="84"/>
      <c r="AU1134" s="84"/>
    </row>
    <row r="1135" spans="27:48" x14ac:dyDescent="0.2">
      <c r="AA1135" s="84"/>
      <c r="AB1135" s="84"/>
      <c r="AC1135" s="84"/>
      <c r="AD1135" s="84"/>
      <c r="AE1135" s="84"/>
      <c r="AG1135" s="132"/>
      <c r="AN1135" s="84"/>
      <c r="AO1135" s="84"/>
      <c r="AP1135" s="84"/>
      <c r="AQ1135" s="84"/>
      <c r="AR1135" s="84"/>
      <c r="AS1135" s="84"/>
      <c r="AT1135" s="84"/>
      <c r="AU1135" s="84"/>
    </row>
    <row r="1136" spans="27:48" x14ac:dyDescent="0.2">
      <c r="AA1136" s="84"/>
      <c r="AB1136" s="84"/>
      <c r="AC1136" s="84"/>
      <c r="AD1136" s="84"/>
      <c r="AE1136" s="84"/>
      <c r="AG1136" s="132"/>
      <c r="AN1136" s="84"/>
      <c r="AO1136" s="84"/>
      <c r="AP1136" s="84"/>
      <c r="AQ1136" s="84"/>
      <c r="AR1136" s="84"/>
      <c r="AS1136" s="84"/>
      <c r="AT1136" s="84"/>
      <c r="AU1136" s="84"/>
    </row>
    <row r="1137" spans="27:47" x14ac:dyDescent="0.2">
      <c r="AA1137" s="84"/>
      <c r="AB1137" s="84"/>
      <c r="AC1137" s="84"/>
      <c r="AD1137" s="84"/>
      <c r="AE1137" s="84"/>
      <c r="AG1137" s="132"/>
      <c r="AN1137" s="84"/>
      <c r="AO1137" s="84"/>
      <c r="AP1137" s="84"/>
      <c r="AQ1137" s="84"/>
      <c r="AR1137" s="84"/>
      <c r="AS1137" s="84"/>
      <c r="AT1137" s="84"/>
      <c r="AU1137" s="84"/>
    </row>
    <row r="1138" spans="27:47" x14ac:dyDescent="0.2">
      <c r="AA1138" s="84"/>
      <c r="AB1138" s="84"/>
      <c r="AC1138" s="84"/>
      <c r="AD1138" s="84"/>
      <c r="AE1138" s="84"/>
      <c r="AG1138" s="132"/>
      <c r="AN1138" s="84"/>
      <c r="AO1138" s="84"/>
      <c r="AP1138" s="84"/>
      <c r="AQ1138" s="84"/>
      <c r="AR1138" s="84"/>
      <c r="AS1138" s="84"/>
      <c r="AT1138" s="84"/>
      <c r="AU1138" s="84"/>
    </row>
    <row r="1139" spans="27:47" x14ac:dyDescent="0.2">
      <c r="AA1139" s="84"/>
      <c r="AB1139" s="84"/>
      <c r="AC1139" s="84"/>
      <c r="AD1139" s="84"/>
      <c r="AE1139" s="84"/>
      <c r="AG1139" s="132"/>
      <c r="AN1139" s="84"/>
      <c r="AO1139" s="84"/>
      <c r="AP1139" s="84"/>
      <c r="AQ1139" s="84"/>
      <c r="AR1139" s="84"/>
      <c r="AS1139" s="84"/>
      <c r="AT1139" s="84"/>
      <c r="AU1139" s="84"/>
    </row>
    <row r="1140" spans="27:47" x14ac:dyDescent="0.2">
      <c r="AA1140" s="84"/>
      <c r="AB1140" s="84"/>
      <c r="AC1140" s="84"/>
      <c r="AD1140" s="84"/>
      <c r="AE1140" s="84"/>
      <c r="AG1140" s="132"/>
      <c r="AN1140" s="84"/>
      <c r="AO1140" s="84"/>
      <c r="AP1140" s="84"/>
      <c r="AQ1140" s="84"/>
      <c r="AR1140" s="84"/>
      <c r="AS1140" s="84"/>
      <c r="AT1140" s="84"/>
      <c r="AU1140" s="84"/>
    </row>
    <row r="1141" spans="27:47" x14ac:dyDescent="0.2">
      <c r="AA1141" s="84"/>
      <c r="AB1141" s="84"/>
      <c r="AC1141" s="84"/>
      <c r="AD1141" s="84"/>
      <c r="AE1141" s="84"/>
      <c r="AG1141" s="132"/>
      <c r="AN1141" s="84"/>
      <c r="AO1141" s="84"/>
      <c r="AP1141" s="84"/>
      <c r="AQ1141" s="84"/>
      <c r="AR1141" s="84"/>
      <c r="AS1141" s="84"/>
      <c r="AT1141" s="84"/>
      <c r="AU1141" s="84"/>
    </row>
    <row r="1142" spans="27:47" x14ac:dyDescent="0.2">
      <c r="AA1142" s="84"/>
      <c r="AB1142" s="84"/>
      <c r="AC1142" s="84"/>
      <c r="AD1142" s="84"/>
      <c r="AE1142" s="84"/>
      <c r="AG1142" s="132"/>
      <c r="AN1142" s="84"/>
      <c r="AO1142" s="84"/>
      <c r="AP1142" s="84"/>
      <c r="AQ1142" s="84"/>
      <c r="AR1142" s="84"/>
      <c r="AS1142" s="84"/>
      <c r="AT1142" s="84"/>
      <c r="AU1142" s="84"/>
    </row>
    <row r="1143" spans="27:47" x14ac:dyDescent="0.2">
      <c r="AA1143" s="84"/>
      <c r="AB1143" s="84"/>
      <c r="AC1143" s="84"/>
      <c r="AD1143" s="84"/>
      <c r="AE1143" s="84"/>
      <c r="AG1143" s="132"/>
      <c r="AN1143" s="84"/>
      <c r="AO1143" s="84"/>
      <c r="AP1143" s="84"/>
      <c r="AQ1143" s="84"/>
      <c r="AR1143" s="84"/>
      <c r="AS1143" s="84"/>
      <c r="AT1143" s="84"/>
      <c r="AU1143" s="84"/>
    </row>
    <row r="1144" spans="27:47" x14ac:dyDescent="0.2">
      <c r="AA1144" s="84"/>
      <c r="AB1144" s="84"/>
      <c r="AC1144" s="84"/>
      <c r="AD1144" s="84"/>
      <c r="AE1144" s="84"/>
      <c r="AG1144" s="132"/>
      <c r="AN1144" s="84"/>
      <c r="AO1144" s="84"/>
      <c r="AP1144" s="84"/>
      <c r="AQ1144" s="84"/>
      <c r="AR1144" s="84"/>
      <c r="AS1144" s="84"/>
      <c r="AT1144" s="84"/>
      <c r="AU1144" s="84"/>
    </row>
    <row r="1145" spans="27:47" x14ac:dyDescent="0.2">
      <c r="AA1145" s="84"/>
      <c r="AB1145" s="84"/>
      <c r="AC1145" s="84"/>
      <c r="AD1145" s="84"/>
      <c r="AE1145" s="84"/>
      <c r="AG1145" s="132"/>
      <c r="AN1145" s="84"/>
      <c r="AO1145" s="84"/>
      <c r="AP1145" s="84"/>
      <c r="AQ1145" s="84"/>
      <c r="AR1145" s="84"/>
      <c r="AS1145" s="84"/>
      <c r="AT1145" s="84"/>
      <c r="AU1145" s="84"/>
    </row>
    <row r="1146" spans="27:47" x14ac:dyDescent="0.2">
      <c r="AA1146" s="84"/>
      <c r="AB1146" s="84"/>
      <c r="AC1146" s="84"/>
      <c r="AD1146" s="84"/>
      <c r="AE1146" s="84"/>
      <c r="AG1146" s="132"/>
      <c r="AN1146" s="84"/>
      <c r="AO1146" s="84"/>
      <c r="AP1146" s="84"/>
      <c r="AQ1146" s="84"/>
      <c r="AR1146" s="84"/>
      <c r="AS1146" s="84"/>
      <c r="AT1146" s="84"/>
      <c r="AU1146" s="84"/>
    </row>
    <row r="1147" spans="27:47" x14ac:dyDescent="0.2">
      <c r="AA1147" s="84"/>
      <c r="AB1147" s="84"/>
      <c r="AC1147" s="84"/>
      <c r="AD1147" s="84"/>
      <c r="AE1147" s="84"/>
      <c r="AG1147" s="132"/>
      <c r="AN1147" s="84"/>
      <c r="AO1147" s="84"/>
      <c r="AP1147" s="84"/>
      <c r="AQ1147" s="84"/>
      <c r="AR1147" s="84"/>
      <c r="AS1147" s="84"/>
      <c r="AT1147" s="84"/>
      <c r="AU1147" s="84"/>
    </row>
    <row r="1148" spans="27:47" x14ac:dyDescent="0.2">
      <c r="AA1148" s="84"/>
      <c r="AB1148" s="84"/>
      <c r="AC1148" s="84"/>
      <c r="AD1148" s="84"/>
      <c r="AE1148" s="84"/>
      <c r="AG1148" s="132"/>
      <c r="AN1148" s="84"/>
      <c r="AO1148" s="84"/>
      <c r="AP1148" s="84"/>
      <c r="AQ1148" s="84"/>
      <c r="AR1148" s="84"/>
      <c r="AS1148" s="84"/>
      <c r="AT1148" s="84"/>
      <c r="AU1148" s="84"/>
    </row>
    <row r="1149" spans="27:47" x14ac:dyDescent="0.2">
      <c r="AA1149" s="84"/>
      <c r="AB1149" s="84"/>
      <c r="AC1149" s="84"/>
      <c r="AD1149" s="84"/>
      <c r="AE1149" s="84"/>
      <c r="AG1149" s="132"/>
      <c r="AN1149" s="84"/>
      <c r="AO1149" s="84"/>
      <c r="AP1149" s="84"/>
      <c r="AQ1149" s="84"/>
      <c r="AR1149" s="84"/>
      <c r="AS1149" s="84"/>
      <c r="AT1149" s="84"/>
      <c r="AU1149" s="84"/>
    </row>
    <row r="1150" spans="27:47" x14ac:dyDescent="0.2">
      <c r="AA1150" s="84"/>
      <c r="AB1150" s="84"/>
      <c r="AC1150" s="84"/>
      <c r="AD1150" s="84"/>
      <c r="AE1150" s="84"/>
      <c r="AG1150" s="132"/>
      <c r="AN1150" s="84"/>
      <c r="AO1150" s="84"/>
      <c r="AP1150" s="84"/>
      <c r="AQ1150" s="84"/>
      <c r="AR1150" s="84"/>
      <c r="AS1150" s="84"/>
      <c r="AT1150" s="84"/>
      <c r="AU1150" s="84"/>
    </row>
    <row r="1151" spans="27:47" x14ac:dyDescent="0.2">
      <c r="AA1151" s="84"/>
      <c r="AB1151" s="84"/>
      <c r="AC1151" s="84"/>
      <c r="AD1151" s="84"/>
      <c r="AE1151" s="84"/>
      <c r="AG1151" s="132"/>
      <c r="AN1151" s="84"/>
      <c r="AO1151" s="84"/>
      <c r="AP1151" s="84"/>
      <c r="AQ1151" s="84"/>
      <c r="AR1151" s="84"/>
      <c r="AS1151" s="84"/>
      <c r="AT1151" s="84"/>
      <c r="AU1151" s="84"/>
    </row>
    <row r="1152" spans="27:47" x14ac:dyDescent="0.2">
      <c r="AA1152" s="84"/>
      <c r="AB1152" s="84"/>
      <c r="AC1152" s="84"/>
      <c r="AD1152" s="84"/>
      <c r="AE1152" s="84"/>
      <c r="AG1152" s="132"/>
      <c r="AN1152" s="84"/>
      <c r="AO1152" s="84"/>
      <c r="AP1152" s="84"/>
      <c r="AQ1152" s="84"/>
      <c r="AR1152" s="84"/>
      <c r="AS1152" s="84"/>
      <c r="AT1152" s="84"/>
      <c r="AU1152" s="84"/>
    </row>
    <row r="1153" spans="27:64" x14ac:dyDescent="0.2">
      <c r="AA1153" s="84"/>
      <c r="AB1153" s="84"/>
      <c r="AC1153" s="84"/>
      <c r="AD1153" s="84"/>
      <c r="AE1153" s="84"/>
      <c r="AG1153" s="132"/>
      <c r="AN1153" s="84"/>
      <c r="AO1153" s="84"/>
      <c r="AP1153" s="84"/>
      <c r="AQ1153" s="84"/>
      <c r="AR1153" s="84"/>
      <c r="AS1153" s="84"/>
      <c r="AT1153" s="84"/>
      <c r="AU1153" s="84"/>
    </row>
    <row r="1154" spans="27:64" x14ac:dyDescent="0.2">
      <c r="AA1154" s="84"/>
      <c r="AB1154" s="84"/>
      <c r="AC1154" s="84"/>
      <c r="AD1154" s="84"/>
      <c r="AE1154" s="84"/>
      <c r="AG1154" s="132"/>
      <c r="AN1154" s="84"/>
      <c r="AO1154" s="84"/>
      <c r="AP1154" s="84"/>
      <c r="AQ1154" s="84"/>
      <c r="AR1154" s="84"/>
      <c r="AS1154" s="84"/>
      <c r="AT1154" s="84"/>
      <c r="AU1154" s="84"/>
    </row>
    <row r="1155" spans="27:64" x14ac:dyDescent="0.2">
      <c r="AA1155" s="84"/>
      <c r="AB1155" s="84"/>
      <c r="AC1155" s="84"/>
      <c r="AD1155" s="84"/>
      <c r="AE1155" s="84"/>
      <c r="AG1155" s="132"/>
      <c r="AN1155" s="84"/>
      <c r="AO1155" s="84"/>
      <c r="AP1155" s="84"/>
      <c r="AQ1155" s="84"/>
      <c r="AR1155" s="84"/>
      <c r="AS1155" s="84"/>
      <c r="AT1155" s="84"/>
      <c r="AU1155" s="84"/>
    </row>
    <row r="1156" spans="27:64" x14ac:dyDescent="0.2">
      <c r="AA1156" s="84"/>
      <c r="AB1156" s="84"/>
      <c r="AC1156" s="84"/>
      <c r="AD1156" s="84"/>
      <c r="AE1156" s="84"/>
      <c r="AG1156" s="132"/>
      <c r="AN1156" s="84"/>
      <c r="AO1156" s="84"/>
      <c r="AP1156" s="84"/>
      <c r="AQ1156" s="84"/>
      <c r="AR1156" s="84"/>
      <c r="AS1156" s="84"/>
      <c r="AT1156" s="84"/>
      <c r="AU1156" s="84"/>
    </row>
    <row r="1157" spans="27:64" x14ac:dyDescent="0.2">
      <c r="AA1157" s="84"/>
      <c r="AB1157" s="84"/>
      <c r="AC1157" s="84"/>
      <c r="AD1157" s="84"/>
      <c r="AE1157" s="84"/>
      <c r="AG1157" s="132"/>
      <c r="AN1157" s="84"/>
      <c r="AO1157" s="84"/>
      <c r="AP1157" s="84"/>
      <c r="AQ1157" s="84"/>
      <c r="AR1157" s="84"/>
      <c r="AS1157" s="84"/>
      <c r="AT1157" s="84"/>
      <c r="AU1157" s="84"/>
    </row>
    <row r="1158" spans="27:64" x14ac:dyDescent="0.2">
      <c r="AA1158" s="84"/>
      <c r="AB1158" s="84"/>
      <c r="AC1158" s="84"/>
      <c r="AD1158" s="84"/>
      <c r="AE1158" s="84"/>
      <c r="AG1158" s="132"/>
      <c r="AN1158" s="84"/>
      <c r="AO1158" s="84"/>
      <c r="AP1158" s="84"/>
      <c r="AQ1158" s="84"/>
      <c r="AR1158" s="84"/>
      <c r="AS1158" s="84"/>
      <c r="AT1158" s="84"/>
      <c r="AU1158" s="84"/>
    </row>
    <row r="1159" spans="27:64" x14ac:dyDescent="0.2">
      <c r="AA1159" s="84"/>
      <c r="AB1159" s="84"/>
      <c r="AC1159" s="84"/>
      <c r="AD1159" s="84"/>
      <c r="AE1159" s="84"/>
      <c r="AG1159" s="132"/>
      <c r="AN1159" s="84"/>
      <c r="AO1159" s="84"/>
      <c r="AP1159" s="84"/>
      <c r="AQ1159" s="84"/>
      <c r="AR1159" s="84"/>
      <c r="AS1159" s="84"/>
      <c r="AT1159" s="84"/>
      <c r="AU1159" s="84"/>
      <c r="AV1159" s="84"/>
      <c r="AW1159" s="84"/>
      <c r="AX1159" s="84"/>
      <c r="AY1159" s="84"/>
      <c r="AZ1159" s="84"/>
      <c r="BA1159" s="84"/>
      <c r="BB1159" s="84"/>
      <c r="BC1159" s="84"/>
      <c r="BD1159" s="84"/>
      <c r="BE1159" s="84"/>
      <c r="BF1159" s="84"/>
      <c r="BG1159" s="84"/>
      <c r="BH1159" s="84"/>
      <c r="BI1159" s="84"/>
      <c r="BJ1159" s="84"/>
      <c r="BK1159" s="84"/>
      <c r="BL1159" s="84"/>
    </row>
    <row r="1160" spans="27:64" x14ac:dyDescent="0.2">
      <c r="AA1160" s="84"/>
      <c r="AB1160" s="84"/>
      <c r="AC1160" s="84"/>
      <c r="AD1160" s="84"/>
      <c r="AE1160" s="84"/>
      <c r="AG1160" s="132"/>
      <c r="AN1160" s="84"/>
      <c r="AO1160" s="84"/>
      <c r="AP1160" s="84"/>
      <c r="AQ1160" s="84"/>
      <c r="AR1160" s="84"/>
      <c r="AS1160" s="84"/>
      <c r="AT1160" s="84"/>
      <c r="AU1160" s="84"/>
    </row>
    <row r="1161" spans="27:64" x14ac:dyDescent="0.2">
      <c r="AA1161" s="84"/>
      <c r="AB1161" s="84"/>
      <c r="AC1161" s="84"/>
      <c r="AD1161" s="84"/>
      <c r="AE1161" s="84"/>
      <c r="AG1161" s="132"/>
      <c r="AN1161" s="84"/>
      <c r="AO1161" s="84"/>
      <c r="AP1161" s="84"/>
      <c r="AQ1161" s="84"/>
      <c r="AR1161" s="84"/>
      <c r="AS1161" s="84"/>
      <c r="AT1161" s="84"/>
      <c r="AU1161" s="84"/>
    </row>
    <row r="1162" spans="27:64" x14ac:dyDescent="0.2">
      <c r="AA1162" s="84"/>
      <c r="AB1162" s="84"/>
      <c r="AC1162" s="84"/>
      <c r="AD1162" s="84"/>
      <c r="AE1162" s="84"/>
      <c r="AG1162" s="132"/>
      <c r="AN1162" s="84"/>
      <c r="AO1162" s="84"/>
      <c r="AP1162" s="84"/>
      <c r="AQ1162" s="84"/>
      <c r="AR1162" s="84"/>
      <c r="AS1162" s="84"/>
      <c r="AT1162" s="84"/>
      <c r="AU1162" s="84"/>
    </row>
    <row r="1163" spans="27:64" x14ac:dyDescent="0.2">
      <c r="AA1163" s="84"/>
      <c r="AB1163" s="84"/>
      <c r="AC1163" s="84"/>
      <c r="AD1163" s="84"/>
      <c r="AE1163" s="84"/>
      <c r="AG1163" s="132"/>
      <c r="AN1163" s="84"/>
      <c r="AO1163" s="84"/>
      <c r="AP1163" s="84"/>
      <c r="AQ1163" s="84"/>
      <c r="AR1163" s="84"/>
      <c r="AS1163" s="84"/>
      <c r="AT1163" s="84"/>
      <c r="AU1163" s="84"/>
    </row>
    <row r="1164" spans="27:64" x14ac:dyDescent="0.2">
      <c r="AA1164" s="84"/>
      <c r="AB1164" s="84"/>
      <c r="AC1164" s="84"/>
      <c r="AD1164" s="84"/>
      <c r="AE1164" s="84"/>
      <c r="AG1164" s="132"/>
      <c r="AN1164" s="84"/>
      <c r="AO1164" s="84"/>
      <c r="AP1164" s="84"/>
      <c r="AQ1164" s="84"/>
      <c r="AR1164" s="84"/>
      <c r="AS1164" s="84"/>
      <c r="AT1164" s="84"/>
      <c r="AU1164" s="84"/>
    </row>
    <row r="1165" spans="27:64" x14ac:dyDescent="0.2">
      <c r="AA1165" s="84"/>
      <c r="AB1165" s="84"/>
      <c r="AC1165" s="84"/>
      <c r="AD1165" s="84"/>
      <c r="AE1165" s="84"/>
      <c r="AG1165" s="132"/>
      <c r="AN1165" s="84"/>
      <c r="AO1165" s="84"/>
      <c r="AP1165" s="84"/>
      <c r="AQ1165" s="84"/>
      <c r="AR1165" s="84"/>
      <c r="AS1165" s="84"/>
      <c r="AT1165" s="84"/>
      <c r="AU1165" s="84"/>
    </row>
    <row r="1166" spans="27:64" x14ac:dyDescent="0.2">
      <c r="AA1166" s="84"/>
      <c r="AB1166" s="84"/>
      <c r="AC1166" s="84"/>
      <c r="AD1166" s="84"/>
      <c r="AE1166" s="84"/>
      <c r="AG1166" s="132"/>
      <c r="AN1166" s="84"/>
      <c r="AO1166" s="84"/>
      <c r="AP1166" s="84"/>
      <c r="AQ1166" s="84"/>
      <c r="AR1166" s="84"/>
      <c r="AS1166" s="84"/>
      <c r="AT1166" s="84"/>
      <c r="AU1166" s="84"/>
    </row>
    <row r="1167" spans="27:64" x14ac:dyDescent="0.2">
      <c r="AA1167" s="84"/>
      <c r="AB1167" s="84"/>
      <c r="AC1167" s="84"/>
      <c r="AD1167" s="84"/>
      <c r="AE1167" s="84"/>
      <c r="AG1167" s="132"/>
      <c r="AN1167" s="84"/>
      <c r="AO1167" s="84"/>
      <c r="AP1167" s="84"/>
      <c r="AQ1167" s="84"/>
      <c r="AR1167" s="84"/>
      <c r="AS1167" s="84"/>
      <c r="AT1167" s="84"/>
      <c r="AU1167" s="84"/>
    </row>
    <row r="1168" spans="27:64" x14ac:dyDescent="0.2">
      <c r="AA1168" s="84"/>
      <c r="AB1168" s="84"/>
      <c r="AC1168" s="84"/>
      <c r="AD1168" s="84"/>
      <c r="AE1168" s="84"/>
      <c r="AG1168" s="132"/>
      <c r="AN1168" s="84"/>
      <c r="AO1168" s="84"/>
      <c r="AP1168" s="84"/>
      <c r="AQ1168" s="84"/>
      <c r="AR1168" s="84"/>
      <c r="AS1168" s="84"/>
      <c r="AT1168" s="84"/>
      <c r="AU1168" s="84"/>
    </row>
    <row r="1169" spans="27:64" x14ac:dyDescent="0.2">
      <c r="AA1169" s="84"/>
      <c r="AB1169" s="84"/>
      <c r="AC1169" s="84"/>
      <c r="AD1169" s="84"/>
      <c r="AE1169" s="84"/>
      <c r="AG1169" s="132"/>
      <c r="AN1169" s="84"/>
      <c r="AO1169" s="84"/>
      <c r="AP1169" s="84"/>
      <c r="AQ1169" s="84"/>
      <c r="AR1169" s="84"/>
      <c r="AS1169" s="84"/>
      <c r="AT1169" s="84"/>
      <c r="AU1169" s="84"/>
    </row>
    <row r="1170" spans="27:64" x14ac:dyDescent="0.2">
      <c r="AA1170" s="84"/>
      <c r="AB1170" s="84"/>
      <c r="AC1170" s="84"/>
      <c r="AD1170" s="84"/>
      <c r="AE1170" s="84"/>
      <c r="AG1170" s="132"/>
      <c r="AN1170" s="84"/>
      <c r="AO1170" s="84"/>
      <c r="AP1170" s="84"/>
      <c r="AQ1170" s="84"/>
      <c r="AR1170" s="84"/>
      <c r="AS1170" s="84"/>
      <c r="AT1170" s="84"/>
      <c r="AU1170" s="84"/>
    </row>
    <row r="1171" spans="27:64" x14ac:dyDescent="0.2">
      <c r="AA1171" s="84"/>
      <c r="AB1171" s="84"/>
      <c r="AC1171" s="84"/>
      <c r="AD1171" s="84"/>
      <c r="AE1171" s="84"/>
      <c r="AG1171" s="132"/>
      <c r="AN1171" s="84"/>
      <c r="AO1171" s="84"/>
      <c r="AP1171" s="84"/>
      <c r="AQ1171" s="84"/>
      <c r="AR1171" s="84"/>
      <c r="AS1171" s="84"/>
      <c r="AT1171" s="84"/>
      <c r="AU1171" s="84"/>
    </row>
    <row r="1172" spans="27:64" x14ac:dyDescent="0.2">
      <c r="AA1172" s="84"/>
      <c r="AB1172" s="84"/>
      <c r="AC1172" s="84"/>
      <c r="AD1172" s="84"/>
      <c r="AE1172" s="84"/>
      <c r="AG1172" s="132"/>
      <c r="AN1172" s="84"/>
      <c r="AO1172" s="84"/>
      <c r="AP1172" s="84"/>
      <c r="AQ1172" s="84"/>
      <c r="AR1172" s="84"/>
      <c r="AS1172" s="84"/>
      <c r="AT1172" s="84"/>
      <c r="AU1172" s="84"/>
    </row>
    <row r="1173" spans="27:64" x14ac:dyDescent="0.2">
      <c r="AA1173" s="84"/>
      <c r="AB1173" s="84"/>
      <c r="AC1173" s="84"/>
      <c r="AD1173" s="84"/>
      <c r="AE1173" s="84"/>
      <c r="AG1173" s="132"/>
      <c r="AN1173" s="84"/>
      <c r="AO1173" s="84"/>
      <c r="AP1173" s="84"/>
      <c r="AQ1173" s="84"/>
      <c r="AR1173" s="84"/>
      <c r="AS1173" s="84"/>
      <c r="AT1173" s="84"/>
      <c r="AU1173" s="84"/>
    </row>
    <row r="1174" spans="27:64" x14ac:dyDescent="0.2">
      <c r="AA1174" s="84"/>
      <c r="AB1174" s="84"/>
      <c r="AC1174" s="84"/>
      <c r="AD1174" s="84"/>
      <c r="AE1174" s="84"/>
      <c r="AG1174" s="132"/>
      <c r="AN1174" s="84"/>
      <c r="AO1174" s="84"/>
      <c r="AP1174" s="84"/>
      <c r="AQ1174" s="84"/>
      <c r="AR1174" s="84"/>
      <c r="AS1174" s="84"/>
      <c r="AT1174" s="84"/>
      <c r="AU1174" s="84"/>
    </row>
    <row r="1175" spans="27:64" x14ac:dyDescent="0.2">
      <c r="AA1175" s="84"/>
      <c r="AB1175" s="84"/>
      <c r="AC1175" s="84"/>
      <c r="AD1175" s="84"/>
      <c r="AE1175" s="84"/>
      <c r="AG1175" s="132"/>
      <c r="AN1175" s="84"/>
      <c r="AO1175" s="84"/>
      <c r="AP1175" s="84"/>
      <c r="AQ1175" s="84"/>
      <c r="AR1175" s="84"/>
      <c r="AS1175" s="84"/>
      <c r="AT1175" s="84"/>
      <c r="AU1175" s="84"/>
    </row>
    <row r="1176" spans="27:64" x14ac:dyDescent="0.2">
      <c r="AA1176" s="84"/>
      <c r="AB1176" s="84"/>
      <c r="AC1176" s="84"/>
      <c r="AD1176" s="84"/>
      <c r="AE1176" s="84"/>
      <c r="AG1176" s="132"/>
      <c r="AN1176" s="84"/>
      <c r="AO1176" s="84"/>
      <c r="AP1176" s="84"/>
      <c r="AQ1176" s="84"/>
      <c r="AR1176" s="84"/>
      <c r="AS1176" s="84"/>
      <c r="AT1176" s="84"/>
      <c r="AU1176" s="84"/>
      <c r="AV1176" s="84"/>
      <c r="AW1176" s="84"/>
      <c r="AX1176" s="84"/>
      <c r="AY1176" s="84"/>
      <c r="AZ1176" s="84"/>
      <c r="BA1176" s="84"/>
      <c r="BB1176" s="84"/>
      <c r="BC1176" s="84"/>
      <c r="BD1176" s="84"/>
      <c r="BE1176" s="84"/>
      <c r="BF1176" s="84"/>
      <c r="BG1176" s="84"/>
      <c r="BH1176" s="84"/>
      <c r="BI1176" s="84"/>
      <c r="BJ1176" s="84"/>
      <c r="BK1176" s="84"/>
      <c r="BL1176" s="84"/>
    </row>
    <row r="1177" spans="27:64" x14ac:dyDescent="0.2">
      <c r="AA1177" s="84"/>
      <c r="AB1177" s="84"/>
      <c r="AC1177" s="84"/>
      <c r="AD1177" s="84"/>
      <c r="AE1177" s="84"/>
      <c r="AG1177" s="132"/>
      <c r="AN1177" s="84"/>
      <c r="AO1177" s="84"/>
      <c r="AP1177" s="84"/>
      <c r="AQ1177" s="84"/>
      <c r="AR1177" s="84"/>
      <c r="AS1177" s="84"/>
      <c r="AT1177" s="84"/>
      <c r="AU1177" s="84"/>
    </row>
    <row r="1178" spans="27:64" x14ac:dyDescent="0.2">
      <c r="AA1178" s="84"/>
      <c r="AB1178" s="84"/>
      <c r="AC1178" s="84"/>
      <c r="AD1178" s="84"/>
      <c r="AE1178" s="84"/>
      <c r="AG1178" s="132"/>
      <c r="AN1178" s="84"/>
      <c r="AO1178" s="84"/>
      <c r="AP1178" s="84"/>
      <c r="AQ1178" s="84"/>
      <c r="AR1178" s="84"/>
      <c r="AS1178" s="84"/>
      <c r="AT1178" s="84"/>
      <c r="AU1178" s="84"/>
    </row>
    <row r="1179" spans="27:64" x14ac:dyDescent="0.2">
      <c r="AA1179" s="84"/>
      <c r="AB1179" s="84"/>
      <c r="AC1179" s="84"/>
      <c r="AD1179" s="84"/>
      <c r="AE1179" s="84"/>
      <c r="AG1179" s="132"/>
      <c r="AN1179" s="84"/>
      <c r="AO1179" s="84"/>
      <c r="AP1179" s="84"/>
      <c r="AQ1179" s="84"/>
      <c r="AR1179" s="84"/>
      <c r="AS1179" s="84"/>
      <c r="AT1179" s="84"/>
      <c r="AU1179" s="84"/>
    </row>
    <row r="1180" spans="27:64" x14ac:dyDescent="0.2">
      <c r="AA1180" s="84"/>
      <c r="AB1180" s="84"/>
      <c r="AC1180" s="84"/>
      <c r="AD1180" s="84"/>
      <c r="AE1180" s="84"/>
      <c r="AG1180" s="132"/>
      <c r="AN1180" s="84"/>
      <c r="AO1180" s="84"/>
      <c r="AP1180" s="84"/>
      <c r="AQ1180" s="84"/>
      <c r="AR1180" s="84"/>
      <c r="AS1180" s="84"/>
      <c r="AT1180" s="84"/>
      <c r="AU1180" s="84"/>
    </row>
    <row r="1181" spans="27:64" x14ac:dyDescent="0.2">
      <c r="AA1181" s="84"/>
      <c r="AB1181" s="84"/>
      <c r="AC1181" s="84"/>
      <c r="AD1181" s="84"/>
      <c r="AE1181" s="84"/>
      <c r="AG1181" s="132"/>
      <c r="AN1181" s="84"/>
      <c r="AO1181" s="84"/>
      <c r="AP1181" s="84"/>
      <c r="AQ1181" s="84"/>
      <c r="AR1181" s="84"/>
      <c r="AS1181" s="84"/>
      <c r="AT1181" s="84"/>
      <c r="AU1181" s="84"/>
    </row>
    <row r="1182" spans="27:64" x14ac:dyDescent="0.2">
      <c r="AA1182" s="84"/>
      <c r="AB1182" s="84"/>
      <c r="AC1182" s="84"/>
      <c r="AD1182" s="84"/>
      <c r="AE1182" s="84"/>
      <c r="AG1182" s="132"/>
      <c r="AN1182" s="84"/>
      <c r="AO1182" s="84"/>
      <c r="AP1182" s="84"/>
      <c r="AQ1182" s="84"/>
      <c r="AR1182" s="84"/>
      <c r="AS1182" s="84"/>
      <c r="AT1182" s="84"/>
      <c r="AU1182" s="84"/>
    </row>
    <row r="1183" spans="27:64" x14ac:dyDescent="0.2">
      <c r="AA1183" s="84"/>
      <c r="AB1183" s="84"/>
      <c r="AC1183" s="84"/>
      <c r="AD1183" s="84"/>
      <c r="AE1183" s="84"/>
      <c r="AG1183" s="132"/>
      <c r="AN1183" s="84"/>
      <c r="AO1183" s="84"/>
      <c r="AP1183" s="84"/>
      <c r="AQ1183" s="84"/>
      <c r="AR1183" s="84"/>
      <c r="AS1183" s="84"/>
      <c r="AT1183" s="84"/>
      <c r="AU1183" s="84"/>
    </row>
    <row r="1184" spans="27:64" x14ac:dyDescent="0.2">
      <c r="AA1184" s="84"/>
      <c r="AB1184" s="84"/>
      <c r="AC1184" s="84"/>
      <c r="AD1184" s="84"/>
      <c r="AE1184" s="84"/>
      <c r="AG1184" s="132"/>
      <c r="AN1184" s="84"/>
      <c r="AO1184" s="84"/>
      <c r="AP1184" s="84"/>
      <c r="AQ1184" s="84"/>
      <c r="AR1184" s="84"/>
      <c r="AS1184" s="84"/>
      <c r="AT1184" s="84"/>
      <c r="AU1184" s="84"/>
    </row>
    <row r="1185" spans="27:64" x14ac:dyDescent="0.2">
      <c r="AA1185" s="84"/>
      <c r="AB1185" s="84"/>
      <c r="AC1185" s="84"/>
      <c r="AD1185" s="84"/>
      <c r="AE1185" s="84"/>
      <c r="AG1185" s="132"/>
      <c r="AN1185" s="84"/>
      <c r="AO1185" s="84"/>
      <c r="AP1185" s="84"/>
      <c r="AQ1185" s="84"/>
      <c r="AR1185" s="84"/>
      <c r="AS1185" s="84"/>
      <c r="AT1185" s="84"/>
      <c r="AU1185" s="84"/>
      <c r="AV1185" s="84"/>
      <c r="AW1185" s="84"/>
      <c r="AX1185" s="84"/>
      <c r="AY1185" s="84"/>
      <c r="AZ1185" s="84"/>
      <c r="BA1185" s="84"/>
      <c r="BB1185" s="84"/>
      <c r="BC1185" s="84"/>
      <c r="BD1185" s="84"/>
      <c r="BE1185" s="84"/>
      <c r="BF1185" s="84"/>
      <c r="BG1185" s="84"/>
      <c r="BH1185" s="84"/>
      <c r="BI1185" s="84"/>
      <c r="BJ1185" s="84"/>
      <c r="BK1185" s="84"/>
      <c r="BL1185" s="84"/>
    </row>
    <row r="1186" spans="27:64" x14ac:dyDescent="0.2">
      <c r="AA1186" s="84"/>
      <c r="AB1186" s="84"/>
      <c r="AC1186" s="84"/>
      <c r="AD1186" s="84"/>
      <c r="AE1186" s="84"/>
      <c r="AG1186" s="132"/>
      <c r="AN1186" s="84"/>
      <c r="AO1186" s="84"/>
      <c r="AP1186" s="84"/>
      <c r="AQ1186" s="84"/>
      <c r="AR1186" s="84"/>
      <c r="AS1186" s="84"/>
      <c r="AT1186" s="84"/>
      <c r="AU1186" s="84"/>
    </row>
    <row r="1187" spans="27:64" x14ac:dyDescent="0.2">
      <c r="AA1187" s="84"/>
      <c r="AB1187" s="84"/>
      <c r="AC1187" s="84"/>
      <c r="AD1187" s="84"/>
      <c r="AE1187" s="84"/>
      <c r="AG1187" s="132"/>
      <c r="AN1187" s="84"/>
      <c r="AO1187" s="84"/>
      <c r="AP1187" s="84"/>
      <c r="AQ1187" s="84"/>
      <c r="AR1187" s="84"/>
      <c r="AS1187" s="84"/>
      <c r="AT1187" s="84"/>
      <c r="AU1187" s="84"/>
    </row>
    <row r="1188" spans="27:64" x14ac:dyDescent="0.2">
      <c r="AA1188" s="84"/>
      <c r="AB1188" s="84"/>
      <c r="AC1188" s="84"/>
      <c r="AD1188" s="84"/>
      <c r="AE1188" s="84"/>
      <c r="AG1188" s="132"/>
      <c r="AN1188" s="84"/>
      <c r="AO1188" s="84"/>
      <c r="AP1188" s="84"/>
      <c r="AQ1188" s="84"/>
      <c r="AR1188" s="84"/>
      <c r="AS1188" s="84"/>
      <c r="AT1188" s="84"/>
      <c r="AU1188" s="84"/>
    </row>
    <row r="1189" spans="27:64" x14ac:dyDescent="0.2">
      <c r="AA1189" s="84"/>
      <c r="AB1189" s="84"/>
      <c r="AC1189" s="84"/>
      <c r="AD1189" s="84"/>
      <c r="AE1189" s="84"/>
      <c r="AG1189" s="132"/>
      <c r="AN1189" s="84"/>
      <c r="AO1189" s="84"/>
      <c r="AP1189" s="84"/>
      <c r="AQ1189" s="84"/>
      <c r="AR1189" s="84"/>
      <c r="AS1189" s="84"/>
      <c r="AT1189" s="84"/>
      <c r="AU1189" s="84"/>
    </row>
    <row r="1190" spans="27:64" x14ac:dyDescent="0.2">
      <c r="AA1190" s="84"/>
      <c r="AB1190" s="84"/>
      <c r="AC1190" s="84"/>
      <c r="AD1190" s="84"/>
      <c r="AE1190" s="84"/>
      <c r="AG1190" s="132"/>
      <c r="AN1190" s="84"/>
      <c r="AO1190" s="84"/>
      <c r="AP1190" s="84"/>
      <c r="AQ1190" s="84"/>
      <c r="AR1190" s="84"/>
      <c r="AS1190" s="84"/>
      <c r="AT1190" s="84"/>
      <c r="AU1190" s="84"/>
    </row>
    <row r="1191" spans="27:64" x14ac:dyDescent="0.2">
      <c r="AA1191" s="84"/>
      <c r="AB1191" s="84"/>
      <c r="AC1191" s="84"/>
      <c r="AD1191" s="84"/>
      <c r="AE1191" s="84"/>
      <c r="AG1191" s="132"/>
      <c r="AN1191" s="84"/>
      <c r="AO1191" s="84"/>
      <c r="AP1191" s="84"/>
      <c r="AQ1191" s="84"/>
      <c r="AR1191" s="84"/>
      <c r="AS1191" s="84"/>
      <c r="AT1191" s="84"/>
      <c r="AU1191" s="84"/>
    </row>
    <row r="1192" spans="27:64" x14ac:dyDescent="0.2">
      <c r="AA1192" s="84"/>
      <c r="AB1192" s="84"/>
      <c r="AC1192" s="84"/>
      <c r="AD1192" s="84"/>
      <c r="AE1192" s="84"/>
      <c r="AG1192" s="132"/>
      <c r="AN1192" s="84"/>
      <c r="AO1192" s="84"/>
      <c r="AP1192" s="84"/>
      <c r="AQ1192" s="84"/>
      <c r="AR1192" s="84"/>
      <c r="AS1192" s="84"/>
      <c r="AT1192" s="84"/>
      <c r="AU1192" s="84"/>
    </row>
    <row r="1193" spans="27:64" x14ac:dyDescent="0.2">
      <c r="AA1193" s="84"/>
      <c r="AB1193" s="84"/>
      <c r="AC1193" s="84"/>
      <c r="AD1193" s="84"/>
      <c r="AE1193" s="84"/>
      <c r="AG1193" s="132"/>
      <c r="AN1193" s="84"/>
      <c r="AO1193" s="84"/>
      <c r="AP1193" s="84"/>
      <c r="AQ1193" s="84"/>
      <c r="AR1193" s="84"/>
      <c r="AS1193" s="84"/>
      <c r="AT1193" s="84"/>
      <c r="AU1193" s="84"/>
    </row>
    <row r="1194" spans="27:64" x14ac:dyDescent="0.2">
      <c r="AA1194" s="84"/>
      <c r="AB1194" s="84"/>
      <c r="AC1194" s="84"/>
      <c r="AD1194" s="84"/>
      <c r="AE1194" s="84"/>
      <c r="AG1194" s="132"/>
      <c r="AN1194" s="84"/>
      <c r="AO1194" s="84"/>
      <c r="AP1194" s="84"/>
      <c r="AQ1194" s="84"/>
      <c r="AR1194" s="84"/>
      <c r="AS1194" s="84"/>
      <c r="AT1194" s="84"/>
      <c r="AU1194" s="84"/>
    </row>
    <row r="1195" spans="27:64" x14ac:dyDescent="0.2">
      <c r="AA1195" s="84"/>
      <c r="AB1195" s="84"/>
      <c r="AC1195" s="84"/>
      <c r="AD1195" s="84"/>
      <c r="AE1195" s="84"/>
      <c r="AG1195" s="132"/>
      <c r="AN1195" s="84"/>
      <c r="AO1195" s="84"/>
      <c r="AP1195" s="84"/>
      <c r="AQ1195" s="84"/>
      <c r="AR1195" s="84"/>
      <c r="AS1195" s="84"/>
      <c r="AT1195" s="84"/>
      <c r="AU1195" s="84"/>
    </row>
    <row r="1196" spans="27:64" x14ac:dyDescent="0.2">
      <c r="AA1196" s="84"/>
      <c r="AB1196" s="84"/>
      <c r="AC1196" s="84"/>
      <c r="AD1196" s="84"/>
      <c r="AE1196" s="84"/>
      <c r="AG1196" s="132"/>
      <c r="AN1196" s="84"/>
      <c r="AO1196" s="84"/>
      <c r="AP1196" s="84"/>
      <c r="AQ1196" s="84"/>
      <c r="AR1196" s="84"/>
      <c r="AS1196" s="84"/>
      <c r="AT1196" s="84"/>
      <c r="AU1196" s="84"/>
    </row>
    <row r="1197" spans="27:64" x14ac:dyDescent="0.2">
      <c r="AA1197" s="84"/>
      <c r="AB1197" s="84"/>
      <c r="AC1197" s="84"/>
      <c r="AD1197" s="84"/>
      <c r="AE1197" s="84"/>
      <c r="AG1197" s="132"/>
      <c r="AN1197" s="84"/>
      <c r="AO1197" s="84"/>
      <c r="AP1197" s="84"/>
      <c r="AQ1197" s="84"/>
      <c r="AR1197" s="84"/>
      <c r="AS1197" s="84"/>
      <c r="AT1197" s="84"/>
      <c r="AU1197" s="84"/>
    </row>
    <row r="1198" spans="27:64" x14ac:dyDescent="0.2">
      <c r="AA1198" s="84"/>
      <c r="AB1198" s="84"/>
      <c r="AC1198" s="84"/>
      <c r="AD1198" s="84"/>
      <c r="AE1198" s="84"/>
      <c r="AG1198" s="132"/>
      <c r="AN1198" s="84"/>
      <c r="AO1198" s="84"/>
      <c r="AP1198" s="84"/>
      <c r="AQ1198" s="84"/>
      <c r="AR1198" s="84"/>
      <c r="AS1198" s="84"/>
      <c r="AT1198" s="84"/>
      <c r="AU1198" s="84"/>
    </row>
    <row r="1199" spans="27:64" x14ac:dyDescent="0.2">
      <c r="AA1199" s="84"/>
      <c r="AB1199" s="84"/>
      <c r="AC1199" s="84"/>
      <c r="AD1199" s="84"/>
      <c r="AE1199" s="84"/>
      <c r="AG1199" s="132"/>
      <c r="AN1199" s="84"/>
      <c r="AO1199" s="84"/>
      <c r="AP1199" s="84"/>
      <c r="AQ1199" s="84"/>
      <c r="AR1199" s="84"/>
      <c r="AS1199" s="84"/>
      <c r="AT1199" s="84"/>
      <c r="AU1199" s="84"/>
    </row>
    <row r="1200" spans="27:64" x14ac:dyDescent="0.2">
      <c r="AA1200" s="84"/>
      <c r="AB1200" s="84"/>
      <c r="AC1200" s="84"/>
      <c r="AD1200" s="84"/>
      <c r="AE1200" s="84"/>
      <c r="AG1200" s="132"/>
      <c r="AN1200" s="84"/>
      <c r="AO1200" s="84"/>
      <c r="AP1200" s="84"/>
      <c r="AQ1200" s="84"/>
      <c r="AR1200" s="84"/>
      <c r="AS1200" s="84"/>
      <c r="AT1200" s="84"/>
      <c r="AU1200" s="84"/>
    </row>
    <row r="1201" spans="27:47" x14ac:dyDescent="0.2">
      <c r="AA1201" s="84"/>
      <c r="AB1201" s="84"/>
      <c r="AC1201" s="84"/>
      <c r="AD1201" s="84"/>
      <c r="AE1201" s="84"/>
      <c r="AG1201" s="132"/>
      <c r="AN1201" s="84"/>
      <c r="AO1201" s="84"/>
      <c r="AP1201" s="84"/>
      <c r="AQ1201" s="84"/>
      <c r="AR1201" s="84"/>
      <c r="AS1201" s="84"/>
      <c r="AT1201" s="84"/>
      <c r="AU1201" s="84"/>
    </row>
    <row r="1202" spans="27:47" x14ac:dyDescent="0.2">
      <c r="AA1202" s="84"/>
      <c r="AB1202" s="84"/>
      <c r="AC1202" s="84"/>
      <c r="AD1202" s="84"/>
      <c r="AE1202" s="84"/>
      <c r="AG1202" s="132"/>
      <c r="AN1202" s="84"/>
      <c r="AO1202" s="84"/>
      <c r="AP1202" s="84"/>
      <c r="AQ1202" s="84"/>
      <c r="AR1202" s="84"/>
      <c r="AS1202" s="84"/>
      <c r="AT1202" s="84"/>
      <c r="AU1202" s="84"/>
    </row>
    <row r="1203" spans="27:47" x14ac:dyDescent="0.2">
      <c r="AA1203" s="84"/>
      <c r="AB1203" s="84"/>
      <c r="AC1203" s="84"/>
      <c r="AD1203" s="84"/>
      <c r="AE1203" s="84"/>
      <c r="AG1203" s="132"/>
      <c r="AN1203" s="84"/>
      <c r="AO1203" s="84"/>
      <c r="AP1203" s="84"/>
      <c r="AQ1203" s="84"/>
      <c r="AR1203" s="84"/>
      <c r="AS1203" s="84"/>
      <c r="AT1203" s="84"/>
      <c r="AU1203" s="84"/>
    </row>
    <row r="1204" spans="27:47" x14ac:dyDescent="0.2">
      <c r="AA1204" s="84"/>
      <c r="AB1204" s="84"/>
      <c r="AC1204" s="84"/>
      <c r="AD1204" s="84"/>
      <c r="AE1204" s="84"/>
      <c r="AG1204" s="132"/>
      <c r="AN1204" s="84"/>
      <c r="AO1204" s="84"/>
      <c r="AP1204" s="84"/>
      <c r="AQ1204" s="84"/>
      <c r="AR1204" s="84"/>
      <c r="AS1204" s="84"/>
      <c r="AT1204" s="84"/>
      <c r="AU1204" s="84"/>
    </row>
    <row r="1205" spans="27:47" x14ac:dyDescent="0.2">
      <c r="AA1205" s="84"/>
      <c r="AB1205" s="84"/>
      <c r="AC1205" s="84"/>
      <c r="AD1205" s="84"/>
      <c r="AE1205" s="84"/>
      <c r="AG1205" s="132"/>
      <c r="AN1205" s="84"/>
      <c r="AO1205" s="84"/>
      <c r="AP1205" s="84"/>
      <c r="AQ1205" s="84"/>
      <c r="AR1205" s="84"/>
      <c r="AS1205" s="84"/>
      <c r="AT1205" s="84"/>
      <c r="AU1205" s="84"/>
    </row>
    <row r="1206" spans="27:47" x14ac:dyDescent="0.2">
      <c r="AA1206" s="84"/>
      <c r="AB1206" s="84"/>
      <c r="AC1206" s="84"/>
      <c r="AD1206" s="84"/>
      <c r="AE1206" s="84"/>
      <c r="AG1206" s="132"/>
      <c r="AN1206" s="84"/>
      <c r="AO1206" s="84"/>
      <c r="AP1206" s="84"/>
      <c r="AQ1206" s="84"/>
      <c r="AR1206" s="84"/>
      <c r="AS1206" s="84"/>
      <c r="AT1206" s="84"/>
      <c r="AU1206" s="84"/>
    </row>
    <row r="1207" spans="27:47" x14ac:dyDescent="0.2">
      <c r="AA1207" s="84"/>
      <c r="AB1207" s="84"/>
      <c r="AC1207" s="84"/>
      <c r="AD1207" s="84"/>
      <c r="AE1207" s="84"/>
      <c r="AG1207" s="132"/>
      <c r="AN1207" s="84"/>
      <c r="AO1207" s="84"/>
      <c r="AP1207" s="84"/>
      <c r="AQ1207" s="84"/>
      <c r="AR1207" s="84"/>
      <c r="AS1207" s="84"/>
      <c r="AT1207" s="84"/>
      <c r="AU1207" s="84"/>
    </row>
    <row r="1208" spans="27:47" x14ac:dyDescent="0.2">
      <c r="AA1208" s="84"/>
      <c r="AB1208" s="84"/>
      <c r="AC1208" s="84"/>
      <c r="AD1208" s="84"/>
      <c r="AE1208" s="84"/>
      <c r="AG1208" s="132"/>
      <c r="AN1208" s="84"/>
      <c r="AO1208" s="84"/>
      <c r="AP1208" s="84"/>
      <c r="AQ1208" s="84"/>
      <c r="AR1208" s="84"/>
      <c r="AS1208" s="84"/>
      <c r="AT1208" s="84"/>
      <c r="AU1208" s="84"/>
    </row>
    <row r="1209" spans="27:47" x14ac:dyDescent="0.2">
      <c r="AA1209" s="84"/>
      <c r="AB1209" s="84"/>
      <c r="AC1209" s="84"/>
      <c r="AD1209" s="84"/>
      <c r="AE1209" s="84"/>
      <c r="AG1209" s="132"/>
      <c r="AN1209" s="84"/>
      <c r="AO1209" s="84"/>
      <c r="AP1209" s="84"/>
      <c r="AQ1209" s="84"/>
      <c r="AR1209" s="84"/>
      <c r="AS1209" s="84"/>
      <c r="AT1209" s="84"/>
      <c r="AU1209" s="84"/>
    </row>
    <row r="1210" spans="27:47" x14ac:dyDescent="0.2">
      <c r="AA1210" s="84"/>
      <c r="AB1210" s="84"/>
      <c r="AC1210" s="84"/>
      <c r="AD1210" s="84"/>
      <c r="AE1210" s="84"/>
      <c r="AG1210" s="132"/>
      <c r="AN1210" s="84"/>
      <c r="AO1210" s="84"/>
      <c r="AP1210" s="84"/>
      <c r="AQ1210" s="84"/>
      <c r="AR1210" s="84"/>
      <c r="AS1210" s="84"/>
      <c r="AT1210" s="84"/>
      <c r="AU1210" s="84"/>
    </row>
    <row r="1211" spans="27:47" x14ac:dyDescent="0.2">
      <c r="AA1211" s="84"/>
      <c r="AB1211" s="84"/>
      <c r="AC1211" s="84"/>
      <c r="AD1211" s="84"/>
      <c r="AE1211" s="84"/>
      <c r="AG1211" s="132"/>
      <c r="AN1211" s="84"/>
      <c r="AO1211" s="84"/>
      <c r="AP1211" s="84"/>
      <c r="AQ1211" s="84"/>
      <c r="AR1211" s="84"/>
      <c r="AS1211" s="84"/>
      <c r="AT1211" s="84"/>
      <c r="AU1211" s="84"/>
    </row>
    <row r="1212" spans="27:47" x14ac:dyDescent="0.2">
      <c r="AA1212" s="84"/>
      <c r="AB1212" s="84"/>
      <c r="AC1212" s="84"/>
      <c r="AD1212" s="84"/>
      <c r="AE1212" s="84"/>
      <c r="AG1212" s="132"/>
      <c r="AN1212" s="84"/>
      <c r="AO1212" s="84"/>
      <c r="AP1212" s="84"/>
      <c r="AQ1212" s="84"/>
      <c r="AR1212" s="84"/>
      <c r="AS1212" s="84"/>
      <c r="AT1212" s="84"/>
      <c r="AU1212" s="84"/>
    </row>
    <row r="1213" spans="27:47" x14ac:dyDescent="0.2">
      <c r="AA1213" s="84"/>
      <c r="AB1213" s="84"/>
      <c r="AC1213" s="84"/>
      <c r="AD1213" s="84"/>
      <c r="AE1213" s="84"/>
      <c r="AG1213" s="132"/>
      <c r="AN1213" s="84"/>
      <c r="AO1213" s="84"/>
      <c r="AP1213" s="84"/>
      <c r="AQ1213" s="84"/>
      <c r="AR1213" s="84"/>
      <c r="AS1213" s="84"/>
      <c r="AT1213" s="84"/>
      <c r="AU1213" s="84"/>
    </row>
    <row r="1214" spans="27:47" x14ac:dyDescent="0.2">
      <c r="AA1214" s="84"/>
      <c r="AB1214" s="84"/>
      <c r="AC1214" s="84"/>
      <c r="AD1214" s="84"/>
      <c r="AE1214" s="84"/>
      <c r="AG1214" s="132"/>
      <c r="AN1214" s="84"/>
      <c r="AO1214" s="84"/>
      <c r="AP1214" s="84"/>
      <c r="AQ1214" s="84"/>
      <c r="AR1214" s="84"/>
      <c r="AS1214" s="84"/>
      <c r="AT1214" s="84"/>
      <c r="AU1214" s="84"/>
    </row>
    <row r="1215" spans="27:47" x14ac:dyDescent="0.2">
      <c r="AA1215" s="84"/>
      <c r="AB1215" s="84"/>
      <c r="AC1215" s="84"/>
      <c r="AD1215" s="84"/>
      <c r="AE1215" s="84"/>
      <c r="AG1215" s="132"/>
      <c r="AN1215" s="84"/>
      <c r="AO1215" s="84"/>
      <c r="AP1215" s="84"/>
      <c r="AQ1215" s="84"/>
      <c r="AR1215" s="84"/>
      <c r="AS1215" s="84"/>
      <c r="AT1215" s="84"/>
      <c r="AU1215" s="84"/>
    </row>
    <row r="1216" spans="27:47" x14ac:dyDescent="0.2">
      <c r="AA1216" s="84"/>
      <c r="AB1216" s="84"/>
      <c r="AC1216" s="84"/>
      <c r="AD1216" s="84"/>
      <c r="AE1216" s="84"/>
      <c r="AG1216" s="132"/>
      <c r="AN1216" s="84"/>
      <c r="AO1216" s="84"/>
      <c r="AP1216" s="84"/>
      <c r="AQ1216" s="84"/>
      <c r="AR1216" s="84"/>
      <c r="AS1216" s="84"/>
      <c r="AT1216" s="84"/>
      <c r="AU1216" s="84"/>
    </row>
    <row r="1217" spans="27:64" x14ac:dyDescent="0.2">
      <c r="AA1217" s="84"/>
      <c r="AB1217" s="84"/>
      <c r="AC1217" s="84"/>
      <c r="AD1217" s="84"/>
      <c r="AE1217" s="84"/>
      <c r="AG1217" s="132"/>
      <c r="AN1217" s="84"/>
      <c r="AO1217" s="84"/>
      <c r="AP1217" s="84"/>
      <c r="AQ1217" s="84"/>
      <c r="AR1217" s="84"/>
      <c r="AS1217" s="84"/>
      <c r="AT1217" s="84"/>
      <c r="AU1217" s="84"/>
    </row>
    <row r="1218" spans="27:64" x14ac:dyDescent="0.2">
      <c r="AA1218" s="84"/>
      <c r="AB1218" s="84"/>
      <c r="AC1218" s="84"/>
      <c r="AD1218" s="84"/>
      <c r="AE1218" s="84"/>
      <c r="AG1218" s="132"/>
      <c r="AN1218" s="84"/>
      <c r="AO1218" s="84"/>
      <c r="AP1218" s="84"/>
      <c r="AQ1218" s="84"/>
      <c r="AR1218" s="84"/>
      <c r="AS1218" s="84"/>
      <c r="AT1218" s="84"/>
      <c r="AU1218" s="84"/>
      <c r="AV1218" s="84"/>
      <c r="AW1218" s="84"/>
      <c r="AX1218" s="84"/>
      <c r="AY1218" s="84"/>
      <c r="AZ1218" s="84"/>
      <c r="BA1218" s="84"/>
      <c r="BB1218" s="84"/>
      <c r="BC1218" s="84"/>
      <c r="BD1218" s="84"/>
      <c r="BE1218" s="84"/>
      <c r="BF1218" s="84"/>
      <c r="BG1218" s="84"/>
      <c r="BH1218" s="84"/>
      <c r="BI1218" s="84"/>
      <c r="BJ1218" s="84"/>
      <c r="BK1218" s="84"/>
      <c r="BL1218" s="84"/>
    </row>
    <row r="1219" spans="27:64" x14ac:dyDescent="0.2">
      <c r="AA1219" s="84"/>
      <c r="AB1219" s="84"/>
      <c r="AC1219" s="84"/>
      <c r="AD1219" s="84"/>
      <c r="AE1219" s="84"/>
      <c r="AG1219" s="132"/>
      <c r="AN1219" s="84"/>
      <c r="AO1219" s="84"/>
      <c r="AP1219" s="84"/>
      <c r="AQ1219" s="84"/>
      <c r="AR1219" s="84"/>
      <c r="AS1219" s="84"/>
      <c r="AT1219" s="84"/>
      <c r="AU1219" s="84"/>
    </row>
    <row r="1220" spans="27:64" x14ac:dyDescent="0.2">
      <c r="AA1220" s="84"/>
      <c r="AB1220" s="84"/>
      <c r="AC1220" s="84"/>
      <c r="AD1220" s="84"/>
      <c r="AE1220" s="84"/>
      <c r="AG1220" s="132"/>
      <c r="AN1220" s="84"/>
      <c r="AO1220" s="84"/>
      <c r="AP1220" s="84"/>
      <c r="AQ1220" s="84"/>
      <c r="AR1220" s="84"/>
      <c r="AS1220" s="84"/>
      <c r="AT1220" s="84"/>
      <c r="AU1220" s="84"/>
      <c r="AV1220" s="84"/>
      <c r="AW1220" s="84"/>
      <c r="AX1220" s="84"/>
      <c r="AY1220" s="84"/>
      <c r="AZ1220" s="84"/>
      <c r="BA1220" s="84"/>
      <c r="BB1220" s="84"/>
      <c r="BC1220" s="84"/>
      <c r="BD1220" s="84"/>
      <c r="BE1220" s="84"/>
      <c r="BF1220" s="84"/>
      <c r="BG1220" s="84"/>
      <c r="BH1220" s="84"/>
      <c r="BI1220" s="84"/>
      <c r="BJ1220" s="84"/>
      <c r="BK1220" s="84"/>
      <c r="BL1220" s="84"/>
    </row>
    <row r="1221" spans="27:64" x14ac:dyDescent="0.2">
      <c r="AA1221" s="84"/>
      <c r="AB1221" s="84"/>
      <c r="AC1221" s="84"/>
      <c r="AD1221" s="84"/>
      <c r="AE1221" s="84"/>
      <c r="AG1221" s="132"/>
      <c r="AN1221" s="84"/>
      <c r="AO1221" s="84"/>
      <c r="AP1221" s="84"/>
      <c r="AQ1221" s="84"/>
      <c r="AR1221" s="84"/>
      <c r="AS1221" s="84"/>
      <c r="AT1221" s="84"/>
      <c r="AU1221" s="84"/>
    </row>
    <row r="1222" spans="27:64" x14ac:dyDescent="0.2">
      <c r="AA1222" s="84"/>
      <c r="AB1222" s="84"/>
      <c r="AC1222" s="84"/>
      <c r="AD1222" s="84"/>
      <c r="AE1222" s="84"/>
      <c r="AG1222" s="132"/>
      <c r="AN1222" s="84"/>
      <c r="AO1222" s="84"/>
      <c r="AP1222" s="84"/>
      <c r="AQ1222" s="84"/>
      <c r="AR1222" s="84"/>
      <c r="AS1222" s="84"/>
      <c r="AT1222" s="84"/>
      <c r="AU1222" s="84"/>
      <c r="AV1222" s="84"/>
    </row>
    <row r="1223" spans="27:64" x14ac:dyDescent="0.2">
      <c r="AA1223" s="84"/>
      <c r="AB1223" s="84"/>
      <c r="AC1223" s="84"/>
      <c r="AD1223" s="84"/>
      <c r="AE1223" s="84"/>
      <c r="AG1223" s="132"/>
      <c r="AN1223" s="84"/>
      <c r="AO1223" s="84"/>
      <c r="AP1223" s="84"/>
      <c r="AQ1223" s="84"/>
      <c r="AR1223" s="84"/>
      <c r="AS1223" s="84"/>
      <c r="AT1223" s="84"/>
      <c r="AU1223" s="84"/>
    </row>
    <row r="1224" spans="27:64" x14ac:dyDescent="0.2">
      <c r="AA1224" s="84"/>
      <c r="AB1224" s="84"/>
      <c r="AC1224" s="84"/>
      <c r="AD1224" s="84"/>
      <c r="AE1224" s="84"/>
      <c r="AG1224" s="132"/>
      <c r="AN1224" s="84"/>
      <c r="AO1224" s="84"/>
      <c r="AP1224" s="84"/>
      <c r="AQ1224" s="84"/>
      <c r="AR1224" s="84"/>
      <c r="AS1224" s="84"/>
      <c r="AT1224" s="84"/>
      <c r="AU1224" s="84"/>
      <c r="AV1224" s="84"/>
      <c r="AW1224" s="84"/>
      <c r="AX1224" s="84"/>
      <c r="AY1224" s="84"/>
      <c r="AZ1224" s="84"/>
      <c r="BA1224" s="84"/>
      <c r="BB1224" s="84"/>
      <c r="BC1224" s="84"/>
      <c r="BD1224" s="84"/>
      <c r="BE1224" s="84"/>
      <c r="BF1224" s="84"/>
      <c r="BG1224" s="84"/>
      <c r="BH1224" s="84"/>
      <c r="BI1224" s="84"/>
      <c r="BJ1224" s="84"/>
      <c r="BK1224" s="84"/>
      <c r="BL1224" s="84"/>
    </row>
    <row r="1225" spans="27:64" x14ac:dyDescent="0.2">
      <c r="AA1225" s="84"/>
      <c r="AB1225" s="84"/>
      <c r="AC1225" s="84"/>
      <c r="AD1225" s="84"/>
      <c r="AE1225" s="84"/>
      <c r="AG1225" s="132"/>
      <c r="AN1225" s="84"/>
      <c r="AO1225" s="84"/>
      <c r="AP1225" s="84"/>
      <c r="AQ1225" s="84"/>
      <c r="AR1225" s="84"/>
      <c r="AS1225" s="84"/>
      <c r="AT1225" s="84"/>
      <c r="AU1225" s="84"/>
    </row>
    <row r="1226" spans="27:64" x14ac:dyDescent="0.2">
      <c r="AA1226" s="84"/>
      <c r="AB1226" s="84"/>
      <c r="AC1226" s="84"/>
      <c r="AD1226" s="84"/>
      <c r="AE1226" s="84"/>
      <c r="AG1226" s="132"/>
      <c r="AN1226" s="84"/>
      <c r="AO1226" s="84"/>
      <c r="AP1226" s="84"/>
      <c r="AQ1226" s="84"/>
      <c r="AR1226" s="84"/>
      <c r="AS1226" s="84"/>
      <c r="AT1226" s="84"/>
      <c r="AU1226" s="84"/>
    </row>
    <row r="1227" spans="27:64" x14ac:dyDescent="0.2">
      <c r="AA1227" s="84"/>
      <c r="AB1227" s="84"/>
      <c r="AC1227" s="84"/>
      <c r="AD1227" s="84"/>
      <c r="AE1227" s="84"/>
      <c r="AG1227" s="132"/>
      <c r="AN1227" s="84"/>
      <c r="AO1227" s="84"/>
      <c r="AP1227" s="84"/>
      <c r="AQ1227" s="84"/>
      <c r="AR1227" s="84"/>
      <c r="AS1227" s="84"/>
      <c r="AT1227" s="84"/>
      <c r="AU1227" s="84"/>
    </row>
    <row r="1228" spans="27:64" x14ac:dyDescent="0.2">
      <c r="AA1228" s="84"/>
      <c r="AB1228" s="84"/>
      <c r="AC1228" s="84"/>
      <c r="AD1228" s="84"/>
      <c r="AE1228" s="84"/>
      <c r="AG1228" s="132"/>
      <c r="AN1228" s="84"/>
      <c r="AO1228" s="84"/>
      <c r="AP1228" s="84"/>
      <c r="AQ1228" s="84"/>
      <c r="AR1228" s="84"/>
      <c r="AS1228" s="84"/>
      <c r="AT1228" s="84"/>
      <c r="AU1228" s="84"/>
      <c r="AV1228" s="84"/>
    </row>
    <row r="1229" spans="27:64" x14ac:dyDescent="0.2">
      <c r="AA1229" s="84"/>
      <c r="AB1229" s="84"/>
      <c r="AC1229" s="84"/>
      <c r="AD1229" s="84"/>
      <c r="AE1229" s="84"/>
      <c r="AG1229" s="132"/>
      <c r="AN1229" s="84"/>
      <c r="AO1229" s="84"/>
      <c r="AP1229" s="84"/>
      <c r="AQ1229" s="84"/>
      <c r="AR1229" s="84"/>
      <c r="AS1229" s="84"/>
      <c r="AT1229" s="84"/>
      <c r="AU1229" s="84"/>
    </row>
    <row r="1230" spans="27:64" x14ac:dyDescent="0.2">
      <c r="AA1230" s="84"/>
      <c r="AB1230" s="84"/>
      <c r="AC1230" s="84"/>
      <c r="AD1230" s="84"/>
      <c r="AE1230" s="84"/>
      <c r="AG1230" s="132"/>
      <c r="AN1230" s="84"/>
      <c r="AO1230" s="84"/>
      <c r="AP1230" s="84"/>
      <c r="AQ1230" s="84"/>
      <c r="AR1230" s="84"/>
      <c r="AS1230" s="84"/>
      <c r="AT1230" s="84"/>
      <c r="AU1230" s="84"/>
    </row>
    <row r="1231" spans="27:64" x14ac:dyDescent="0.2">
      <c r="AA1231" s="84"/>
      <c r="AB1231" s="84"/>
      <c r="AC1231" s="84"/>
      <c r="AD1231" s="84"/>
      <c r="AE1231" s="84"/>
      <c r="AG1231" s="132"/>
      <c r="AN1231" s="84"/>
      <c r="AO1231" s="84"/>
      <c r="AP1231" s="84"/>
      <c r="AQ1231" s="84"/>
      <c r="AR1231" s="84"/>
      <c r="AS1231" s="84"/>
      <c r="AT1231" s="84"/>
      <c r="AU1231" s="84"/>
    </row>
    <row r="1232" spans="27:64" x14ac:dyDescent="0.2">
      <c r="AA1232" s="84"/>
      <c r="AB1232" s="84"/>
      <c r="AC1232" s="84"/>
      <c r="AD1232" s="84"/>
      <c r="AE1232" s="84"/>
      <c r="AG1232" s="132"/>
      <c r="AN1232" s="84"/>
      <c r="AO1232" s="84"/>
      <c r="AP1232" s="84"/>
      <c r="AQ1232" s="84"/>
      <c r="AR1232" s="84"/>
      <c r="AS1232" s="84"/>
      <c r="AT1232" s="84"/>
      <c r="AU1232" s="84"/>
    </row>
    <row r="1233" spans="27:47" x14ac:dyDescent="0.2">
      <c r="AA1233" s="84"/>
      <c r="AB1233" s="84"/>
      <c r="AC1233" s="84"/>
      <c r="AD1233" s="84"/>
      <c r="AE1233" s="84"/>
      <c r="AG1233" s="132"/>
      <c r="AN1233" s="84"/>
      <c r="AO1233" s="84"/>
      <c r="AP1233" s="84"/>
      <c r="AQ1233" s="84"/>
      <c r="AR1233" s="84"/>
      <c r="AS1233" s="84"/>
      <c r="AT1233" s="84"/>
      <c r="AU1233" s="84"/>
    </row>
    <row r="1234" spans="27:47" x14ac:dyDescent="0.2">
      <c r="AA1234" s="84"/>
      <c r="AB1234" s="84"/>
      <c r="AC1234" s="84"/>
      <c r="AD1234" s="84"/>
      <c r="AE1234" s="84"/>
      <c r="AG1234" s="132"/>
      <c r="AN1234" s="84"/>
      <c r="AO1234" s="84"/>
      <c r="AP1234" s="84"/>
      <c r="AQ1234" s="84"/>
      <c r="AR1234" s="84"/>
      <c r="AS1234" s="84"/>
      <c r="AT1234" s="84"/>
      <c r="AU1234" s="84"/>
    </row>
    <row r="1235" spans="27:47" x14ac:dyDescent="0.2">
      <c r="AA1235" s="84"/>
      <c r="AB1235" s="84"/>
      <c r="AC1235" s="84"/>
      <c r="AD1235" s="84"/>
      <c r="AE1235" s="84"/>
      <c r="AG1235" s="132"/>
      <c r="AN1235" s="84"/>
      <c r="AO1235" s="84"/>
      <c r="AP1235" s="84"/>
      <c r="AQ1235" s="84"/>
      <c r="AR1235" s="84"/>
      <c r="AS1235" s="84"/>
      <c r="AT1235" s="84"/>
      <c r="AU1235" s="84"/>
    </row>
    <row r="1236" spans="27:47" x14ac:dyDescent="0.2">
      <c r="AA1236" s="84"/>
      <c r="AB1236" s="84"/>
      <c r="AC1236" s="84"/>
      <c r="AD1236" s="84"/>
      <c r="AE1236" s="84"/>
      <c r="AG1236" s="132"/>
      <c r="AN1236" s="84"/>
      <c r="AO1236" s="84"/>
      <c r="AP1236" s="84"/>
      <c r="AQ1236" s="84"/>
      <c r="AR1236" s="84"/>
      <c r="AS1236" s="84"/>
      <c r="AT1236" s="84"/>
      <c r="AU1236" s="84"/>
    </row>
    <row r="1237" spans="27:47" x14ac:dyDescent="0.2">
      <c r="AA1237" s="84"/>
      <c r="AB1237" s="84"/>
      <c r="AC1237" s="84"/>
      <c r="AD1237" s="84"/>
      <c r="AE1237" s="84"/>
      <c r="AG1237" s="132"/>
      <c r="AN1237" s="84"/>
      <c r="AO1237" s="84"/>
      <c r="AP1237" s="84"/>
      <c r="AQ1237" s="84"/>
      <c r="AR1237" s="84"/>
      <c r="AS1237" s="84"/>
      <c r="AT1237" s="84"/>
      <c r="AU1237" s="84"/>
    </row>
    <row r="1238" spans="27:47" x14ac:dyDescent="0.2">
      <c r="AA1238" s="84"/>
      <c r="AB1238" s="84"/>
      <c r="AC1238" s="84"/>
      <c r="AD1238" s="84"/>
      <c r="AE1238" s="84"/>
      <c r="AG1238" s="132"/>
      <c r="AN1238" s="84"/>
      <c r="AO1238" s="84"/>
      <c r="AP1238" s="84"/>
      <c r="AQ1238" s="84"/>
      <c r="AR1238" s="84"/>
      <c r="AS1238" s="84"/>
      <c r="AT1238" s="84"/>
      <c r="AU1238" s="84"/>
    </row>
    <row r="1239" spans="27:47" x14ac:dyDescent="0.2">
      <c r="AA1239" s="84"/>
      <c r="AB1239" s="84"/>
      <c r="AC1239" s="84"/>
      <c r="AD1239" s="84"/>
      <c r="AE1239" s="84"/>
      <c r="AG1239" s="132"/>
      <c r="AN1239" s="84"/>
      <c r="AO1239" s="84"/>
      <c r="AP1239" s="84"/>
      <c r="AQ1239" s="84"/>
      <c r="AR1239" s="84"/>
      <c r="AS1239" s="84"/>
      <c r="AT1239" s="84"/>
      <c r="AU1239" s="84"/>
    </row>
    <row r="1240" spans="27:47" x14ac:dyDescent="0.2">
      <c r="AA1240" s="84"/>
      <c r="AB1240" s="84"/>
      <c r="AC1240" s="84"/>
      <c r="AD1240" s="84"/>
      <c r="AE1240" s="84"/>
      <c r="AG1240" s="132"/>
      <c r="AN1240" s="84"/>
      <c r="AO1240" s="84"/>
      <c r="AP1240" s="84"/>
      <c r="AQ1240" s="84"/>
      <c r="AR1240" s="84"/>
      <c r="AS1240" s="84"/>
      <c r="AT1240" s="84"/>
      <c r="AU1240" s="84"/>
    </row>
    <row r="1241" spans="27:47" x14ac:dyDescent="0.2">
      <c r="AA1241" s="84"/>
      <c r="AB1241" s="84"/>
      <c r="AC1241" s="84"/>
      <c r="AD1241" s="84"/>
      <c r="AE1241" s="84"/>
      <c r="AG1241" s="132"/>
      <c r="AN1241" s="84"/>
      <c r="AO1241" s="84"/>
      <c r="AP1241" s="84"/>
      <c r="AQ1241" s="84"/>
      <c r="AR1241" s="84"/>
      <c r="AS1241" s="84"/>
      <c r="AT1241" s="84"/>
      <c r="AU1241" s="84"/>
    </row>
    <row r="1242" spans="27:47" x14ac:dyDescent="0.2">
      <c r="AA1242" s="84"/>
      <c r="AB1242" s="84"/>
      <c r="AC1242" s="84"/>
      <c r="AD1242" s="84"/>
      <c r="AE1242" s="84"/>
      <c r="AG1242" s="132"/>
      <c r="AN1242" s="84"/>
      <c r="AO1242" s="84"/>
      <c r="AP1242" s="84"/>
      <c r="AQ1242" s="84"/>
      <c r="AR1242" s="84"/>
      <c r="AS1242" s="84"/>
      <c r="AT1242" s="84"/>
      <c r="AU1242" s="84"/>
    </row>
    <row r="1243" spans="27:47" x14ac:dyDescent="0.2">
      <c r="AA1243" s="84"/>
      <c r="AB1243" s="84"/>
      <c r="AC1243" s="84"/>
      <c r="AD1243" s="84"/>
      <c r="AE1243" s="84"/>
      <c r="AG1243" s="132"/>
      <c r="AN1243" s="84"/>
      <c r="AO1243" s="84"/>
      <c r="AP1243" s="84"/>
      <c r="AQ1243" s="84"/>
      <c r="AR1243" s="84"/>
      <c r="AS1243" s="84"/>
      <c r="AT1243" s="84"/>
      <c r="AU1243" s="84"/>
    </row>
    <row r="1244" spans="27:47" x14ac:dyDescent="0.2">
      <c r="AA1244" s="84"/>
      <c r="AB1244" s="84"/>
      <c r="AC1244" s="84"/>
      <c r="AD1244" s="84"/>
      <c r="AE1244" s="84"/>
      <c r="AG1244" s="132"/>
      <c r="AN1244" s="84"/>
      <c r="AO1244" s="84"/>
      <c r="AP1244" s="84"/>
      <c r="AQ1244" s="84"/>
      <c r="AR1244" s="84"/>
      <c r="AS1244" s="84"/>
      <c r="AT1244" s="84"/>
      <c r="AU1244" s="84"/>
    </row>
    <row r="1245" spans="27:47" x14ac:dyDescent="0.2">
      <c r="AA1245" s="84"/>
      <c r="AB1245" s="84"/>
      <c r="AC1245" s="84"/>
      <c r="AD1245" s="84"/>
      <c r="AE1245" s="84"/>
      <c r="AG1245" s="132"/>
      <c r="AN1245" s="84"/>
      <c r="AO1245" s="84"/>
      <c r="AP1245" s="84"/>
      <c r="AQ1245" s="84"/>
      <c r="AR1245" s="84"/>
      <c r="AS1245" s="84"/>
      <c r="AT1245" s="84"/>
      <c r="AU1245" s="84"/>
    </row>
    <row r="1246" spans="27:47" x14ac:dyDescent="0.2">
      <c r="AA1246" s="84"/>
      <c r="AB1246" s="84"/>
      <c r="AC1246" s="84"/>
      <c r="AD1246" s="84"/>
      <c r="AE1246" s="84"/>
      <c r="AG1246" s="132"/>
      <c r="AN1246" s="84"/>
      <c r="AO1246" s="84"/>
      <c r="AP1246" s="84"/>
      <c r="AQ1246" s="84"/>
      <c r="AR1246" s="84"/>
      <c r="AS1246" s="84"/>
      <c r="AT1246" s="84"/>
      <c r="AU1246" s="84"/>
    </row>
    <row r="1247" spans="27:47" x14ac:dyDescent="0.2">
      <c r="AA1247" s="84"/>
      <c r="AB1247" s="84"/>
      <c r="AC1247" s="84"/>
      <c r="AD1247" s="84"/>
      <c r="AE1247" s="84"/>
      <c r="AG1247" s="132"/>
      <c r="AN1247" s="84"/>
      <c r="AO1247" s="84"/>
      <c r="AP1247" s="84"/>
      <c r="AQ1247" s="84"/>
      <c r="AR1247" s="84"/>
      <c r="AS1247" s="84"/>
      <c r="AT1247" s="84"/>
      <c r="AU1247" s="84"/>
    </row>
    <row r="1248" spans="27:47" x14ac:dyDescent="0.2">
      <c r="AA1248" s="84"/>
      <c r="AB1248" s="84"/>
      <c r="AC1248" s="84"/>
      <c r="AD1248" s="84"/>
      <c r="AE1248" s="84"/>
      <c r="AG1248" s="132"/>
      <c r="AN1248" s="84"/>
      <c r="AO1248" s="84"/>
      <c r="AP1248" s="84"/>
      <c r="AQ1248" s="84"/>
      <c r="AR1248" s="84"/>
      <c r="AS1248" s="84"/>
      <c r="AT1248" s="84"/>
      <c r="AU1248" s="84"/>
    </row>
    <row r="1249" spans="27:64" x14ac:dyDescent="0.2">
      <c r="AA1249" s="84"/>
      <c r="AB1249" s="84"/>
      <c r="AC1249" s="84"/>
      <c r="AD1249" s="84"/>
      <c r="AE1249" s="84"/>
      <c r="AG1249" s="132"/>
      <c r="AN1249" s="84"/>
      <c r="AO1249" s="84"/>
      <c r="AP1249" s="84"/>
      <c r="AQ1249" s="84"/>
      <c r="AR1249" s="84"/>
      <c r="AS1249" s="84"/>
      <c r="AT1249" s="84"/>
      <c r="AU1249" s="84"/>
    </row>
    <row r="1250" spans="27:64" x14ac:dyDescent="0.2">
      <c r="AA1250" s="84"/>
      <c r="AB1250" s="84"/>
      <c r="AC1250" s="84"/>
      <c r="AD1250" s="84"/>
      <c r="AE1250" s="84"/>
      <c r="AG1250" s="132"/>
      <c r="AN1250" s="84"/>
      <c r="AO1250" s="84"/>
      <c r="AP1250" s="84"/>
      <c r="AQ1250" s="84"/>
      <c r="AR1250" s="84"/>
      <c r="AS1250" s="84"/>
      <c r="AT1250" s="84"/>
      <c r="AU1250" s="84"/>
    </row>
    <row r="1251" spans="27:64" x14ac:dyDescent="0.2">
      <c r="AA1251" s="84"/>
      <c r="AB1251" s="84"/>
      <c r="AC1251" s="84"/>
      <c r="AD1251" s="84"/>
      <c r="AE1251" s="84"/>
      <c r="AG1251" s="132"/>
      <c r="AN1251" s="84"/>
      <c r="AO1251" s="84"/>
      <c r="AP1251" s="84"/>
      <c r="AQ1251" s="84"/>
      <c r="AR1251" s="84"/>
      <c r="AS1251" s="84"/>
      <c r="AT1251" s="84"/>
      <c r="AU1251" s="84"/>
    </row>
    <row r="1252" spans="27:64" x14ac:dyDescent="0.2">
      <c r="AA1252" s="84"/>
      <c r="AB1252" s="84"/>
      <c r="AC1252" s="84"/>
      <c r="AD1252" s="84"/>
      <c r="AE1252" s="84"/>
      <c r="AG1252" s="132"/>
      <c r="AN1252" s="84"/>
      <c r="AO1252" s="84"/>
      <c r="AP1252" s="84"/>
      <c r="AQ1252" s="84"/>
      <c r="AR1252" s="84"/>
      <c r="AS1252" s="84"/>
      <c r="AT1252" s="84"/>
      <c r="AU1252" s="84"/>
      <c r="AV1252" s="84"/>
      <c r="AW1252" s="84"/>
      <c r="AX1252" s="84"/>
      <c r="AY1252" s="84"/>
      <c r="AZ1252" s="84"/>
      <c r="BA1252" s="84"/>
      <c r="BB1252" s="84"/>
      <c r="BC1252" s="84"/>
      <c r="BD1252" s="84"/>
      <c r="BE1252" s="84"/>
      <c r="BF1252" s="84"/>
      <c r="BG1252" s="84"/>
      <c r="BH1252" s="84"/>
      <c r="BI1252" s="84"/>
      <c r="BJ1252" s="84"/>
      <c r="BK1252" s="84"/>
      <c r="BL1252" s="84"/>
    </row>
    <row r="1253" spans="27:64" x14ac:dyDescent="0.2">
      <c r="AA1253" s="84"/>
      <c r="AB1253" s="84"/>
      <c r="AC1253" s="84"/>
      <c r="AD1253" s="84"/>
      <c r="AE1253" s="84"/>
      <c r="AG1253" s="132"/>
      <c r="AN1253" s="84"/>
      <c r="AO1253" s="84"/>
      <c r="AP1253" s="84"/>
      <c r="AQ1253" s="84"/>
      <c r="AR1253" s="84"/>
      <c r="AS1253" s="84"/>
      <c r="AT1253" s="84"/>
      <c r="AU1253" s="84"/>
    </row>
    <row r="1254" spans="27:64" x14ac:dyDescent="0.2">
      <c r="AA1254" s="84"/>
      <c r="AB1254" s="84"/>
      <c r="AC1254" s="84"/>
      <c r="AD1254" s="84"/>
      <c r="AE1254" s="84"/>
      <c r="AG1254" s="132"/>
      <c r="AN1254" s="84"/>
      <c r="AO1254" s="84"/>
      <c r="AP1254" s="84"/>
      <c r="AQ1254" s="84"/>
      <c r="AR1254" s="84"/>
      <c r="AS1254" s="84"/>
      <c r="AT1254" s="84"/>
      <c r="AU1254" s="84"/>
      <c r="AV1254" s="84"/>
      <c r="AW1254" s="84"/>
      <c r="AX1254" s="84"/>
      <c r="AY1254" s="84"/>
      <c r="AZ1254" s="84"/>
      <c r="BA1254" s="84"/>
      <c r="BB1254" s="84"/>
      <c r="BC1254" s="84"/>
      <c r="BD1254" s="84"/>
      <c r="BE1254" s="84"/>
      <c r="BF1254" s="84"/>
      <c r="BG1254" s="84"/>
      <c r="BH1254" s="84"/>
      <c r="BI1254" s="84"/>
      <c r="BJ1254" s="84"/>
      <c r="BK1254" s="84"/>
      <c r="BL1254" s="84"/>
    </row>
    <row r="1255" spans="27:64" x14ac:dyDescent="0.2">
      <c r="AA1255" s="84"/>
      <c r="AB1255" s="84"/>
      <c r="AC1255" s="84"/>
      <c r="AD1255" s="84"/>
      <c r="AE1255" s="84"/>
      <c r="AG1255" s="132"/>
      <c r="AN1255" s="84"/>
      <c r="AO1255" s="84"/>
      <c r="AP1255" s="84"/>
      <c r="AQ1255" s="84"/>
      <c r="AR1255" s="84"/>
      <c r="AS1255" s="84"/>
      <c r="AT1255" s="84"/>
      <c r="AU1255" s="84"/>
    </row>
    <row r="1256" spans="27:64" x14ac:dyDescent="0.2">
      <c r="AA1256" s="84"/>
      <c r="AB1256" s="84"/>
      <c r="AC1256" s="84"/>
      <c r="AD1256" s="84"/>
      <c r="AE1256" s="84"/>
      <c r="AG1256" s="132"/>
      <c r="AN1256" s="84"/>
      <c r="AO1256" s="84"/>
      <c r="AP1256" s="84"/>
      <c r="AQ1256" s="84"/>
      <c r="AR1256" s="84"/>
      <c r="AS1256" s="84"/>
      <c r="AT1256" s="84"/>
      <c r="AU1256" s="84"/>
      <c r="AV1256" s="84"/>
      <c r="AW1256" s="84"/>
      <c r="AX1256" s="84"/>
      <c r="AY1256" s="84"/>
      <c r="AZ1256" s="84"/>
      <c r="BA1256" s="84"/>
      <c r="BB1256" s="84"/>
      <c r="BC1256" s="84"/>
      <c r="BD1256" s="84"/>
      <c r="BE1256" s="84"/>
      <c r="BF1256" s="84"/>
      <c r="BG1256" s="84"/>
      <c r="BH1256" s="84"/>
      <c r="BI1256" s="84"/>
      <c r="BJ1256" s="84"/>
      <c r="BK1256" s="84"/>
      <c r="BL1256" s="84"/>
    </row>
    <row r="1257" spans="27:64" x14ac:dyDescent="0.2">
      <c r="AA1257" s="84"/>
      <c r="AB1257" s="84"/>
      <c r="AC1257" s="84"/>
      <c r="AD1257" s="84"/>
      <c r="AE1257" s="84"/>
      <c r="AG1257" s="132"/>
      <c r="AN1257" s="84"/>
      <c r="AO1257" s="84"/>
      <c r="AP1257" s="84"/>
      <c r="AQ1257" s="84"/>
      <c r="AR1257" s="84"/>
      <c r="AS1257" s="84"/>
      <c r="AT1257" s="84"/>
      <c r="AU1257" s="84"/>
    </row>
    <row r="1258" spans="27:64" x14ac:dyDescent="0.2">
      <c r="AA1258" s="84"/>
      <c r="AB1258" s="84"/>
      <c r="AC1258" s="84"/>
      <c r="AD1258" s="84"/>
      <c r="AE1258" s="84"/>
      <c r="AG1258" s="132"/>
      <c r="AN1258" s="84"/>
      <c r="AO1258" s="84"/>
      <c r="AP1258" s="84"/>
      <c r="AQ1258" s="84"/>
      <c r="AR1258" s="84"/>
      <c r="AS1258" s="84"/>
      <c r="AT1258" s="84"/>
      <c r="AU1258" s="84"/>
    </row>
    <row r="1259" spans="27:64" x14ac:dyDescent="0.2">
      <c r="AA1259" s="84"/>
      <c r="AB1259" s="84"/>
      <c r="AC1259" s="84"/>
      <c r="AD1259" s="84"/>
      <c r="AE1259" s="84"/>
      <c r="AG1259" s="132"/>
      <c r="AN1259" s="84"/>
      <c r="AO1259" s="84"/>
      <c r="AP1259" s="84"/>
      <c r="AQ1259" s="84"/>
      <c r="AR1259" s="84"/>
      <c r="AS1259" s="84"/>
      <c r="AT1259" s="84"/>
      <c r="AU1259" s="84"/>
    </row>
    <row r="1260" spans="27:64" x14ac:dyDescent="0.2">
      <c r="AA1260" s="84"/>
      <c r="AB1260" s="84"/>
      <c r="AC1260" s="84"/>
      <c r="AD1260" s="84"/>
      <c r="AE1260" s="84"/>
      <c r="AG1260" s="132"/>
      <c r="AN1260" s="84"/>
      <c r="AO1260" s="84"/>
      <c r="AP1260" s="84"/>
      <c r="AQ1260" s="84"/>
      <c r="AR1260" s="84"/>
      <c r="AS1260" s="84"/>
      <c r="AT1260" s="84"/>
      <c r="AU1260" s="84"/>
    </row>
    <row r="1261" spans="27:64" x14ac:dyDescent="0.2">
      <c r="AA1261" s="84"/>
      <c r="AB1261" s="84"/>
      <c r="AC1261" s="84"/>
      <c r="AD1261" s="84"/>
      <c r="AE1261" s="84"/>
      <c r="AG1261" s="132"/>
      <c r="AN1261" s="84"/>
      <c r="AO1261" s="84"/>
      <c r="AP1261" s="84"/>
      <c r="AQ1261" s="84"/>
      <c r="AR1261" s="84"/>
      <c r="AS1261" s="84"/>
      <c r="AT1261" s="84"/>
      <c r="AU1261" s="84"/>
    </row>
    <row r="1262" spans="27:64" x14ac:dyDescent="0.2">
      <c r="AA1262" s="84"/>
      <c r="AB1262" s="84"/>
      <c r="AC1262" s="84"/>
      <c r="AD1262" s="84"/>
      <c r="AE1262" s="84"/>
      <c r="AG1262" s="132"/>
      <c r="AN1262" s="84"/>
      <c r="AO1262" s="84"/>
      <c r="AP1262" s="84"/>
      <c r="AQ1262" s="84"/>
      <c r="AR1262" s="84"/>
      <c r="AS1262" s="84"/>
      <c r="AT1262" s="84"/>
      <c r="AU1262" s="84"/>
    </row>
    <row r="1263" spans="27:64" x14ac:dyDescent="0.2">
      <c r="AA1263" s="84"/>
      <c r="AB1263" s="84"/>
      <c r="AC1263" s="84"/>
      <c r="AD1263" s="84"/>
      <c r="AE1263" s="84"/>
      <c r="AG1263" s="132"/>
      <c r="AN1263" s="84"/>
      <c r="AO1263" s="84"/>
      <c r="AP1263" s="84"/>
      <c r="AQ1263" s="84"/>
      <c r="AR1263" s="84"/>
      <c r="AS1263" s="84"/>
      <c r="AT1263" s="84"/>
      <c r="AU1263" s="84"/>
    </row>
    <row r="1264" spans="27:64" x14ac:dyDescent="0.2">
      <c r="AA1264" s="84"/>
      <c r="AB1264" s="84"/>
      <c r="AC1264" s="84"/>
      <c r="AD1264" s="84"/>
      <c r="AE1264" s="84"/>
      <c r="AG1264" s="132"/>
      <c r="AN1264" s="84"/>
      <c r="AO1264" s="84"/>
      <c r="AP1264" s="84"/>
      <c r="AQ1264" s="84"/>
      <c r="AR1264" s="84"/>
      <c r="AS1264" s="84"/>
      <c r="AT1264" s="84"/>
      <c r="AU1264" s="84"/>
    </row>
    <row r="1265" spans="27:64" x14ac:dyDescent="0.2">
      <c r="AA1265" s="84"/>
      <c r="AB1265" s="84"/>
      <c r="AC1265" s="84"/>
      <c r="AD1265" s="84"/>
      <c r="AE1265" s="84"/>
      <c r="AG1265" s="132"/>
      <c r="AN1265" s="84"/>
      <c r="AO1265" s="84"/>
      <c r="AP1265" s="84"/>
      <c r="AQ1265" s="84"/>
      <c r="AR1265" s="84"/>
      <c r="AS1265" s="84"/>
      <c r="AT1265" s="84"/>
      <c r="AU1265" s="84"/>
      <c r="AV1265" s="84"/>
    </row>
    <row r="1266" spans="27:64" x14ac:dyDescent="0.2">
      <c r="AA1266" s="84"/>
      <c r="AB1266" s="84"/>
      <c r="AC1266" s="84"/>
      <c r="AD1266" s="84"/>
      <c r="AE1266" s="84"/>
      <c r="AG1266" s="132"/>
      <c r="AN1266" s="84"/>
      <c r="AO1266" s="84"/>
      <c r="AP1266" s="84"/>
      <c r="AQ1266" s="84"/>
      <c r="AR1266" s="84"/>
      <c r="AS1266" s="84"/>
      <c r="AT1266" s="84"/>
      <c r="AU1266" s="84"/>
    </row>
    <row r="1267" spans="27:64" x14ac:dyDescent="0.2">
      <c r="AA1267" s="84"/>
      <c r="AB1267" s="84"/>
      <c r="AC1267" s="84"/>
      <c r="AD1267" s="84"/>
      <c r="AE1267" s="84"/>
      <c r="AG1267" s="132"/>
      <c r="AN1267" s="84"/>
      <c r="AO1267" s="84"/>
      <c r="AP1267" s="84"/>
      <c r="AQ1267" s="84"/>
      <c r="AR1267" s="84"/>
      <c r="AS1267" s="84"/>
      <c r="AT1267" s="84"/>
      <c r="AU1267" s="84"/>
      <c r="AV1267" s="84"/>
    </row>
    <row r="1268" spans="27:64" x14ac:dyDescent="0.2">
      <c r="AA1268" s="84"/>
      <c r="AB1268" s="84"/>
      <c r="AC1268" s="84"/>
      <c r="AD1268" s="84"/>
      <c r="AE1268" s="84"/>
      <c r="AG1268" s="132"/>
      <c r="AN1268" s="84"/>
      <c r="AO1268" s="84"/>
      <c r="AP1268" s="84"/>
      <c r="AQ1268" s="84"/>
      <c r="AR1268" s="84"/>
      <c r="AS1268" s="84"/>
      <c r="AT1268" s="84"/>
      <c r="AU1268" s="84"/>
      <c r="AV1268" s="84"/>
      <c r="AW1268" s="84"/>
      <c r="AX1268" s="84"/>
      <c r="AY1268" s="84"/>
      <c r="AZ1268" s="84"/>
      <c r="BA1268" s="84"/>
      <c r="BB1268" s="84"/>
      <c r="BC1268" s="84"/>
      <c r="BD1268" s="84"/>
      <c r="BE1268" s="84"/>
      <c r="BF1268" s="84"/>
      <c r="BG1268" s="84"/>
      <c r="BH1268" s="84"/>
      <c r="BI1268" s="84"/>
      <c r="BJ1268" s="84"/>
      <c r="BK1268" s="84"/>
      <c r="BL1268" s="84"/>
    </row>
    <row r="1269" spans="27:64" x14ac:dyDescent="0.2">
      <c r="AA1269" s="84"/>
      <c r="AB1269" s="84"/>
      <c r="AC1269" s="84"/>
      <c r="AD1269" s="84"/>
      <c r="AE1269" s="84"/>
      <c r="AG1269" s="132"/>
      <c r="AN1269" s="84"/>
      <c r="AO1269" s="84"/>
      <c r="AP1269" s="84"/>
      <c r="AQ1269" s="84"/>
      <c r="AR1269" s="84"/>
      <c r="AS1269" s="84"/>
      <c r="AT1269" s="84"/>
      <c r="AU1269" s="84"/>
    </row>
    <row r="1270" spans="27:64" x14ac:dyDescent="0.2">
      <c r="AA1270" s="84"/>
      <c r="AB1270" s="84"/>
      <c r="AC1270" s="84"/>
      <c r="AD1270" s="84"/>
      <c r="AE1270" s="84"/>
      <c r="AG1270" s="132"/>
      <c r="AN1270" s="84"/>
      <c r="AO1270" s="84"/>
      <c r="AP1270" s="84"/>
      <c r="AQ1270" s="84"/>
      <c r="AR1270" s="84"/>
      <c r="AS1270" s="84"/>
      <c r="AT1270" s="84"/>
      <c r="AU1270" s="84"/>
    </row>
    <row r="1271" spans="27:64" x14ac:dyDescent="0.2">
      <c r="AA1271" s="84"/>
      <c r="AB1271" s="84"/>
      <c r="AC1271" s="84"/>
      <c r="AD1271" s="84"/>
      <c r="AE1271" s="84"/>
      <c r="AG1271" s="132"/>
      <c r="AN1271" s="84"/>
      <c r="AO1271" s="84"/>
      <c r="AP1271" s="84"/>
      <c r="AQ1271" s="84"/>
      <c r="AR1271" s="84"/>
      <c r="AS1271" s="84"/>
      <c r="AT1271" s="84"/>
      <c r="AU1271" s="84"/>
    </row>
    <row r="1272" spans="27:64" x14ac:dyDescent="0.2">
      <c r="AA1272" s="84"/>
      <c r="AB1272" s="84"/>
      <c r="AC1272" s="84"/>
      <c r="AD1272" s="84"/>
      <c r="AE1272" s="84"/>
      <c r="AG1272" s="132"/>
      <c r="AN1272" s="84"/>
      <c r="AO1272" s="84"/>
      <c r="AP1272" s="84"/>
      <c r="AQ1272" s="84"/>
      <c r="AR1272" s="84"/>
      <c r="AS1272" s="84"/>
      <c r="AT1272" s="84"/>
      <c r="AU1272" s="84"/>
    </row>
    <row r="1273" spans="27:64" x14ac:dyDescent="0.2">
      <c r="AA1273" s="84"/>
      <c r="AB1273" s="84"/>
      <c r="AC1273" s="84"/>
      <c r="AD1273" s="84"/>
      <c r="AE1273" s="84"/>
      <c r="AG1273" s="132"/>
      <c r="AN1273" s="84"/>
      <c r="AO1273" s="84"/>
      <c r="AP1273" s="84"/>
      <c r="AQ1273" s="84"/>
      <c r="AR1273" s="84"/>
      <c r="AS1273" s="84"/>
      <c r="AT1273" s="84"/>
      <c r="AU1273" s="84"/>
    </row>
    <row r="1274" spans="27:64" x14ac:dyDescent="0.2">
      <c r="AA1274" s="84"/>
      <c r="AB1274" s="84"/>
      <c r="AC1274" s="84"/>
      <c r="AD1274" s="84"/>
      <c r="AE1274" s="84"/>
      <c r="AG1274" s="132"/>
      <c r="AN1274" s="84"/>
      <c r="AO1274" s="84"/>
      <c r="AP1274" s="84"/>
      <c r="AQ1274" s="84"/>
      <c r="AR1274" s="84"/>
      <c r="AS1274" s="84"/>
      <c r="AT1274" s="84"/>
      <c r="AU1274" s="84"/>
    </row>
    <row r="1275" spans="27:64" x14ac:dyDescent="0.2">
      <c r="AA1275" s="84"/>
      <c r="AB1275" s="84"/>
      <c r="AC1275" s="84"/>
      <c r="AD1275" s="84"/>
      <c r="AE1275" s="84"/>
      <c r="AG1275" s="132"/>
      <c r="AN1275" s="84"/>
      <c r="AO1275" s="84"/>
      <c r="AP1275" s="84"/>
      <c r="AQ1275" s="84"/>
      <c r="AR1275" s="84"/>
      <c r="AS1275" s="84"/>
      <c r="AT1275" s="84"/>
      <c r="AU1275" s="84"/>
      <c r="AV1275" s="84"/>
      <c r="AW1275" s="84"/>
      <c r="AX1275" s="84"/>
      <c r="AY1275" s="84"/>
      <c r="AZ1275" s="84"/>
      <c r="BA1275" s="84"/>
      <c r="BB1275" s="84"/>
      <c r="BC1275" s="84"/>
      <c r="BD1275" s="84"/>
      <c r="BE1275" s="84"/>
      <c r="BF1275" s="84"/>
      <c r="BG1275" s="84"/>
      <c r="BH1275" s="84"/>
      <c r="BI1275" s="84"/>
      <c r="BJ1275" s="84"/>
      <c r="BK1275" s="84"/>
      <c r="BL1275" s="84"/>
    </row>
    <row r="1276" spans="27:64" x14ac:dyDescent="0.2">
      <c r="AA1276" s="84"/>
      <c r="AB1276" s="84"/>
      <c r="AC1276" s="84"/>
      <c r="AD1276" s="84"/>
      <c r="AE1276" s="84"/>
      <c r="AG1276" s="132"/>
      <c r="AN1276" s="84"/>
      <c r="AO1276" s="84"/>
      <c r="AP1276" s="84"/>
      <c r="AQ1276" s="84"/>
      <c r="AR1276" s="84"/>
      <c r="AS1276" s="84"/>
      <c r="AT1276" s="84"/>
      <c r="AU1276" s="84"/>
      <c r="AV1276" s="84"/>
      <c r="AX1276" s="84"/>
    </row>
    <row r="1277" spans="27:64" x14ac:dyDescent="0.2">
      <c r="AA1277" s="84"/>
      <c r="AB1277" s="84"/>
      <c r="AC1277" s="84"/>
      <c r="AD1277" s="84"/>
      <c r="AE1277" s="84"/>
      <c r="AG1277" s="132"/>
      <c r="AN1277" s="84"/>
      <c r="AO1277" s="84"/>
      <c r="AP1277" s="84"/>
      <c r="AQ1277" s="84"/>
      <c r="AR1277" s="84"/>
      <c r="AS1277" s="84"/>
      <c r="AT1277" s="84"/>
      <c r="AU1277" s="84"/>
      <c r="AV1277" s="84"/>
      <c r="AW1277" s="84"/>
      <c r="AX1277" s="84"/>
      <c r="AY1277" s="84"/>
      <c r="AZ1277" s="84"/>
      <c r="BA1277" s="84"/>
      <c r="BB1277" s="84"/>
      <c r="BC1277" s="84"/>
      <c r="BD1277" s="84"/>
      <c r="BE1277" s="84"/>
      <c r="BF1277" s="84"/>
      <c r="BG1277" s="84"/>
      <c r="BH1277" s="84"/>
      <c r="BI1277" s="84"/>
      <c r="BJ1277" s="84"/>
      <c r="BK1277" s="84"/>
      <c r="BL1277" s="84"/>
    </row>
    <row r="1278" spans="27:64" x14ac:dyDescent="0.2">
      <c r="AA1278" s="84"/>
      <c r="AB1278" s="84"/>
      <c r="AC1278" s="84"/>
      <c r="AD1278" s="84"/>
      <c r="AE1278" s="84"/>
      <c r="AG1278" s="132"/>
      <c r="AN1278" s="84"/>
      <c r="AO1278" s="84"/>
      <c r="AP1278" s="84"/>
      <c r="AQ1278" s="84"/>
      <c r="AR1278" s="84"/>
      <c r="AS1278" s="84"/>
      <c r="AT1278" s="84"/>
      <c r="AU1278" s="84"/>
      <c r="AV1278" s="84"/>
      <c r="AW1278" s="84"/>
      <c r="AX1278" s="84"/>
      <c r="AY1278" s="84"/>
      <c r="AZ1278" s="84"/>
      <c r="BA1278" s="84"/>
      <c r="BB1278" s="84"/>
      <c r="BC1278" s="84"/>
      <c r="BD1278" s="84"/>
      <c r="BE1278" s="84"/>
      <c r="BF1278" s="84"/>
      <c r="BG1278" s="84"/>
      <c r="BH1278" s="84"/>
      <c r="BI1278" s="84"/>
      <c r="BJ1278" s="84"/>
      <c r="BK1278" s="84"/>
      <c r="BL1278" s="84"/>
    </row>
    <row r="1279" spans="27:64" x14ac:dyDescent="0.2">
      <c r="AA1279" s="84"/>
      <c r="AB1279" s="84"/>
      <c r="AC1279" s="84"/>
      <c r="AD1279" s="84"/>
      <c r="AE1279" s="84"/>
      <c r="AG1279" s="132"/>
      <c r="AN1279" s="84"/>
      <c r="AO1279" s="84"/>
      <c r="AP1279" s="84"/>
      <c r="AQ1279" s="84"/>
      <c r="AR1279" s="84"/>
      <c r="AS1279" s="84"/>
      <c r="AT1279" s="84"/>
      <c r="AU1279" s="84"/>
    </row>
    <row r="1280" spans="27:64" x14ac:dyDescent="0.2">
      <c r="AA1280" s="84"/>
      <c r="AB1280" s="84"/>
      <c r="AC1280" s="84"/>
      <c r="AD1280" s="84"/>
      <c r="AE1280" s="84"/>
      <c r="AG1280" s="132"/>
      <c r="AN1280" s="84"/>
      <c r="AO1280" s="84"/>
      <c r="AP1280" s="84"/>
      <c r="AQ1280" s="84"/>
      <c r="AR1280" s="84"/>
      <c r="AS1280" s="84"/>
      <c r="AT1280" s="84"/>
      <c r="AU1280" s="84"/>
    </row>
    <row r="1281" spans="27:64" x14ac:dyDescent="0.2">
      <c r="AA1281" s="84"/>
      <c r="AB1281" s="84"/>
      <c r="AC1281" s="84"/>
      <c r="AD1281" s="84"/>
      <c r="AE1281" s="84"/>
      <c r="AG1281" s="132"/>
      <c r="AN1281" s="84"/>
      <c r="AO1281" s="84"/>
      <c r="AP1281" s="84"/>
      <c r="AQ1281" s="84"/>
      <c r="AR1281" s="84"/>
      <c r="AS1281" s="84"/>
      <c r="AT1281" s="84"/>
      <c r="AU1281" s="84"/>
    </row>
    <row r="1282" spans="27:64" x14ac:dyDescent="0.2">
      <c r="AA1282" s="84"/>
      <c r="AB1282" s="84"/>
      <c r="AC1282" s="84"/>
      <c r="AD1282" s="84"/>
      <c r="AE1282" s="84"/>
      <c r="AG1282" s="132"/>
      <c r="AN1282" s="84"/>
      <c r="AO1282" s="84"/>
      <c r="AP1282" s="84"/>
      <c r="AQ1282" s="84"/>
      <c r="AR1282" s="84"/>
      <c r="AS1282" s="84"/>
      <c r="AT1282" s="84"/>
      <c r="AU1282" s="84"/>
    </row>
    <row r="1283" spans="27:64" x14ac:dyDescent="0.2">
      <c r="AA1283" s="84"/>
      <c r="AB1283" s="84"/>
      <c r="AC1283" s="84"/>
      <c r="AD1283" s="84"/>
      <c r="AE1283" s="84"/>
      <c r="AG1283" s="132"/>
      <c r="AN1283" s="84"/>
      <c r="AO1283" s="84"/>
      <c r="AP1283" s="84"/>
      <c r="AQ1283" s="84"/>
      <c r="AR1283" s="84"/>
      <c r="AS1283" s="84"/>
      <c r="AT1283" s="84"/>
      <c r="AU1283" s="84"/>
    </row>
    <row r="1284" spans="27:64" x14ac:dyDescent="0.2">
      <c r="AA1284" s="84"/>
      <c r="AB1284" s="84"/>
      <c r="AC1284" s="84"/>
      <c r="AD1284" s="84"/>
      <c r="AE1284" s="84"/>
      <c r="AG1284" s="132"/>
      <c r="AN1284" s="84"/>
      <c r="AO1284" s="84"/>
      <c r="AP1284" s="84"/>
      <c r="AQ1284" s="84"/>
      <c r="AR1284" s="84"/>
      <c r="AS1284" s="84"/>
      <c r="AT1284" s="84"/>
      <c r="AU1284" s="84"/>
    </row>
    <row r="1285" spans="27:64" x14ac:dyDescent="0.2">
      <c r="AA1285" s="84"/>
      <c r="AB1285" s="84"/>
      <c r="AC1285" s="84"/>
      <c r="AD1285" s="84"/>
      <c r="AE1285" s="84"/>
      <c r="AG1285" s="132"/>
      <c r="AN1285" s="84"/>
      <c r="AO1285" s="84"/>
      <c r="AP1285" s="84"/>
      <c r="AQ1285" s="84"/>
      <c r="AR1285" s="84"/>
      <c r="AS1285" s="84"/>
      <c r="AT1285" s="84"/>
      <c r="AU1285" s="84"/>
    </row>
    <row r="1286" spans="27:64" x14ac:dyDescent="0.2">
      <c r="AA1286" s="84"/>
      <c r="AB1286" s="84"/>
      <c r="AC1286" s="84"/>
      <c r="AD1286" s="84"/>
      <c r="AE1286" s="84"/>
      <c r="AG1286" s="132"/>
      <c r="AN1286" s="84"/>
      <c r="AO1286" s="84"/>
      <c r="AP1286" s="84"/>
      <c r="AQ1286" s="84"/>
      <c r="AR1286" s="84"/>
      <c r="AS1286" s="84"/>
      <c r="AT1286" s="84"/>
      <c r="AU1286" s="84"/>
    </row>
    <row r="1287" spans="27:64" x14ac:dyDescent="0.2">
      <c r="AA1287" s="84"/>
      <c r="AB1287" s="84"/>
      <c r="AC1287" s="84"/>
      <c r="AD1287" s="84"/>
      <c r="AE1287" s="84"/>
      <c r="AG1287" s="132"/>
      <c r="AN1287" s="84"/>
      <c r="AO1287" s="84"/>
      <c r="AP1287" s="84"/>
      <c r="AQ1287" s="84"/>
      <c r="AR1287" s="84"/>
      <c r="AS1287" s="84"/>
      <c r="AT1287" s="84"/>
      <c r="AU1287" s="84"/>
    </row>
    <row r="1288" spans="27:64" x14ac:dyDescent="0.2">
      <c r="AA1288" s="84"/>
      <c r="AB1288" s="84"/>
      <c r="AC1288" s="84"/>
      <c r="AD1288" s="84"/>
      <c r="AE1288" s="84"/>
      <c r="AG1288" s="132"/>
      <c r="AN1288" s="84"/>
      <c r="AO1288" s="84"/>
      <c r="AP1288" s="84"/>
      <c r="AQ1288" s="84"/>
      <c r="AR1288" s="84"/>
      <c r="AS1288" s="84"/>
      <c r="AT1288" s="84"/>
      <c r="AU1288" s="84"/>
    </row>
    <row r="1289" spans="27:64" x14ac:dyDescent="0.2">
      <c r="AA1289" s="84"/>
      <c r="AB1289" s="84"/>
      <c r="AC1289" s="84"/>
      <c r="AD1289" s="84"/>
      <c r="AE1289" s="84"/>
      <c r="AG1289" s="132"/>
      <c r="AN1289" s="84"/>
      <c r="AO1289" s="84"/>
      <c r="AP1289" s="84"/>
      <c r="AQ1289" s="84"/>
      <c r="AR1289" s="84"/>
      <c r="AS1289" s="84"/>
      <c r="AT1289" s="84"/>
      <c r="AU1289" s="84"/>
    </row>
    <row r="1290" spans="27:64" x14ac:dyDescent="0.2">
      <c r="AA1290" s="84"/>
      <c r="AB1290" s="84"/>
      <c r="AC1290" s="84"/>
      <c r="AD1290" s="84"/>
      <c r="AE1290" s="84"/>
      <c r="AG1290" s="132"/>
      <c r="AN1290" s="84"/>
      <c r="AO1290" s="84"/>
      <c r="AP1290" s="84"/>
      <c r="AQ1290" s="84"/>
      <c r="AR1290" s="84"/>
      <c r="AS1290" s="84"/>
      <c r="AT1290" s="84"/>
      <c r="AU1290" s="84"/>
    </row>
    <row r="1291" spans="27:64" x14ac:dyDescent="0.2">
      <c r="AA1291" s="84"/>
      <c r="AB1291" s="84"/>
      <c r="AC1291" s="84"/>
      <c r="AD1291" s="84"/>
      <c r="AE1291" s="84"/>
      <c r="AG1291" s="132"/>
      <c r="AN1291" s="84"/>
      <c r="AO1291" s="84"/>
      <c r="AP1291" s="84"/>
      <c r="AQ1291" s="84"/>
      <c r="AR1291" s="84"/>
      <c r="AS1291" s="84"/>
      <c r="AT1291" s="84"/>
      <c r="AU1291" s="84"/>
    </row>
    <row r="1292" spans="27:64" x14ac:dyDescent="0.2">
      <c r="AA1292" s="84"/>
      <c r="AB1292" s="84"/>
      <c r="AC1292" s="84"/>
      <c r="AD1292" s="84"/>
      <c r="AE1292" s="84"/>
      <c r="AG1292" s="132"/>
      <c r="AN1292" s="84"/>
      <c r="AO1292" s="84"/>
      <c r="AP1292" s="84"/>
      <c r="AQ1292" s="84"/>
      <c r="AR1292" s="84"/>
      <c r="AS1292" s="84"/>
      <c r="AT1292" s="84"/>
      <c r="AU1292" s="84"/>
    </row>
    <row r="1293" spans="27:64" x14ac:dyDescent="0.2">
      <c r="AA1293" s="84"/>
      <c r="AB1293" s="84"/>
      <c r="AC1293" s="84"/>
      <c r="AD1293" s="84"/>
      <c r="AE1293" s="84"/>
      <c r="AG1293" s="132"/>
      <c r="AN1293" s="84"/>
      <c r="AO1293" s="84"/>
      <c r="AP1293" s="84"/>
      <c r="AQ1293" s="84"/>
      <c r="AR1293" s="84"/>
      <c r="AS1293" s="84"/>
      <c r="AT1293" s="84"/>
      <c r="AU1293" s="84"/>
    </row>
    <row r="1294" spans="27:64" x14ac:dyDescent="0.2">
      <c r="AA1294" s="84"/>
      <c r="AB1294" s="84"/>
      <c r="AC1294" s="84"/>
      <c r="AD1294" s="84"/>
      <c r="AE1294" s="84"/>
      <c r="AG1294" s="132"/>
      <c r="AN1294" s="84"/>
      <c r="AO1294" s="84"/>
      <c r="AP1294" s="84"/>
      <c r="AQ1294" s="84"/>
      <c r="AR1294" s="84"/>
      <c r="AS1294" s="84"/>
      <c r="AT1294" s="84"/>
      <c r="AU1294" s="84"/>
    </row>
    <row r="1295" spans="27:64" x14ac:dyDescent="0.2">
      <c r="AA1295" s="84"/>
      <c r="AB1295" s="84"/>
      <c r="AC1295" s="84"/>
      <c r="AD1295" s="84"/>
      <c r="AE1295" s="84"/>
      <c r="AG1295" s="132"/>
      <c r="AN1295" s="84"/>
      <c r="AO1295" s="84"/>
      <c r="AP1295" s="84"/>
      <c r="AQ1295" s="84"/>
      <c r="AR1295" s="84"/>
      <c r="AS1295" s="84"/>
      <c r="AT1295" s="84"/>
      <c r="AU1295" s="84"/>
    </row>
    <row r="1296" spans="27:64" x14ac:dyDescent="0.2">
      <c r="AA1296" s="84"/>
      <c r="AB1296" s="84"/>
      <c r="AC1296" s="84"/>
      <c r="AD1296" s="84"/>
      <c r="AE1296" s="84"/>
      <c r="AG1296" s="132"/>
      <c r="AN1296" s="84"/>
      <c r="AO1296" s="84"/>
      <c r="AP1296" s="84"/>
      <c r="AQ1296" s="84"/>
      <c r="AR1296" s="84"/>
      <c r="AS1296" s="84"/>
      <c r="AT1296" s="84"/>
      <c r="AU1296" s="84"/>
      <c r="AV1296" s="84"/>
      <c r="AX1296" s="84"/>
      <c r="AY1296" s="84"/>
      <c r="AZ1296" s="84"/>
      <c r="BA1296" s="84"/>
      <c r="BB1296" s="84"/>
      <c r="BC1296" s="84"/>
      <c r="BD1296" s="84"/>
      <c r="BE1296" s="84"/>
      <c r="BF1296" s="84"/>
      <c r="BG1296" s="84"/>
      <c r="BH1296" s="84"/>
      <c r="BI1296" s="84"/>
      <c r="BJ1296" s="84"/>
      <c r="BK1296" s="84"/>
      <c r="BL1296" s="84"/>
    </row>
    <row r="1297" spans="27:64" x14ac:dyDescent="0.2">
      <c r="AA1297" s="84"/>
      <c r="AB1297" s="84"/>
      <c r="AC1297" s="84"/>
      <c r="AD1297" s="84"/>
      <c r="AE1297" s="84"/>
      <c r="AG1297" s="132"/>
      <c r="AN1297" s="84"/>
      <c r="AO1297" s="84"/>
      <c r="AP1297" s="84"/>
      <c r="AQ1297" s="84"/>
      <c r="AR1297" s="84"/>
      <c r="AS1297" s="84"/>
      <c r="AT1297" s="84"/>
      <c r="AU1297" s="84"/>
    </row>
    <row r="1298" spans="27:64" x14ac:dyDescent="0.2">
      <c r="AA1298" s="84"/>
      <c r="AB1298" s="84"/>
      <c r="AC1298" s="84"/>
      <c r="AD1298" s="84"/>
      <c r="AE1298" s="84"/>
      <c r="AG1298" s="132"/>
      <c r="AN1298" s="84"/>
      <c r="AO1298" s="84"/>
      <c r="AP1298" s="84"/>
      <c r="AQ1298" s="84"/>
      <c r="AR1298" s="84"/>
      <c r="AS1298" s="84"/>
      <c r="AT1298" s="84"/>
      <c r="AU1298" s="84"/>
    </row>
    <row r="1299" spans="27:64" x14ac:dyDescent="0.2">
      <c r="AA1299" s="84"/>
      <c r="AB1299" s="84"/>
      <c r="AC1299" s="84"/>
      <c r="AD1299" s="84"/>
      <c r="AE1299" s="84"/>
      <c r="AG1299" s="132"/>
      <c r="AN1299" s="84"/>
      <c r="AO1299" s="84"/>
      <c r="AP1299" s="84"/>
      <c r="AQ1299" s="84"/>
      <c r="AR1299" s="84"/>
      <c r="AS1299" s="84"/>
      <c r="AT1299" s="84"/>
      <c r="AU1299" s="84"/>
    </row>
    <row r="1300" spans="27:64" x14ac:dyDescent="0.2">
      <c r="AA1300" s="84"/>
      <c r="AB1300" s="84"/>
      <c r="AC1300" s="84"/>
      <c r="AD1300" s="84"/>
      <c r="AE1300" s="84"/>
      <c r="AG1300" s="132"/>
      <c r="AN1300" s="84"/>
      <c r="AO1300" s="84"/>
      <c r="AP1300" s="84"/>
      <c r="AQ1300" s="84"/>
      <c r="AR1300" s="84"/>
      <c r="AS1300" s="84"/>
      <c r="AT1300" s="84"/>
      <c r="AU1300" s="84"/>
      <c r="AV1300" s="84"/>
      <c r="AX1300" s="84"/>
    </row>
    <row r="1301" spans="27:64" x14ac:dyDescent="0.2">
      <c r="AA1301" s="84"/>
      <c r="AB1301" s="84"/>
      <c r="AC1301" s="84"/>
      <c r="AD1301" s="84"/>
      <c r="AE1301" s="84"/>
      <c r="AG1301" s="132"/>
      <c r="AN1301" s="84"/>
      <c r="AO1301" s="84"/>
      <c r="AP1301" s="84"/>
      <c r="AQ1301" s="84"/>
      <c r="AR1301" s="84"/>
      <c r="AS1301" s="84"/>
      <c r="AT1301" s="84"/>
      <c r="AU1301" s="84"/>
    </row>
    <row r="1302" spans="27:64" x14ac:dyDescent="0.2">
      <c r="AA1302" s="84"/>
      <c r="AB1302" s="84"/>
      <c r="AC1302" s="84"/>
      <c r="AD1302" s="84"/>
      <c r="AE1302" s="84"/>
      <c r="AG1302" s="132"/>
      <c r="AN1302" s="84"/>
      <c r="AO1302" s="84"/>
      <c r="AP1302" s="84"/>
      <c r="AQ1302" s="84"/>
      <c r="AR1302" s="84"/>
      <c r="AS1302" s="84"/>
      <c r="AT1302" s="84"/>
      <c r="AU1302" s="84"/>
      <c r="AV1302" s="84"/>
      <c r="AX1302" s="84"/>
      <c r="AY1302" s="84"/>
      <c r="AZ1302" s="84"/>
      <c r="BA1302" s="84"/>
      <c r="BB1302" s="84"/>
      <c r="BC1302" s="84"/>
      <c r="BD1302" s="84"/>
      <c r="BE1302" s="84"/>
      <c r="BF1302" s="84"/>
      <c r="BG1302" s="84"/>
      <c r="BH1302" s="84"/>
      <c r="BI1302" s="84"/>
      <c r="BJ1302" s="84"/>
      <c r="BK1302" s="84"/>
      <c r="BL1302" s="84"/>
    </row>
    <row r="1303" spans="27:64" x14ac:dyDescent="0.2">
      <c r="AA1303" s="84"/>
      <c r="AB1303" s="84"/>
      <c r="AC1303" s="84"/>
      <c r="AD1303" s="84"/>
      <c r="AE1303" s="84"/>
      <c r="AG1303" s="132"/>
      <c r="AN1303" s="84"/>
      <c r="AO1303" s="84"/>
      <c r="AP1303" s="84"/>
      <c r="AQ1303" s="84"/>
      <c r="AR1303" s="84"/>
      <c r="AS1303" s="84"/>
      <c r="AT1303" s="84"/>
      <c r="AU1303" s="84"/>
    </row>
    <row r="1304" spans="27:64" x14ac:dyDescent="0.2">
      <c r="AA1304" s="84"/>
      <c r="AB1304" s="84"/>
      <c r="AC1304" s="84"/>
      <c r="AD1304" s="84"/>
      <c r="AE1304" s="84"/>
      <c r="AG1304" s="132"/>
      <c r="AN1304" s="84"/>
      <c r="AO1304" s="84"/>
      <c r="AP1304" s="84"/>
      <c r="AQ1304" s="84"/>
      <c r="AR1304" s="84"/>
      <c r="AS1304" s="84"/>
      <c r="AT1304" s="84"/>
      <c r="AU1304" s="84"/>
    </row>
    <row r="1305" spans="27:64" x14ac:dyDescent="0.2">
      <c r="AA1305" s="84"/>
      <c r="AB1305" s="84"/>
      <c r="AC1305" s="84"/>
      <c r="AD1305" s="84"/>
      <c r="AE1305" s="84"/>
      <c r="AG1305" s="132"/>
      <c r="AN1305" s="84"/>
      <c r="AO1305" s="84"/>
      <c r="AP1305" s="84"/>
      <c r="AQ1305" s="84"/>
      <c r="AR1305" s="84"/>
      <c r="AS1305" s="84"/>
      <c r="AT1305" s="84"/>
      <c r="AU1305" s="84"/>
      <c r="AV1305" s="84"/>
    </row>
    <row r="1306" spans="27:64" x14ac:dyDescent="0.2">
      <c r="AA1306" s="84"/>
      <c r="AB1306" s="84"/>
      <c r="AC1306" s="84"/>
      <c r="AD1306" s="84"/>
      <c r="AE1306" s="84"/>
      <c r="AG1306" s="132"/>
      <c r="AN1306" s="84"/>
      <c r="AO1306" s="84"/>
      <c r="AP1306" s="84"/>
      <c r="AQ1306" s="84"/>
      <c r="AR1306" s="84"/>
      <c r="AS1306" s="84"/>
      <c r="AT1306" s="84"/>
      <c r="AU1306" s="84"/>
      <c r="AV1306" s="84"/>
    </row>
    <row r="1307" spans="27:64" x14ac:dyDescent="0.2">
      <c r="AA1307" s="84"/>
      <c r="AB1307" s="84"/>
      <c r="AC1307" s="84"/>
      <c r="AD1307" s="84"/>
      <c r="AE1307" s="84"/>
      <c r="AG1307" s="132"/>
      <c r="AN1307" s="84"/>
      <c r="AO1307" s="84"/>
      <c r="AP1307" s="84"/>
      <c r="AQ1307" s="84"/>
      <c r="AR1307" s="84"/>
      <c r="AS1307" s="84"/>
      <c r="AT1307" s="84"/>
      <c r="AU1307" s="84"/>
      <c r="AV1307" s="84"/>
      <c r="AW1307" s="84"/>
      <c r="AX1307" s="84"/>
      <c r="AY1307" s="84"/>
      <c r="AZ1307" s="84"/>
      <c r="BA1307" s="84"/>
      <c r="BB1307" s="84"/>
      <c r="BC1307" s="84"/>
      <c r="BD1307" s="84"/>
      <c r="BE1307" s="84"/>
      <c r="BF1307" s="84"/>
      <c r="BG1307" s="84"/>
      <c r="BH1307" s="84"/>
      <c r="BI1307" s="84"/>
      <c r="BJ1307" s="84"/>
      <c r="BK1307" s="84"/>
      <c r="BL1307" s="84"/>
    </row>
    <row r="1308" spans="27:64" x14ac:dyDescent="0.2">
      <c r="AA1308" s="84"/>
      <c r="AB1308" s="84"/>
      <c r="AC1308" s="84"/>
      <c r="AD1308" s="84"/>
      <c r="AE1308" s="84"/>
      <c r="AG1308" s="132"/>
      <c r="AN1308" s="84"/>
      <c r="AO1308" s="84"/>
      <c r="AP1308" s="84"/>
      <c r="AQ1308" s="84"/>
      <c r="AR1308" s="84"/>
      <c r="AS1308" s="84"/>
      <c r="AT1308" s="84"/>
      <c r="AU1308" s="84"/>
    </row>
    <row r="1309" spans="27:64" x14ac:dyDescent="0.2">
      <c r="AA1309" s="84"/>
      <c r="AB1309" s="84"/>
      <c r="AC1309" s="84"/>
      <c r="AD1309" s="84"/>
      <c r="AE1309" s="84"/>
      <c r="AG1309" s="132"/>
      <c r="AN1309" s="84"/>
      <c r="AO1309" s="84"/>
      <c r="AP1309" s="84"/>
      <c r="AQ1309" s="84"/>
      <c r="AR1309" s="84"/>
      <c r="AS1309" s="84"/>
      <c r="AT1309" s="84"/>
      <c r="AU1309" s="84"/>
    </row>
    <row r="1310" spans="27:64" x14ac:dyDescent="0.2">
      <c r="AA1310" s="84"/>
      <c r="AB1310" s="84"/>
      <c r="AC1310" s="84"/>
      <c r="AD1310" s="84"/>
      <c r="AE1310" s="84"/>
      <c r="AG1310" s="132"/>
      <c r="AN1310" s="84"/>
      <c r="AO1310" s="84"/>
      <c r="AP1310" s="84"/>
      <c r="AQ1310" s="84"/>
      <c r="AR1310" s="84"/>
      <c r="AS1310" s="84"/>
      <c r="AT1310" s="84"/>
      <c r="AU1310" s="84"/>
      <c r="AV1310" s="84"/>
      <c r="AX1310" s="84"/>
      <c r="AY1310" s="84"/>
      <c r="AZ1310" s="84"/>
      <c r="BA1310" s="84"/>
      <c r="BB1310" s="84"/>
      <c r="BC1310" s="84"/>
      <c r="BD1310" s="84"/>
      <c r="BE1310" s="84"/>
      <c r="BF1310" s="84"/>
      <c r="BG1310" s="84"/>
      <c r="BH1310" s="84"/>
      <c r="BI1310" s="84"/>
      <c r="BJ1310" s="84"/>
      <c r="BK1310" s="84"/>
      <c r="BL1310" s="84"/>
    </row>
    <row r="1311" spans="27:64" x14ac:dyDescent="0.2">
      <c r="AA1311" s="84"/>
      <c r="AB1311" s="84"/>
      <c r="AC1311" s="84"/>
      <c r="AD1311" s="84"/>
      <c r="AE1311" s="84"/>
      <c r="AG1311" s="132"/>
      <c r="AN1311" s="84"/>
      <c r="AO1311" s="84"/>
      <c r="AP1311" s="84"/>
      <c r="AQ1311" s="84"/>
      <c r="AR1311" s="84"/>
      <c r="AS1311" s="84"/>
      <c r="AT1311" s="84"/>
      <c r="AU1311" s="84"/>
      <c r="AV1311" s="84"/>
      <c r="AW1311" s="84"/>
      <c r="AX1311" s="84"/>
      <c r="AY1311" s="84"/>
      <c r="AZ1311" s="84"/>
      <c r="BA1311" s="84"/>
      <c r="BB1311" s="84"/>
      <c r="BC1311" s="84"/>
      <c r="BD1311" s="84"/>
      <c r="BE1311" s="84"/>
      <c r="BF1311" s="84"/>
      <c r="BG1311" s="84"/>
      <c r="BH1311" s="84"/>
      <c r="BI1311" s="84"/>
      <c r="BJ1311" s="84"/>
      <c r="BK1311" s="84"/>
      <c r="BL1311" s="84"/>
    </row>
    <row r="1312" spans="27:64" x14ac:dyDescent="0.2">
      <c r="AA1312" s="84"/>
      <c r="AB1312" s="84"/>
      <c r="AC1312" s="84"/>
      <c r="AD1312" s="84"/>
      <c r="AE1312" s="84"/>
      <c r="AG1312" s="132"/>
      <c r="AN1312" s="84"/>
      <c r="AO1312" s="84"/>
      <c r="AP1312" s="84"/>
      <c r="AQ1312" s="84"/>
      <c r="AR1312" s="84"/>
      <c r="AS1312" s="84"/>
      <c r="AT1312" s="84"/>
      <c r="AU1312" s="84"/>
    </row>
    <row r="1313" spans="27:64" x14ac:dyDescent="0.2">
      <c r="AA1313" s="84"/>
      <c r="AB1313" s="84"/>
      <c r="AC1313" s="84"/>
      <c r="AD1313" s="84"/>
      <c r="AE1313" s="84"/>
      <c r="AG1313" s="132"/>
      <c r="AN1313" s="84"/>
      <c r="AO1313" s="84"/>
      <c r="AP1313" s="84"/>
      <c r="AQ1313" s="84"/>
      <c r="AR1313" s="84"/>
      <c r="AS1313" s="84"/>
      <c r="AT1313" s="84"/>
      <c r="AU1313" s="84"/>
    </row>
    <row r="1314" spans="27:64" x14ac:dyDescent="0.2">
      <c r="AA1314" s="84"/>
      <c r="AB1314" s="84"/>
      <c r="AC1314" s="84"/>
      <c r="AD1314" s="84"/>
      <c r="AE1314" s="84"/>
      <c r="AG1314" s="132"/>
      <c r="AN1314" s="84"/>
      <c r="AO1314" s="84"/>
      <c r="AP1314" s="84"/>
      <c r="AQ1314" s="84"/>
      <c r="AR1314" s="84"/>
      <c r="AS1314" s="84"/>
      <c r="AT1314" s="84"/>
      <c r="AU1314" s="84"/>
    </row>
    <row r="1315" spans="27:64" x14ac:dyDescent="0.2">
      <c r="AA1315" s="84"/>
      <c r="AB1315" s="84"/>
      <c r="AC1315" s="84"/>
      <c r="AD1315" s="84"/>
      <c r="AE1315" s="84"/>
      <c r="AG1315" s="132"/>
      <c r="AN1315" s="84"/>
      <c r="AO1315" s="84"/>
      <c r="AP1315" s="84"/>
      <c r="AQ1315" s="84"/>
      <c r="AR1315" s="84"/>
      <c r="AS1315" s="84"/>
      <c r="AT1315" s="84"/>
      <c r="AU1315" s="84"/>
    </row>
    <row r="1316" spans="27:64" x14ac:dyDescent="0.2">
      <c r="AA1316" s="84"/>
      <c r="AB1316" s="84"/>
      <c r="AC1316" s="84"/>
      <c r="AD1316" s="84"/>
      <c r="AE1316" s="84"/>
      <c r="AG1316" s="132"/>
      <c r="AN1316" s="84"/>
      <c r="AO1316" s="84"/>
      <c r="AP1316" s="84"/>
      <c r="AQ1316" s="84"/>
      <c r="AR1316" s="84"/>
      <c r="AS1316" s="84"/>
      <c r="AT1316" s="84"/>
      <c r="AU1316" s="84"/>
      <c r="AV1316" s="84"/>
      <c r="AX1316" s="84"/>
      <c r="AY1316" s="84"/>
      <c r="AZ1316" s="84"/>
      <c r="BA1316" s="84"/>
      <c r="BB1316" s="84"/>
      <c r="BC1316" s="84"/>
      <c r="BD1316" s="84"/>
      <c r="BE1316" s="84"/>
      <c r="BF1316" s="84"/>
      <c r="BG1316" s="84"/>
      <c r="BH1316" s="84"/>
      <c r="BI1316" s="84"/>
      <c r="BJ1316" s="84"/>
      <c r="BK1316" s="84"/>
      <c r="BL1316" s="84"/>
    </row>
    <row r="1317" spans="27:64" x14ac:dyDescent="0.2">
      <c r="AA1317" s="84"/>
      <c r="AB1317" s="84"/>
      <c r="AC1317" s="84"/>
      <c r="AD1317" s="84"/>
      <c r="AE1317" s="84"/>
      <c r="AG1317" s="132"/>
      <c r="AN1317" s="84"/>
      <c r="AO1317" s="84"/>
      <c r="AP1317" s="84"/>
      <c r="AQ1317" s="84"/>
      <c r="AR1317" s="84"/>
      <c r="AS1317" s="84"/>
      <c r="AT1317" s="84"/>
      <c r="AU1317" s="84"/>
      <c r="AV1317" s="84"/>
      <c r="AX1317" s="84"/>
      <c r="AY1317" s="84"/>
      <c r="AZ1317" s="84"/>
      <c r="BA1317" s="84"/>
      <c r="BB1317" s="84"/>
      <c r="BC1317" s="84"/>
      <c r="BD1317" s="84"/>
      <c r="BE1317" s="84"/>
      <c r="BF1317" s="84"/>
      <c r="BG1317" s="84"/>
      <c r="BH1317" s="84"/>
      <c r="BI1317" s="84"/>
      <c r="BJ1317" s="84"/>
      <c r="BK1317" s="84"/>
      <c r="BL1317" s="84"/>
    </row>
    <row r="1318" spans="27:64" x14ac:dyDescent="0.2">
      <c r="AA1318" s="84"/>
      <c r="AB1318" s="84"/>
      <c r="AC1318" s="84"/>
      <c r="AD1318" s="84"/>
      <c r="AE1318" s="84"/>
      <c r="AG1318" s="132"/>
      <c r="AN1318" s="84"/>
      <c r="AO1318" s="84"/>
      <c r="AP1318" s="84"/>
      <c r="AQ1318" s="84"/>
      <c r="AR1318" s="84"/>
      <c r="AS1318" s="84"/>
      <c r="AT1318" s="84"/>
      <c r="AU1318" s="84"/>
    </row>
    <row r="1319" spans="27:64" x14ac:dyDescent="0.2">
      <c r="AA1319" s="84"/>
      <c r="AB1319" s="84"/>
      <c r="AC1319" s="84"/>
      <c r="AD1319" s="84"/>
      <c r="AE1319" s="84"/>
      <c r="AG1319" s="132"/>
      <c r="AN1319" s="84"/>
      <c r="AO1319" s="84"/>
      <c r="AP1319" s="84"/>
      <c r="AQ1319" s="84"/>
      <c r="AR1319" s="84"/>
      <c r="AS1319" s="84"/>
      <c r="AT1319" s="84"/>
      <c r="AU1319" s="84"/>
    </row>
    <row r="1320" spans="27:64" x14ac:dyDescent="0.2">
      <c r="AA1320" s="84"/>
      <c r="AB1320" s="84"/>
      <c r="AC1320" s="84"/>
      <c r="AD1320" s="84"/>
      <c r="AE1320" s="84"/>
      <c r="AG1320" s="132"/>
      <c r="AN1320" s="84"/>
      <c r="AO1320" s="84"/>
      <c r="AP1320" s="84"/>
      <c r="AQ1320" s="84"/>
      <c r="AR1320" s="84"/>
      <c r="AS1320" s="84"/>
      <c r="AT1320" s="84"/>
      <c r="AU1320" s="84"/>
    </row>
    <row r="1321" spans="27:64" x14ac:dyDescent="0.2">
      <c r="AA1321" s="84"/>
      <c r="AB1321" s="84"/>
      <c r="AC1321" s="84"/>
      <c r="AD1321" s="84"/>
      <c r="AE1321" s="84"/>
      <c r="AG1321" s="132"/>
      <c r="AN1321" s="84"/>
      <c r="AO1321" s="84"/>
      <c r="AP1321" s="84"/>
      <c r="AQ1321" s="84"/>
      <c r="AR1321" s="84"/>
      <c r="AS1321" s="84"/>
      <c r="AT1321" s="84"/>
      <c r="AU1321" s="84"/>
    </row>
    <row r="1322" spans="27:64" x14ac:dyDescent="0.2">
      <c r="AA1322" s="84"/>
      <c r="AB1322" s="84"/>
      <c r="AC1322" s="84"/>
      <c r="AD1322" s="84"/>
      <c r="AE1322" s="84"/>
      <c r="AG1322" s="132"/>
      <c r="AN1322" s="84"/>
      <c r="AO1322" s="84"/>
      <c r="AP1322" s="84"/>
      <c r="AQ1322" s="84"/>
      <c r="AR1322" s="84"/>
      <c r="AS1322" s="84"/>
      <c r="AT1322" s="84"/>
      <c r="AU1322" s="84"/>
    </row>
    <row r="1323" spans="27:64" x14ac:dyDescent="0.2">
      <c r="AA1323" s="84"/>
      <c r="AB1323" s="84"/>
      <c r="AC1323" s="84"/>
      <c r="AD1323" s="84"/>
      <c r="AE1323" s="84"/>
      <c r="AG1323" s="132"/>
      <c r="AN1323" s="84"/>
      <c r="AO1323" s="84"/>
      <c r="AP1323" s="84"/>
      <c r="AQ1323" s="84"/>
      <c r="AR1323" s="84"/>
      <c r="AS1323" s="84"/>
      <c r="AT1323" s="84"/>
      <c r="AU1323" s="84"/>
    </row>
    <row r="1324" spans="27:64" x14ac:dyDescent="0.2">
      <c r="AA1324" s="84"/>
      <c r="AB1324" s="84"/>
      <c r="AC1324" s="84"/>
      <c r="AD1324" s="84"/>
      <c r="AE1324" s="84"/>
      <c r="AG1324" s="132"/>
      <c r="AN1324" s="84"/>
      <c r="AO1324" s="84"/>
      <c r="AP1324" s="84"/>
      <c r="AQ1324" s="84"/>
      <c r="AR1324" s="84"/>
      <c r="AS1324" s="84"/>
      <c r="AT1324" s="84"/>
      <c r="AU1324" s="84"/>
    </row>
    <row r="1325" spans="27:64" x14ac:dyDescent="0.2">
      <c r="AA1325" s="84"/>
      <c r="AB1325" s="84"/>
      <c r="AC1325" s="84"/>
      <c r="AD1325" s="84"/>
      <c r="AE1325" s="84"/>
      <c r="AG1325" s="132"/>
      <c r="AN1325" s="84"/>
      <c r="AO1325" s="84"/>
      <c r="AP1325" s="84"/>
      <c r="AQ1325" s="84"/>
      <c r="AR1325" s="84"/>
      <c r="AS1325" s="84"/>
      <c r="AT1325" s="84"/>
      <c r="AU1325" s="84"/>
      <c r="AV1325" s="84"/>
      <c r="AX1325" s="84"/>
      <c r="AY1325" s="84"/>
      <c r="AZ1325" s="84"/>
      <c r="BA1325" s="84"/>
      <c r="BB1325" s="84"/>
      <c r="BC1325" s="84"/>
      <c r="BD1325" s="84"/>
      <c r="BE1325" s="84"/>
      <c r="BF1325" s="84"/>
      <c r="BG1325" s="84"/>
      <c r="BH1325" s="84"/>
      <c r="BI1325" s="84"/>
      <c r="BJ1325" s="84"/>
      <c r="BK1325" s="84"/>
      <c r="BL1325" s="84"/>
    </row>
    <row r="1326" spans="27:64" x14ac:dyDescent="0.2">
      <c r="AA1326" s="84"/>
      <c r="AB1326" s="84"/>
      <c r="AC1326" s="84"/>
      <c r="AD1326" s="84"/>
      <c r="AE1326" s="84"/>
      <c r="AG1326" s="132"/>
      <c r="AN1326" s="84"/>
      <c r="AO1326" s="84"/>
      <c r="AP1326" s="84"/>
      <c r="AQ1326" s="84"/>
      <c r="AR1326" s="84"/>
      <c r="AS1326" s="84"/>
      <c r="AT1326" s="84"/>
      <c r="AU1326" s="84"/>
    </row>
    <row r="1327" spans="27:64" x14ac:dyDescent="0.2">
      <c r="AA1327" s="84"/>
      <c r="AB1327" s="84"/>
      <c r="AC1327" s="84"/>
      <c r="AD1327" s="84"/>
      <c r="AE1327" s="84"/>
      <c r="AG1327" s="132"/>
      <c r="AN1327" s="84"/>
      <c r="AO1327" s="84"/>
      <c r="AP1327" s="84"/>
      <c r="AQ1327" s="84"/>
      <c r="AR1327" s="84"/>
      <c r="AS1327" s="84"/>
      <c r="AT1327" s="84"/>
      <c r="AU1327" s="84"/>
    </row>
    <row r="1328" spans="27:64" x14ac:dyDescent="0.2">
      <c r="AA1328" s="84"/>
      <c r="AB1328" s="84"/>
      <c r="AC1328" s="84"/>
      <c r="AD1328" s="84"/>
      <c r="AE1328" s="84"/>
      <c r="AG1328" s="132"/>
      <c r="AN1328" s="84"/>
      <c r="AO1328" s="84"/>
      <c r="AP1328" s="84"/>
      <c r="AQ1328" s="84"/>
      <c r="AR1328" s="84"/>
      <c r="AS1328" s="84"/>
      <c r="AT1328" s="84"/>
      <c r="AU1328" s="84"/>
    </row>
    <row r="1329" spans="27:64" x14ac:dyDescent="0.2">
      <c r="AA1329" s="84"/>
      <c r="AB1329" s="84"/>
      <c r="AC1329" s="84"/>
      <c r="AD1329" s="84"/>
      <c r="AE1329" s="84"/>
      <c r="AG1329" s="132"/>
      <c r="AN1329" s="84"/>
      <c r="AO1329" s="84"/>
      <c r="AP1329" s="84"/>
      <c r="AQ1329" s="84"/>
      <c r="AR1329" s="84"/>
      <c r="AS1329" s="84"/>
      <c r="AT1329" s="84"/>
      <c r="AU1329" s="84"/>
    </row>
    <row r="1330" spans="27:64" x14ac:dyDescent="0.2">
      <c r="AA1330" s="84"/>
      <c r="AB1330" s="84"/>
      <c r="AC1330" s="84"/>
      <c r="AD1330" s="84"/>
      <c r="AE1330" s="84"/>
      <c r="AG1330" s="132"/>
      <c r="AN1330" s="84"/>
      <c r="AO1330" s="84"/>
      <c r="AP1330" s="84"/>
      <c r="AQ1330" s="84"/>
      <c r="AR1330" s="84"/>
      <c r="AS1330" s="84"/>
      <c r="AT1330" s="84"/>
      <c r="AU1330" s="84"/>
    </row>
    <row r="1331" spans="27:64" x14ac:dyDescent="0.2">
      <c r="AA1331" s="84"/>
      <c r="AB1331" s="84"/>
      <c r="AC1331" s="84"/>
      <c r="AD1331" s="84"/>
      <c r="AE1331" s="84"/>
      <c r="AG1331" s="132"/>
      <c r="AN1331" s="84"/>
      <c r="AO1331" s="84"/>
      <c r="AP1331" s="84"/>
      <c r="AQ1331" s="84"/>
      <c r="AR1331" s="84"/>
      <c r="AS1331" s="84"/>
      <c r="AT1331" s="84"/>
      <c r="AU1331" s="84"/>
      <c r="AV1331" s="84"/>
      <c r="AW1331" s="84"/>
      <c r="AX1331" s="84"/>
      <c r="AY1331" s="84"/>
      <c r="AZ1331" s="84"/>
      <c r="BA1331" s="84"/>
      <c r="BB1331" s="84"/>
      <c r="BC1331" s="84"/>
      <c r="BD1331" s="84"/>
      <c r="BE1331" s="84"/>
      <c r="BF1331" s="84"/>
      <c r="BG1331" s="84"/>
      <c r="BH1331" s="84"/>
      <c r="BI1331" s="84"/>
      <c r="BJ1331" s="84"/>
      <c r="BK1331" s="84"/>
      <c r="BL1331" s="84"/>
    </row>
    <row r="1332" spans="27:64" x14ac:dyDescent="0.2">
      <c r="AA1332" s="84"/>
      <c r="AB1332" s="84"/>
      <c r="AC1332" s="84"/>
      <c r="AD1332" s="84"/>
      <c r="AE1332" s="84"/>
      <c r="AG1332" s="132"/>
      <c r="AN1332" s="84"/>
      <c r="AO1332" s="84"/>
      <c r="AP1332" s="84"/>
      <c r="AQ1332" s="84"/>
      <c r="AR1332" s="84"/>
      <c r="AS1332" s="84"/>
      <c r="AT1332" s="84"/>
      <c r="AU1332" s="84"/>
    </row>
    <row r="1333" spans="27:64" x14ac:dyDescent="0.2">
      <c r="AA1333" s="84"/>
      <c r="AB1333" s="84"/>
      <c r="AC1333" s="84"/>
      <c r="AD1333" s="84"/>
      <c r="AE1333" s="84"/>
      <c r="AG1333" s="132"/>
      <c r="AN1333" s="84"/>
      <c r="AO1333" s="84"/>
      <c r="AP1333" s="84"/>
      <c r="AQ1333" s="84"/>
      <c r="AR1333" s="84"/>
      <c r="AS1333" s="84"/>
      <c r="AT1333" s="84"/>
      <c r="AU1333" s="84"/>
    </row>
    <row r="1334" spans="27:64" x14ac:dyDescent="0.2">
      <c r="AA1334" s="84"/>
      <c r="AB1334" s="84"/>
      <c r="AC1334" s="84"/>
      <c r="AD1334" s="84"/>
      <c r="AE1334" s="84"/>
      <c r="AG1334" s="132"/>
      <c r="AN1334" s="84"/>
      <c r="AO1334" s="84"/>
      <c r="AP1334" s="84"/>
      <c r="AQ1334" s="84"/>
      <c r="AR1334" s="84"/>
      <c r="AS1334" s="84"/>
      <c r="AT1334" s="84"/>
      <c r="AU1334" s="84"/>
    </row>
    <row r="1335" spans="27:64" x14ac:dyDescent="0.2">
      <c r="AA1335" s="84"/>
      <c r="AB1335" s="84"/>
      <c r="AC1335" s="84"/>
      <c r="AD1335" s="84"/>
      <c r="AE1335" s="84"/>
      <c r="AG1335" s="132"/>
      <c r="AN1335" s="84"/>
      <c r="AO1335" s="84"/>
      <c r="AP1335" s="84"/>
      <c r="AQ1335" s="84"/>
      <c r="AR1335" s="84"/>
      <c r="AS1335" s="84"/>
      <c r="AT1335" s="84"/>
      <c r="AU1335" s="84"/>
    </row>
    <row r="1336" spans="27:64" x14ac:dyDescent="0.2">
      <c r="AA1336" s="84"/>
      <c r="AB1336" s="84"/>
      <c r="AC1336" s="84"/>
      <c r="AD1336" s="84"/>
      <c r="AE1336" s="84"/>
      <c r="AG1336" s="132"/>
      <c r="AN1336" s="84"/>
      <c r="AO1336" s="84"/>
      <c r="AP1336" s="84"/>
      <c r="AQ1336" s="84"/>
      <c r="AR1336" s="84"/>
      <c r="AS1336" s="84"/>
      <c r="AT1336" s="84"/>
      <c r="AU1336" s="84"/>
    </row>
    <row r="1337" spans="27:64" x14ac:dyDescent="0.2">
      <c r="AA1337" s="84"/>
      <c r="AB1337" s="84"/>
      <c r="AC1337" s="84"/>
      <c r="AD1337" s="84"/>
      <c r="AE1337" s="84"/>
      <c r="AG1337" s="132"/>
      <c r="AN1337" s="84"/>
      <c r="AO1337" s="84"/>
      <c r="AP1337" s="84"/>
      <c r="AQ1337" s="84"/>
      <c r="AR1337" s="84"/>
      <c r="AS1337" s="84"/>
      <c r="AT1337" s="84"/>
      <c r="AU1337" s="84"/>
    </row>
    <row r="1338" spans="27:64" x14ac:dyDescent="0.2">
      <c r="AA1338" s="84"/>
      <c r="AB1338" s="84"/>
      <c r="AC1338" s="84"/>
      <c r="AD1338" s="84"/>
      <c r="AE1338" s="84"/>
      <c r="AG1338" s="132"/>
      <c r="AN1338" s="84"/>
      <c r="AO1338" s="84"/>
      <c r="AP1338" s="84"/>
      <c r="AQ1338" s="84"/>
      <c r="AR1338" s="84"/>
      <c r="AS1338" s="84"/>
      <c r="AT1338" s="84"/>
      <c r="AU1338" s="84"/>
    </row>
    <row r="1339" spans="27:64" x14ac:dyDescent="0.2">
      <c r="AA1339" s="84"/>
      <c r="AB1339" s="84"/>
      <c r="AC1339" s="84"/>
      <c r="AD1339" s="84"/>
      <c r="AE1339" s="84"/>
      <c r="AG1339" s="132"/>
      <c r="AN1339" s="84"/>
      <c r="AO1339" s="84"/>
      <c r="AP1339" s="84"/>
      <c r="AQ1339" s="84"/>
      <c r="AR1339" s="84"/>
      <c r="AS1339" s="84"/>
      <c r="AT1339" s="84"/>
      <c r="AU1339" s="84"/>
    </row>
    <row r="1340" spans="27:64" x14ac:dyDescent="0.2">
      <c r="AA1340" s="84"/>
      <c r="AB1340" s="84"/>
      <c r="AC1340" s="84"/>
      <c r="AD1340" s="84"/>
      <c r="AE1340" s="84"/>
      <c r="AG1340" s="132"/>
      <c r="AN1340" s="84"/>
      <c r="AO1340" s="84"/>
      <c r="AP1340" s="84"/>
      <c r="AQ1340" s="84"/>
      <c r="AR1340" s="84"/>
      <c r="AS1340" s="84"/>
      <c r="AT1340" s="84"/>
      <c r="AU1340" s="84"/>
    </row>
    <row r="1341" spans="27:64" x14ac:dyDescent="0.2">
      <c r="AA1341" s="84"/>
      <c r="AB1341" s="84"/>
      <c r="AC1341" s="84"/>
      <c r="AD1341" s="84"/>
      <c r="AE1341" s="84"/>
      <c r="AG1341" s="132"/>
      <c r="AN1341" s="84"/>
      <c r="AO1341" s="84"/>
      <c r="AP1341" s="84"/>
      <c r="AQ1341" s="84"/>
      <c r="AR1341" s="84"/>
      <c r="AS1341" s="84"/>
      <c r="AT1341" s="84"/>
      <c r="AU1341" s="84"/>
    </row>
    <row r="1342" spans="27:64" x14ac:dyDescent="0.2">
      <c r="AA1342" s="84"/>
      <c r="AB1342" s="84"/>
      <c r="AC1342" s="84"/>
      <c r="AD1342" s="84"/>
      <c r="AE1342" s="84"/>
      <c r="AG1342" s="132"/>
      <c r="AN1342" s="84"/>
      <c r="AO1342" s="84"/>
      <c r="AP1342" s="84"/>
      <c r="AQ1342" s="84"/>
      <c r="AR1342" s="84"/>
      <c r="AS1342" s="84"/>
      <c r="AT1342" s="84"/>
      <c r="AU1342" s="84"/>
    </row>
    <row r="1343" spans="27:64" x14ac:dyDescent="0.2">
      <c r="AA1343" s="84"/>
      <c r="AB1343" s="84"/>
      <c r="AC1343" s="84"/>
      <c r="AD1343" s="84"/>
      <c r="AE1343" s="84"/>
      <c r="AG1343" s="132"/>
      <c r="AN1343" s="84"/>
      <c r="AO1343" s="84"/>
      <c r="AP1343" s="84"/>
      <c r="AQ1343" s="84"/>
      <c r="AR1343" s="84"/>
      <c r="AS1343" s="84"/>
      <c r="AT1343" s="84"/>
      <c r="AU1343" s="84"/>
    </row>
    <row r="1344" spans="27:64" x14ac:dyDescent="0.2">
      <c r="AA1344" s="84"/>
      <c r="AB1344" s="84"/>
      <c r="AC1344" s="84"/>
      <c r="AD1344" s="84"/>
      <c r="AE1344" s="84"/>
      <c r="AG1344" s="132"/>
      <c r="AN1344" s="84"/>
      <c r="AO1344" s="84"/>
      <c r="AP1344" s="84"/>
      <c r="AQ1344" s="84"/>
      <c r="AR1344" s="84"/>
      <c r="AS1344" s="84"/>
      <c r="AT1344" s="84"/>
      <c r="AU1344" s="84"/>
    </row>
    <row r="1345" spans="27:64" x14ac:dyDescent="0.2">
      <c r="AA1345" s="84"/>
      <c r="AB1345" s="84"/>
      <c r="AC1345" s="84"/>
      <c r="AD1345" s="84"/>
      <c r="AE1345" s="84"/>
      <c r="AG1345" s="132"/>
      <c r="AN1345" s="84"/>
      <c r="AO1345" s="84"/>
      <c r="AP1345" s="84"/>
      <c r="AQ1345" s="84"/>
      <c r="AR1345" s="84"/>
      <c r="AS1345" s="84"/>
      <c r="AT1345" s="84"/>
      <c r="AU1345" s="84"/>
      <c r="AV1345" s="84"/>
      <c r="AW1345" s="84"/>
      <c r="AX1345" s="84"/>
      <c r="AY1345" s="84"/>
      <c r="AZ1345" s="84"/>
      <c r="BA1345" s="84"/>
      <c r="BB1345" s="84"/>
      <c r="BC1345" s="84"/>
      <c r="BD1345" s="84"/>
      <c r="BE1345" s="84"/>
      <c r="BF1345" s="84"/>
      <c r="BG1345" s="84"/>
      <c r="BH1345" s="84"/>
      <c r="BI1345" s="84"/>
      <c r="BJ1345" s="84"/>
      <c r="BK1345" s="84"/>
      <c r="BL1345" s="84"/>
    </row>
    <row r="1346" spans="27:64" x14ac:dyDescent="0.2">
      <c r="AA1346" s="84"/>
      <c r="AB1346" s="84"/>
      <c r="AC1346" s="84"/>
      <c r="AD1346" s="84"/>
      <c r="AE1346" s="84"/>
      <c r="AG1346" s="132"/>
      <c r="AN1346" s="84"/>
      <c r="AO1346" s="84"/>
      <c r="AP1346" s="84"/>
      <c r="AQ1346" s="84"/>
      <c r="AR1346" s="84"/>
      <c r="AS1346" s="84"/>
      <c r="AT1346" s="84"/>
      <c r="AU1346" s="84"/>
    </row>
    <row r="1347" spans="27:64" x14ac:dyDescent="0.2">
      <c r="AA1347" s="84"/>
      <c r="AB1347" s="84"/>
      <c r="AC1347" s="84"/>
      <c r="AD1347" s="84"/>
      <c r="AE1347" s="84"/>
      <c r="AG1347" s="132"/>
      <c r="AN1347" s="84"/>
      <c r="AO1347" s="84"/>
      <c r="AP1347" s="84"/>
      <c r="AQ1347" s="84"/>
      <c r="AR1347" s="84"/>
      <c r="AS1347" s="84"/>
      <c r="AT1347" s="84"/>
      <c r="AU1347" s="84"/>
    </row>
    <row r="1348" spans="27:64" x14ac:dyDescent="0.2">
      <c r="AA1348" s="84"/>
      <c r="AB1348" s="84"/>
      <c r="AC1348" s="84"/>
      <c r="AD1348" s="84"/>
      <c r="AE1348" s="84"/>
      <c r="AG1348" s="132"/>
      <c r="AN1348" s="84"/>
      <c r="AO1348" s="84"/>
      <c r="AP1348" s="84"/>
      <c r="AQ1348" s="84"/>
      <c r="AR1348" s="84"/>
      <c r="AS1348" s="84"/>
      <c r="AT1348" s="84"/>
      <c r="AU1348" s="84"/>
    </row>
    <row r="1349" spans="27:64" x14ac:dyDescent="0.2">
      <c r="AA1349" s="84"/>
      <c r="AB1349" s="84"/>
      <c r="AC1349" s="84"/>
      <c r="AD1349" s="84"/>
      <c r="AE1349" s="84"/>
      <c r="AG1349" s="132"/>
      <c r="AN1349" s="84"/>
      <c r="AO1349" s="84"/>
      <c r="AP1349" s="84"/>
      <c r="AQ1349" s="84"/>
      <c r="AR1349" s="84"/>
      <c r="AS1349" s="84"/>
      <c r="AT1349" s="84"/>
      <c r="AU1349" s="84"/>
    </row>
    <row r="1350" spans="27:64" x14ac:dyDescent="0.2">
      <c r="AA1350" s="84"/>
      <c r="AB1350" s="84"/>
      <c r="AC1350" s="84"/>
      <c r="AD1350" s="84"/>
      <c r="AE1350" s="84"/>
      <c r="AG1350" s="132"/>
      <c r="AN1350" s="84"/>
      <c r="AO1350" s="84"/>
      <c r="AP1350" s="84"/>
      <c r="AQ1350" s="84"/>
      <c r="AR1350" s="84"/>
      <c r="AS1350" s="84"/>
      <c r="AT1350" s="84"/>
      <c r="AU1350" s="84"/>
    </row>
    <row r="1351" spans="27:64" x14ac:dyDescent="0.2">
      <c r="AA1351" s="84"/>
      <c r="AB1351" s="84"/>
      <c r="AC1351" s="84"/>
      <c r="AD1351" s="84"/>
      <c r="AE1351" s="84"/>
      <c r="AG1351" s="132"/>
      <c r="AN1351" s="84"/>
      <c r="AO1351" s="84"/>
      <c r="AP1351" s="84"/>
      <c r="AQ1351" s="84"/>
      <c r="AR1351" s="84"/>
      <c r="AS1351" s="84"/>
      <c r="AT1351" s="84"/>
      <c r="AU1351" s="84"/>
    </row>
    <row r="1352" spans="27:64" x14ac:dyDescent="0.2">
      <c r="AA1352" s="84"/>
      <c r="AB1352" s="84"/>
      <c r="AC1352" s="84"/>
      <c r="AD1352" s="84"/>
      <c r="AE1352" s="84"/>
      <c r="AG1352" s="132"/>
      <c r="AN1352" s="84"/>
      <c r="AO1352" s="84"/>
      <c r="AP1352" s="84"/>
      <c r="AQ1352" s="84"/>
      <c r="AR1352" s="84"/>
      <c r="AS1352" s="84"/>
      <c r="AT1352" s="84"/>
      <c r="AU1352" s="84"/>
    </row>
    <row r="1353" spans="27:64" x14ac:dyDescent="0.2">
      <c r="AA1353" s="84"/>
      <c r="AB1353" s="84"/>
      <c r="AC1353" s="84"/>
      <c r="AD1353" s="84"/>
      <c r="AE1353" s="84"/>
      <c r="AG1353" s="132"/>
      <c r="AN1353" s="84"/>
      <c r="AO1353" s="84"/>
      <c r="AP1353" s="84"/>
      <c r="AQ1353" s="84"/>
      <c r="AR1353" s="84"/>
      <c r="AS1353" s="84"/>
      <c r="AT1353" s="84"/>
      <c r="AU1353" s="84"/>
    </row>
    <row r="1354" spans="27:64" x14ac:dyDescent="0.2">
      <c r="AA1354" s="84"/>
      <c r="AB1354" s="84"/>
      <c r="AC1354" s="84"/>
      <c r="AD1354" s="84"/>
      <c r="AE1354" s="84"/>
      <c r="AG1354" s="132"/>
      <c r="AN1354" s="84"/>
      <c r="AO1354" s="84"/>
      <c r="AP1354" s="84"/>
      <c r="AQ1354" s="84"/>
      <c r="AR1354" s="84"/>
      <c r="AS1354" s="84"/>
      <c r="AT1354" s="84"/>
      <c r="AU1354" s="84"/>
    </row>
    <row r="1355" spans="27:64" x14ac:dyDescent="0.2">
      <c r="AA1355" s="84"/>
      <c r="AB1355" s="84"/>
      <c r="AC1355" s="84"/>
      <c r="AD1355" s="84"/>
      <c r="AE1355" s="84"/>
      <c r="AG1355" s="132"/>
      <c r="AN1355" s="84"/>
      <c r="AO1355" s="84"/>
      <c r="AP1355" s="84"/>
      <c r="AQ1355" s="84"/>
      <c r="AR1355" s="84"/>
      <c r="AS1355" s="84"/>
      <c r="AT1355" s="84"/>
      <c r="AU1355" s="84"/>
    </row>
    <row r="1356" spans="27:64" x14ac:dyDescent="0.2">
      <c r="AA1356" s="84"/>
      <c r="AB1356" s="84"/>
      <c r="AC1356" s="84"/>
      <c r="AD1356" s="84"/>
      <c r="AE1356" s="84"/>
      <c r="AG1356" s="132"/>
      <c r="AN1356" s="84"/>
      <c r="AO1356" s="84"/>
      <c r="AP1356" s="84"/>
      <c r="AQ1356" s="84"/>
      <c r="AR1356" s="84"/>
      <c r="AS1356" s="84"/>
      <c r="AT1356" s="84"/>
      <c r="AU1356" s="84"/>
    </row>
    <row r="1357" spans="27:64" x14ac:dyDescent="0.2">
      <c r="AA1357" s="84"/>
      <c r="AB1357" s="84"/>
      <c r="AC1357" s="84"/>
      <c r="AD1357" s="84"/>
      <c r="AE1357" s="84"/>
      <c r="AG1357" s="132"/>
      <c r="AN1357" s="84"/>
      <c r="AO1357" s="84"/>
      <c r="AP1357" s="84"/>
      <c r="AQ1357" s="84"/>
      <c r="AR1357" s="84"/>
      <c r="AS1357" s="84"/>
      <c r="AT1357" s="84"/>
      <c r="AU1357" s="84"/>
    </row>
    <row r="1358" spans="27:64" x14ac:dyDescent="0.2">
      <c r="AA1358" s="84"/>
      <c r="AB1358" s="84"/>
      <c r="AC1358" s="84"/>
      <c r="AD1358" s="84"/>
      <c r="AE1358" s="84"/>
      <c r="AG1358" s="132"/>
      <c r="AN1358" s="84"/>
      <c r="AO1358" s="84"/>
      <c r="AP1358" s="84"/>
      <c r="AQ1358" s="84"/>
      <c r="AR1358" s="84"/>
      <c r="AS1358" s="84"/>
      <c r="AT1358" s="84"/>
      <c r="AU1358" s="84"/>
    </row>
    <row r="1359" spans="27:64" x14ac:dyDescent="0.2">
      <c r="AA1359" s="84"/>
      <c r="AB1359" s="84"/>
      <c r="AC1359" s="84"/>
      <c r="AD1359" s="84"/>
      <c r="AE1359" s="84"/>
      <c r="AG1359" s="132"/>
      <c r="AN1359" s="84"/>
      <c r="AO1359" s="84"/>
      <c r="AP1359" s="84"/>
      <c r="AQ1359" s="84"/>
      <c r="AR1359" s="84"/>
      <c r="AS1359" s="84"/>
      <c r="AT1359" s="84"/>
      <c r="AU1359" s="84"/>
    </row>
    <row r="1360" spans="27:64" x14ac:dyDescent="0.2">
      <c r="AA1360" s="84"/>
      <c r="AB1360" s="84"/>
      <c r="AC1360" s="84"/>
      <c r="AD1360" s="84"/>
      <c r="AE1360" s="84"/>
      <c r="AG1360" s="132"/>
      <c r="AN1360" s="84"/>
      <c r="AO1360" s="84"/>
      <c r="AP1360" s="84"/>
      <c r="AQ1360" s="84"/>
      <c r="AR1360" s="84"/>
      <c r="AS1360" s="84"/>
      <c r="AT1360" s="84"/>
      <c r="AU1360" s="84"/>
    </row>
    <row r="1361" spans="27:64" x14ac:dyDescent="0.2">
      <c r="AA1361" s="84"/>
      <c r="AB1361" s="84"/>
      <c r="AC1361" s="84"/>
      <c r="AD1361" s="84"/>
      <c r="AE1361" s="84"/>
      <c r="AG1361" s="132"/>
      <c r="AN1361" s="84"/>
      <c r="AO1361" s="84"/>
      <c r="AP1361" s="84"/>
      <c r="AQ1361" s="84"/>
      <c r="AR1361" s="84"/>
      <c r="AS1361" s="84"/>
      <c r="AT1361" s="84"/>
      <c r="AU1361" s="84"/>
    </row>
    <row r="1362" spans="27:64" x14ac:dyDescent="0.2">
      <c r="AA1362" s="84"/>
      <c r="AB1362" s="84"/>
      <c r="AC1362" s="84"/>
      <c r="AD1362" s="84"/>
      <c r="AE1362" s="84"/>
      <c r="AG1362" s="132"/>
      <c r="AN1362" s="84"/>
      <c r="AO1362" s="84"/>
      <c r="AP1362" s="84"/>
      <c r="AQ1362" s="84"/>
      <c r="AR1362" s="84"/>
      <c r="AS1362" s="84"/>
      <c r="AT1362" s="84"/>
      <c r="AU1362" s="84"/>
      <c r="AV1362" s="84"/>
      <c r="AW1362" s="84"/>
      <c r="AX1362" s="84"/>
      <c r="AY1362" s="84"/>
      <c r="AZ1362" s="84"/>
      <c r="BA1362" s="84"/>
      <c r="BB1362" s="84"/>
      <c r="BC1362" s="84"/>
      <c r="BD1362" s="84"/>
      <c r="BE1362" s="84"/>
      <c r="BF1362" s="84"/>
      <c r="BG1362" s="84"/>
      <c r="BH1362" s="84"/>
      <c r="BI1362" s="84"/>
      <c r="BJ1362" s="84"/>
      <c r="BK1362" s="84"/>
      <c r="BL1362" s="84"/>
    </row>
    <row r="1363" spans="27:64" x14ac:dyDescent="0.2">
      <c r="AA1363" s="84"/>
      <c r="AB1363" s="84"/>
      <c r="AC1363" s="84"/>
      <c r="AD1363" s="84"/>
      <c r="AE1363" s="84"/>
      <c r="AG1363" s="132"/>
      <c r="AN1363" s="84"/>
      <c r="AO1363" s="84"/>
      <c r="AP1363" s="84"/>
      <c r="AQ1363" s="84"/>
      <c r="AR1363" s="84"/>
      <c r="AS1363" s="84"/>
      <c r="AT1363" s="84"/>
      <c r="AU1363" s="84"/>
    </row>
    <row r="1364" spans="27:64" x14ac:dyDescent="0.2">
      <c r="AA1364" s="84"/>
      <c r="AB1364" s="84"/>
      <c r="AC1364" s="84"/>
      <c r="AD1364" s="84"/>
      <c r="AE1364" s="84"/>
      <c r="AG1364" s="132"/>
      <c r="AN1364" s="84"/>
      <c r="AO1364" s="84"/>
      <c r="AP1364" s="84"/>
      <c r="AQ1364" s="84"/>
      <c r="AR1364" s="84"/>
      <c r="AS1364" s="84"/>
      <c r="AT1364" s="84"/>
      <c r="AU1364" s="84"/>
      <c r="AV1364" s="84"/>
    </row>
    <row r="1365" spans="27:64" x14ac:dyDescent="0.2">
      <c r="AA1365" s="84"/>
      <c r="AB1365" s="84"/>
      <c r="AC1365" s="84"/>
      <c r="AD1365" s="84"/>
      <c r="AE1365" s="84"/>
      <c r="AG1365" s="132"/>
      <c r="AN1365" s="84"/>
      <c r="AO1365" s="84"/>
      <c r="AP1365" s="84"/>
      <c r="AQ1365" s="84"/>
      <c r="AR1365" s="84"/>
      <c r="AS1365" s="84"/>
      <c r="AT1365" s="84"/>
      <c r="AU1365" s="84"/>
      <c r="AV1365" s="84"/>
    </row>
    <row r="1366" spans="27:64" x14ac:dyDescent="0.2">
      <c r="AA1366" s="84"/>
      <c r="AB1366" s="84"/>
      <c r="AC1366" s="84"/>
      <c r="AD1366" s="84"/>
      <c r="AE1366" s="84"/>
      <c r="AG1366" s="132"/>
      <c r="AN1366" s="84"/>
      <c r="AO1366" s="84"/>
      <c r="AP1366" s="84"/>
      <c r="AQ1366" s="84"/>
      <c r="AR1366" s="84"/>
      <c r="AS1366" s="84"/>
      <c r="AT1366" s="84"/>
      <c r="AU1366" s="84"/>
      <c r="AV1366" s="84"/>
    </row>
    <row r="1367" spans="27:64" x14ac:dyDescent="0.2">
      <c r="AA1367" s="84"/>
      <c r="AB1367" s="84"/>
      <c r="AC1367" s="84"/>
      <c r="AD1367" s="84"/>
      <c r="AE1367" s="84"/>
      <c r="AG1367" s="132"/>
      <c r="AN1367" s="84"/>
      <c r="AO1367" s="84"/>
      <c r="AP1367" s="84"/>
      <c r="AQ1367" s="84"/>
      <c r="AR1367" s="84"/>
      <c r="AS1367" s="84"/>
      <c r="AT1367" s="84"/>
      <c r="AU1367" s="84"/>
      <c r="AV1367" s="84"/>
      <c r="AX1367" s="84"/>
    </row>
    <row r="1368" spans="27:64" x14ac:dyDescent="0.2">
      <c r="AA1368" s="84"/>
      <c r="AB1368" s="84"/>
      <c r="AC1368" s="84"/>
      <c r="AD1368" s="84"/>
      <c r="AE1368" s="84"/>
      <c r="AG1368" s="132"/>
      <c r="AN1368" s="84"/>
      <c r="AO1368" s="84"/>
      <c r="AP1368" s="84"/>
      <c r="AQ1368" s="84"/>
      <c r="AR1368" s="84"/>
      <c r="AS1368" s="84"/>
      <c r="AT1368" s="84"/>
      <c r="AU1368" s="84"/>
      <c r="AV1368" s="84"/>
      <c r="AX1368" s="84"/>
    </row>
    <row r="1369" spans="27:64" x14ac:dyDescent="0.2">
      <c r="AA1369" s="84"/>
      <c r="AB1369" s="84"/>
      <c r="AC1369" s="84"/>
      <c r="AD1369" s="84"/>
      <c r="AE1369" s="84"/>
      <c r="AG1369" s="132"/>
      <c r="AN1369" s="84"/>
      <c r="AO1369" s="84"/>
      <c r="AP1369" s="84"/>
      <c r="AQ1369" s="84"/>
      <c r="AR1369" s="84"/>
      <c r="AS1369" s="84"/>
      <c r="AT1369" s="84"/>
      <c r="AU1369" s="84"/>
      <c r="AV1369" s="84"/>
      <c r="AW1369" s="84"/>
      <c r="AX1369" s="84"/>
      <c r="AY1369" s="84"/>
      <c r="AZ1369" s="84"/>
      <c r="BA1369" s="84"/>
      <c r="BB1369" s="84"/>
      <c r="BC1369" s="84"/>
      <c r="BD1369" s="84"/>
      <c r="BE1369" s="84"/>
      <c r="BF1369" s="84"/>
      <c r="BG1369" s="84"/>
      <c r="BH1369" s="84"/>
      <c r="BI1369" s="84"/>
      <c r="BJ1369" s="84"/>
      <c r="BK1369" s="84"/>
      <c r="BL1369" s="84"/>
    </row>
    <row r="1370" spans="27:64" x14ac:dyDescent="0.2">
      <c r="AA1370" s="84"/>
      <c r="AB1370" s="84"/>
      <c r="AC1370" s="84"/>
      <c r="AD1370" s="84"/>
      <c r="AE1370" s="84"/>
      <c r="AG1370" s="132"/>
      <c r="AN1370" s="84"/>
      <c r="AO1370" s="84"/>
      <c r="AP1370" s="84"/>
      <c r="AQ1370" s="84"/>
      <c r="AR1370" s="84"/>
      <c r="AS1370" s="84"/>
      <c r="AT1370" s="84"/>
      <c r="AU1370" s="84"/>
    </row>
    <row r="1371" spans="27:64" x14ac:dyDescent="0.2">
      <c r="AA1371" s="84"/>
      <c r="AB1371" s="84"/>
      <c r="AC1371" s="84"/>
      <c r="AD1371" s="84"/>
      <c r="AE1371" s="84"/>
      <c r="AG1371" s="132"/>
      <c r="AN1371" s="84"/>
      <c r="AO1371" s="84"/>
      <c r="AP1371" s="84"/>
      <c r="AQ1371" s="84"/>
      <c r="AR1371" s="84"/>
      <c r="AS1371" s="84"/>
      <c r="AT1371" s="84"/>
      <c r="AU1371" s="84"/>
    </row>
    <row r="1372" spans="27:64" x14ac:dyDescent="0.2">
      <c r="AA1372" s="84"/>
      <c r="AB1372" s="84"/>
      <c r="AC1372" s="84"/>
      <c r="AD1372" s="84"/>
      <c r="AE1372" s="84"/>
      <c r="AG1372" s="132"/>
      <c r="AN1372" s="84"/>
      <c r="AO1372" s="84"/>
      <c r="AP1372" s="84"/>
      <c r="AQ1372" s="84"/>
      <c r="AR1372" s="84"/>
      <c r="AS1372" s="84"/>
      <c r="AT1372" s="84"/>
      <c r="AU1372" s="84"/>
    </row>
    <row r="1373" spans="27:64" x14ac:dyDescent="0.2">
      <c r="AA1373" s="84"/>
      <c r="AB1373" s="84"/>
      <c r="AC1373" s="84"/>
      <c r="AD1373" s="84"/>
      <c r="AE1373" s="84"/>
      <c r="AG1373" s="132"/>
      <c r="AN1373" s="84"/>
      <c r="AO1373" s="84"/>
      <c r="AP1373" s="84"/>
      <c r="AQ1373" s="84"/>
      <c r="AR1373" s="84"/>
      <c r="AS1373" s="84"/>
      <c r="AT1373" s="84"/>
      <c r="AU1373" s="84"/>
      <c r="AV1373" s="84"/>
      <c r="AW1373" s="84"/>
      <c r="AX1373" s="84"/>
      <c r="AY1373" s="84"/>
      <c r="AZ1373" s="84"/>
      <c r="BA1373" s="84"/>
      <c r="BB1373" s="84"/>
      <c r="BC1373" s="84"/>
      <c r="BD1373" s="84"/>
      <c r="BE1373" s="84"/>
      <c r="BF1373" s="84"/>
      <c r="BG1373" s="84"/>
      <c r="BH1373" s="84"/>
      <c r="BI1373" s="84"/>
      <c r="BJ1373" s="84"/>
      <c r="BK1373" s="84"/>
      <c r="BL1373" s="84"/>
    </row>
    <row r="1374" spans="27:64" x14ac:dyDescent="0.2">
      <c r="AA1374" s="84"/>
      <c r="AB1374" s="84"/>
      <c r="AC1374" s="84"/>
      <c r="AD1374" s="84"/>
      <c r="AE1374" s="84"/>
      <c r="AG1374" s="132"/>
      <c r="AN1374" s="84"/>
      <c r="AO1374" s="84"/>
      <c r="AP1374" s="84"/>
      <c r="AQ1374" s="84"/>
      <c r="AR1374" s="84"/>
      <c r="AS1374" s="84"/>
      <c r="AT1374" s="84"/>
      <c r="AU1374" s="84"/>
      <c r="AV1374" s="84"/>
      <c r="AX1374" s="84"/>
    </row>
    <row r="1375" spans="27:64" x14ac:dyDescent="0.2">
      <c r="AA1375" s="84"/>
      <c r="AB1375" s="84"/>
      <c r="AC1375" s="84"/>
      <c r="AD1375" s="84"/>
      <c r="AE1375" s="84"/>
      <c r="AG1375" s="132"/>
      <c r="AN1375" s="84"/>
      <c r="AO1375" s="84"/>
      <c r="AP1375" s="84"/>
      <c r="AQ1375" s="84"/>
      <c r="AR1375" s="84"/>
      <c r="AS1375" s="84"/>
      <c r="AT1375" s="84"/>
      <c r="AU1375" s="84"/>
      <c r="AV1375" s="84"/>
      <c r="AX1375" s="84"/>
      <c r="AY1375" s="84"/>
      <c r="AZ1375" s="84"/>
      <c r="BA1375" s="84"/>
      <c r="BB1375" s="84"/>
      <c r="BC1375" s="84"/>
      <c r="BD1375" s="84"/>
      <c r="BE1375" s="84"/>
      <c r="BF1375" s="84"/>
      <c r="BG1375" s="84"/>
      <c r="BH1375" s="84"/>
      <c r="BI1375" s="84"/>
      <c r="BJ1375" s="84"/>
      <c r="BK1375" s="84"/>
      <c r="BL1375" s="84"/>
    </row>
    <row r="1376" spans="27:64" x14ac:dyDescent="0.2">
      <c r="AA1376" s="84"/>
      <c r="AB1376" s="84"/>
      <c r="AC1376" s="84"/>
      <c r="AD1376" s="84"/>
      <c r="AE1376" s="84"/>
      <c r="AG1376" s="132"/>
      <c r="AN1376" s="84"/>
      <c r="AO1376" s="84"/>
      <c r="AP1376" s="84"/>
      <c r="AQ1376" s="84"/>
      <c r="AR1376" s="84"/>
      <c r="AS1376" s="84"/>
      <c r="AT1376" s="84"/>
      <c r="AU1376" s="84"/>
      <c r="AV1376" s="84"/>
      <c r="AW1376" s="84"/>
      <c r="AX1376" s="84"/>
      <c r="AY1376" s="84"/>
      <c r="AZ1376" s="84"/>
      <c r="BA1376" s="84"/>
      <c r="BB1376" s="84"/>
      <c r="BC1376" s="84"/>
      <c r="BD1376" s="84"/>
      <c r="BE1376" s="84"/>
      <c r="BF1376" s="84"/>
      <c r="BG1376" s="84"/>
      <c r="BH1376" s="84"/>
      <c r="BI1376" s="84"/>
      <c r="BJ1376" s="84"/>
      <c r="BK1376" s="84"/>
      <c r="BL1376" s="84"/>
    </row>
    <row r="1377" spans="27:64" x14ac:dyDescent="0.2">
      <c r="AA1377" s="84"/>
      <c r="AB1377" s="84"/>
      <c r="AC1377" s="84"/>
      <c r="AD1377" s="84"/>
      <c r="AE1377" s="84"/>
      <c r="AG1377" s="132"/>
      <c r="AN1377" s="84"/>
      <c r="AO1377" s="84"/>
      <c r="AP1377" s="84"/>
      <c r="AQ1377" s="84"/>
      <c r="AR1377" s="84"/>
      <c r="AS1377" s="84"/>
      <c r="AT1377" s="84"/>
      <c r="AU1377" s="84"/>
      <c r="AV1377" s="84"/>
      <c r="AW1377" s="84"/>
      <c r="AX1377" s="84"/>
      <c r="AY1377" s="84"/>
      <c r="AZ1377" s="84"/>
      <c r="BA1377" s="84"/>
      <c r="BB1377" s="84"/>
      <c r="BC1377" s="84"/>
      <c r="BD1377" s="84"/>
      <c r="BE1377" s="84"/>
      <c r="BF1377" s="84"/>
      <c r="BG1377" s="84"/>
      <c r="BH1377" s="84"/>
      <c r="BI1377" s="84"/>
      <c r="BJ1377" s="84"/>
      <c r="BK1377" s="84"/>
      <c r="BL1377" s="84"/>
    </row>
    <row r="1378" spans="27:64" x14ac:dyDescent="0.2">
      <c r="AA1378" s="84"/>
      <c r="AB1378" s="84"/>
      <c r="AC1378" s="84"/>
      <c r="AD1378" s="84"/>
      <c r="AE1378" s="84"/>
      <c r="AG1378" s="132"/>
      <c r="AN1378" s="84"/>
      <c r="AO1378" s="84"/>
      <c r="AP1378" s="84"/>
      <c r="AQ1378" s="84"/>
      <c r="AR1378" s="84"/>
      <c r="AS1378" s="84"/>
      <c r="AT1378" s="84"/>
      <c r="AU1378" s="84"/>
      <c r="AV1378" s="84"/>
    </row>
    <row r="1379" spans="27:64" x14ac:dyDescent="0.2">
      <c r="AA1379" s="84"/>
      <c r="AB1379" s="84"/>
      <c r="AC1379" s="84"/>
      <c r="AD1379" s="84"/>
      <c r="AE1379" s="84"/>
      <c r="AG1379" s="132"/>
      <c r="AN1379" s="84"/>
      <c r="AO1379" s="84"/>
      <c r="AP1379" s="84"/>
      <c r="AQ1379" s="84"/>
      <c r="AR1379" s="84"/>
      <c r="AS1379" s="84"/>
      <c r="AT1379" s="84"/>
      <c r="AU1379" s="84"/>
    </row>
    <row r="1380" spans="27:64" x14ac:dyDescent="0.2">
      <c r="AA1380" s="84"/>
      <c r="AB1380" s="84"/>
      <c r="AC1380" s="84"/>
      <c r="AD1380" s="84"/>
      <c r="AE1380" s="84"/>
      <c r="AG1380" s="132"/>
      <c r="AN1380" s="84"/>
      <c r="AO1380" s="84"/>
      <c r="AP1380" s="84"/>
      <c r="AQ1380" s="84"/>
      <c r="AR1380" s="84"/>
      <c r="AS1380" s="84"/>
      <c r="AT1380" s="84"/>
      <c r="AU1380" s="84"/>
      <c r="AV1380" s="84"/>
      <c r="AX1380" s="84"/>
    </row>
    <row r="1381" spans="27:64" x14ac:dyDescent="0.2">
      <c r="AA1381" s="84"/>
      <c r="AB1381" s="84"/>
      <c r="AC1381" s="84"/>
      <c r="AD1381" s="84"/>
      <c r="AE1381" s="84"/>
      <c r="AG1381" s="132"/>
      <c r="AN1381" s="84"/>
      <c r="AO1381" s="84"/>
      <c r="AP1381" s="84"/>
      <c r="AQ1381" s="84"/>
      <c r="AR1381" s="84"/>
      <c r="AS1381" s="84"/>
      <c r="AT1381" s="84"/>
      <c r="AU1381" s="84"/>
      <c r="AV1381" s="84"/>
      <c r="AX1381" s="84"/>
      <c r="AY1381" s="84"/>
      <c r="AZ1381" s="84"/>
      <c r="BA1381" s="84"/>
      <c r="BB1381" s="84"/>
      <c r="BC1381" s="84"/>
      <c r="BD1381" s="84"/>
      <c r="BE1381" s="84"/>
      <c r="BF1381" s="84"/>
      <c r="BG1381" s="84"/>
      <c r="BH1381" s="84"/>
      <c r="BI1381" s="84"/>
      <c r="BJ1381" s="84"/>
      <c r="BK1381" s="84"/>
      <c r="BL1381" s="84"/>
    </row>
    <row r="1382" spans="27:64" x14ac:dyDescent="0.2">
      <c r="AA1382" s="84"/>
      <c r="AB1382" s="84"/>
      <c r="AC1382" s="84"/>
      <c r="AD1382" s="84"/>
      <c r="AE1382" s="84"/>
      <c r="AG1382" s="132"/>
      <c r="AN1382" s="84"/>
      <c r="AO1382" s="84"/>
      <c r="AP1382" s="84"/>
      <c r="AQ1382" s="84"/>
      <c r="AR1382" s="84"/>
      <c r="AS1382" s="84"/>
      <c r="AT1382" s="84"/>
      <c r="AU1382" s="84"/>
      <c r="AV1382" s="84"/>
      <c r="AW1382" s="84"/>
      <c r="AX1382" s="84"/>
      <c r="AY1382" s="84"/>
      <c r="AZ1382" s="84"/>
      <c r="BA1382" s="84"/>
      <c r="BB1382" s="84"/>
      <c r="BC1382" s="84"/>
      <c r="BD1382" s="84"/>
      <c r="BE1382" s="84"/>
      <c r="BF1382" s="84"/>
      <c r="BG1382" s="84"/>
      <c r="BH1382" s="84"/>
      <c r="BI1382" s="84"/>
      <c r="BJ1382" s="84"/>
      <c r="BK1382" s="84"/>
      <c r="BL1382" s="84"/>
    </row>
    <row r="1383" spans="27:64" x14ac:dyDescent="0.2">
      <c r="AA1383" s="84"/>
      <c r="AB1383" s="84"/>
      <c r="AC1383" s="84"/>
      <c r="AD1383" s="84"/>
      <c r="AE1383" s="84"/>
      <c r="AG1383" s="132"/>
      <c r="AN1383" s="84"/>
      <c r="AO1383" s="84"/>
      <c r="AP1383" s="84"/>
      <c r="AQ1383" s="84"/>
      <c r="AR1383" s="84"/>
      <c r="AS1383" s="84"/>
      <c r="AT1383" s="84"/>
      <c r="AU1383" s="84"/>
      <c r="AV1383" s="84"/>
      <c r="AW1383" s="84"/>
      <c r="AX1383" s="84"/>
      <c r="AY1383" s="84"/>
      <c r="AZ1383" s="84"/>
      <c r="BA1383" s="84"/>
      <c r="BB1383" s="84"/>
      <c r="BC1383" s="84"/>
      <c r="BD1383" s="84"/>
      <c r="BE1383" s="84"/>
      <c r="BF1383" s="84"/>
      <c r="BG1383" s="84"/>
      <c r="BH1383" s="84"/>
      <c r="BI1383" s="84"/>
      <c r="BJ1383" s="84"/>
      <c r="BK1383" s="84"/>
      <c r="BL1383" s="84"/>
    </row>
    <row r="1384" spans="27:64" x14ac:dyDescent="0.2">
      <c r="AA1384" s="84"/>
      <c r="AB1384" s="84"/>
      <c r="AC1384" s="84"/>
      <c r="AD1384" s="84"/>
      <c r="AE1384" s="84"/>
      <c r="AG1384" s="132"/>
      <c r="AN1384" s="84"/>
      <c r="AO1384" s="84"/>
      <c r="AP1384" s="84"/>
      <c r="AQ1384" s="84"/>
      <c r="AR1384" s="84"/>
      <c r="AS1384" s="84"/>
      <c r="AT1384" s="84"/>
      <c r="AU1384" s="84"/>
    </row>
    <row r="1385" spans="27:64" x14ac:dyDescent="0.2">
      <c r="AA1385" s="84"/>
      <c r="AB1385" s="84"/>
      <c r="AC1385" s="84"/>
      <c r="AD1385" s="84"/>
      <c r="AE1385" s="84"/>
      <c r="AG1385" s="132"/>
      <c r="AN1385" s="84"/>
      <c r="AO1385" s="84"/>
      <c r="AP1385" s="84"/>
      <c r="AQ1385" s="84"/>
      <c r="AR1385" s="84"/>
      <c r="AS1385" s="84"/>
      <c r="AT1385" s="84"/>
      <c r="AU1385" s="84"/>
    </row>
    <row r="1386" spans="27:64" x14ac:dyDescent="0.2">
      <c r="AA1386" s="84"/>
      <c r="AB1386" s="84"/>
      <c r="AC1386" s="84"/>
      <c r="AD1386" s="84"/>
      <c r="AE1386" s="84"/>
      <c r="AG1386" s="132"/>
      <c r="AN1386" s="84"/>
      <c r="AO1386" s="84"/>
      <c r="AP1386" s="84"/>
      <c r="AQ1386" s="84"/>
      <c r="AR1386" s="84"/>
      <c r="AS1386" s="84"/>
      <c r="AT1386" s="84"/>
      <c r="AU1386" s="84"/>
      <c r="AV1386" s="84"/>
      <c r="AX1386" s="84"/>
      <c r="AY1386" s="84"/>
      <c r="AZ1386" s="84"/>
      <c r="BA1386" s="84"/>
      <c r="BB1386" s="84"/>
      <c r="BC1386" s="84"/>
      <c r="BD1386" s="84"/>
      <c r="BE1386" s="84"/>
      <c r="BF1386" s="84"/>
      <c r="BG1386" s="84"/>
      <c r="BH1386" s="84"/>
      <c r="BI1386" s="84"/>
      <c r="BJ1386" s="84"/>
      <c r="BK1386" s="84"/>
      <c r="BL1386" s="84"/>
    </row>
    <row r="1387" spans="27:64" x14ac:dyDescent="0.2">
      <c r="AA1387" s="84"/>
      <c r="AB1387" s="84"/>
      <c r="AC1387" s="84"/>
      <c r="AD1387" s="84"/>
      <c r="AE1387" s="84"/>
      <c r="AG1387" s="132"/>
      <c r="AN1387" s="84"/>
      <c r="AO1387" s="84"/>
      <c r="AP1387" s="84"/>
      <c r="AQ1387" s="84"/>
      <c r="AR1387" s="84"/>
      <c r="AS1387" s="84"/>
      <c r="AT1387" s="84"/>
      <c r="AU1387" s="84"/>
      <c r="AV1387" s="84"/>
      <c r="AW1387" s="84"/>
      <c r="AX1387" s="84"/>
      <c r="AY1387" s="84"/>
      <c r="AZ1387" s="84"/>
      <c r="BA1387" s="84"/>
      <c r="BB1387" s="84"/>
      <c r="BC1387" s="84"/>
      <c r="BD1387" s="84"/>
      <c r="BE1387" s="84"/>
      <c r="BF1387" s="84"/>
      <c r="BG1387" s="84"/>
      <c r="BH1387" s="84"/>
      <c r="BI1387" s="84"/>
      <c r="BJ1387" s="84"/>
      <c r="BK1387" s="84"/>
      <c r="BL1387" s="84"/>
    </row>
    <row r="1388" spans="27:64" x14ac:dyDescent="0.2">
      <c r="AA1388" s="84"/>
      <c r="AB1388" s="84"/>
      <c r="AC1388" s="84"/>
      <c r="AD1388" s="84"/>
      <c r="AE1388" s="84"/>
      <c r="AG1388" s="132"/>
      <c r="AN1388" s="84"/>
      <c r="AO1388" s="84"/>
      <c r="AP1388" s="84"/>
      <c r="AQ1388" s="84"/>
      <c r="AR1388" s="84"/>
      <c r="AS1388" s="84"/>
      <c r="AT1388" s="84"/>
      <c r="AU1388" s="84"/>
      <c r="AV1388" s="84"/>
      <c r="AW1388" s="84"/>
      <c r="AX1388" s="84"/>
      <c r="AY1388" s="84"/>
      <c r="AZ1388" s="84"/>
      <c r="BA1388" s="84"/>
      <c r="BB1388" s="84"/>
      <c r="BC1388" s="84"/>
      <c r="BD1388" s="84"/>
      <c r="BE1388" s="84"/>
      <c r="BF1388" s="84"/>
      <c r="BG1388" s="84"/>
      <c r="BH1388" s="84"/>
      <c r="BI1388" s="84"/>
      <c r="BJ1388" s="84"/>
      <c r="BK1388" s="84"/>
      <c r="BL1388" s="84"/>
    </row>
    <row r="1389" spans="27:64" x14ac:dyDescent="0.2">
      <c r="AA1389" s="84"/>
      <c r="AB1389" s="84"/>
      <c r="AC1389" s="84"/>
      <c r="AD1389" s="84"/>
      <c r="AE1389" s="84"/>
      <c r="AG1389" s="132"/>
      <c r="AN1389" s="84"/>
      <c r="AO1389" s="84"/>
      <c r="AP1389" s="84"/>
      <c r="AQ1389" s="84"/>
      <c r="AR1389" s="84"/>
      <c r="AS1389" s="84"/>
      <c r="AT1389" s="84"/>
      <c r="AU1389" s="84"/>
    </row>
    <row r="1390" spans="27:64" x14ac:dyDescent="0.2">
      <c r="AA1390" s="84"/>
      <c r="AB1390" s="84"/>
      <c r="AC1390" s="84"/>
      <c r="AD1390" s="84"/>
      <c r="AE1390" s="84"/>
      <c r="AG1390" s="132"/>
      <c r="AN1390" s="84"/>
      <c r="AO1390" s="84"/>
      <c r="AP1390" s="84"/>
      <c r="AQ1390" s="84"/>
      <c r="AR1390" s="84"/>
      <c r="AS1390" s="84"/>
      <c r="AT1390" s="84"/>
      <c r="AU1390" s="84"/>
      <c r="AV1390" s="84"/>
      <c r="AW1390" s="84"/>
      <c r="AX1390" s="84"/>
      <c r="AY1390" s="84"/>
      <c r="AZ1390" s="84"/>
      <c r="BA1390" s="84"/>
      <c r="BB1390" s="84"/>
      <c r="BC1390" s="84"/>
      <c r="BD1390" s="84"/>
      <c r="BE1390" s="84"/>
      <c r="BF1390" s="84"/>
      <c r="BG1390" s="84"/>
      <c r="BH1390" s="84"/>
      <c r="BI1390" s="84"/>
      <c r="BJ1390" s="84"/>
      <c r="BK1390" s="84"/>
      <c r="BL1390" s="84"/>
    </row>
    <row r="1391" spans="27:64" x14ac:dyDescent="0.2">
      <c r="AA1391" s="84"/>
      <c r="AB1391" s="84"/>
      <c r="AC1391" s="84"/>
      <c r="AD1391" s="84"/>
      <c r="AE1391" s="84"/>
      <c r="AG1391" s="132"/>
      <c r="AN1391" s="84"/>
      <c r="AO1391" s="84"/>
      <c r="AP1391" s="84"/>
      <c r="AQ1391" s="84"/>
      <c r="AR1391" s="84"/>
      <c r="AS1391" s="84"/>
      <c r="AT1391" s="84"/>
      <c r="AU1391" s="84"/>
      <c r="AV1391" s="84"/>
    </row>
    <row r="1392" spans="27:64" x14ac:dyDescent="0.2">
      <c r="AA1392" s="84"/>
      <c r="AB1392" s="84"/>
      <c r="AC1392" s="84"/>
      <c r="AD1392" s="84"/>
      <c r="AE1392" s="84"/>
      <c r="AG1392" s="132"/>
      <c r="AN1392" s="84"/>
      <c r="AO1392" s="84"/>
      <c r="AP1392" s="84"/>
      <c r="AQ1392" s="84"/>
      <c r="AR1392" s="84"/>
      <c r="AS1392" s="84"/>
      <c r="AT1392" s="84"/>
      <c r="AU1392" s="84"/>
      <c r="AV1392" s="84"/>
    </row>
    <row r="1393" spans="27:64" x14ac:dyDescent="0.2">
      <c r="AA1393" s="84"/>
      <c r="AB1393" s="84"/>
      <c r="AC1393" s="84"/>
      <c r="AD1393" s="84"/>
      <c r="AE1393" s="84"/>
      <c r="AG1393" s="132"/>
      <c r="AN1393" s="84"/>
      <c r="AO1393" s="84"/>
      <c r="AP1393" s="84"/>
      <c r="AQ1393" s="84"/>
      <c r="AR1393" s="84"/>
      <c r="AS1393" s="84"/>
      <c r="AT1393" s="84"/>
      <c r="AU1393" s="84"/>
      <c r="AV1393" s="84"/>
    </row>
    <row r="1394" spans="27:64" x14ac:dyDescent="0.2">
      <c r="AA1394" s="84"/>
      <c r="AB1394" s="84"/>
      <c r="AC1394" s="84"/>
      <c r="AD1394" s="84"/>
      <c r="AE1394" s="84"/>
      <c r="AG1394" s="132"/>
      <c r="AN1394" s="84"/>
      <c r="AO1394" s="84"/>
      <c r="AP1394" s="84"/>
      <c r="AQ1394" s="84"/>
      <c r="AR1394" s="84"/>
      <c r="AS1394" s="84"/>
      <c r="AT1394" s="84"/>
      <c r="AU1394" s="84"/>
      <c r="AV1394" s="84"/>
      <c r="AW1394" s="84"/>
      <c r="AX1394" s="84"/>
      <c r="AY1394" s="84"/>
      <c r="AZ1394" s="84"/>
      <c r="BA1394" s="84"/>
      <c r="BB1394" s="84"/>
      <c r="BC1394" s="84"/>
      <c r="BD1394" s="84"/>
      <c r="BE1394" s="84"/>
      <c r="BF1394" s="84"/>
      <c r="BG1394" s="84"/>
      <c r="BH1394" s="84"/>
      <c r="BI1394" s="84"/>
      <c r="BJ1394" s="84"/>
      <c r="BK1394" s="84"/>
      <c r="BL1394" s="84"/>
    </row>
    <row r="1395" spans="27:64" x14ac:dyDescent="0.2">
      <c r="AA1395" s="84"/>
      <c r="AB1395" s="84"/>
      <c r="AC1395" s="84"/>
      <c r="AD1395" s="84"/>
      <c r="AE1395" s="84"/>
      <c r="AG1395" s="132"/>
      <c r="AN1395" s="84"/>
      <c r="AO1395" s="84"/>
      <c r="AP1395" s="84"/>
      <c r="AQ1395" s="84"/>
      <c r="AR1395" s="84"/>
      <c r="AS1395" s="84"/>
      <c r="AT1395" s="84"/>
      <c r="AU1395" s="84"/>
      <c r="AV1395" s="84"/>
      <c r="AW1395" s="84"/>
      <c r="AX1395" s="84"/>
      <c r="AY1395" s="84"/>
      <c r="AZ1395" s="84"/>
      <c r="BA1395" s="84"/>
      <c r="BB1395" s="84"/>
      <c r="BC1395" s="84"/>
      <c r="BD1395" s="84"/>
      <c r="BE1395" s="84"/>
      <c r="BF1395" s="84"/>
      <c r="BG1395" s="84"/>
      <c r="BH1395" s="84"/>
      <c r="BI1395" s="84"/>
      <c r="BJ1395" s="84"/>
      <c r="BK1395" s="84"/>
      <c r="BL1395" s="84"/>
    </row>
    <row r="1396" spans="27:64" x14ac:dyDescent="0.2">
      <c r="AA1396" s="84"/>
      <c r="AB1396" s="84"/>
      <c r="AC1396" s="84"/>
      <c r="AD1396" s="84"/>
      <c r="AE1396" s="84"/>
      <c r="AG1396" s="132"/>
      <c r="AN1396" s="84"/>
      <c r="AO1396" s="84"/>
      <c r="AP1396" s="84"/>
      <c r="AQ1396" s="84"/>
      <c r="AR1396" s="84"/>
      <c r="AS1396" s="84"/>
      <c r="AT1396" s="84"/>
      <c r="AU1396" s="84"/>
    </row>
    <row r="1397" spans="27:64" x14ac:dyDescent="0.2">
      <c r="AA1397" s="84"/>
      <c r="AB1397" s="84"/>
      <c r="AC1397" s="84"/>
      <c r="AD1397" s="84"/>
      <c r="AE1397" s="84"/>
      <c r="AG1397" s="132"/>
      <c r="AN1397" s="84"/>
      <c r="AO1397" s="84"/>
      <c r="AP1397" s="84"/>
      <c r="AQ1397" s="84"/>
      <c r="AR1397" s="84"/>
      <c r="AS1397" s="84"/>
      <c r="AT1397" s="84"/>
      <c r="AU1397" s="84"/>
      <c r="AV1397" s="84"/>
      <c r="AW1397" s="84"/>
      <c r="AX1397" s="84"/>
      <c r="AY1397" s="84"/>
      <c r="AZ1397" s="84"/>
      <c r="BA1397" s="84"/>
      <c r="BB1397" s="84"/>
      <c r="BC1397" s="84"/>
      <c r="BD1397" s="84"/>
      <c r="BE1397" s="84"/>
      <c r="BF1397" s="84"/>
      <c r="BG1397" s="84"/>
      <c r="BH1397" s="84"/>
      <c r="BI1397" s="84"/>
      <c r="BJ1397" s="84"/>
      <c r="BK1397" s="84"/>
      <c r="BL1397" s="84"/>
    </row>
    <row r="1398" spans="27:64" x14ac:dyDescent="0.2">
      <c r="AA1398" s="84"/>
      <c r="AB1398" s="84"/>
      <c r="AC1398" s="84"/>
      <c r="AD1398" s="84"/>
      <c r="AE1398" s="84"/>
      <c r="AG1398" s="132"/>
      <c r="AN1398" s="84"/>
      <c r="AO1398" s="84"/>
      <c r="AP1398" s="84"/>
      <c r="AQ1398" s="84"/>
      <c r="AR1398" s="84"/>
      <c r="AS1398" s="84"/>
      <c r="AT1398" s="84"/>
      <c r="AU1398" s="84"/>
      <c r="AV1398" s="84"/>
    </row>
    <row r="1399" spans="27:64" x14ac:dyDescent="0.2">
      <c r="AA1399" s="84"/>
      <c r="AB1399" s="84"/>
      <c r="AC1399" s="84"/>
      <c r="AD1399" s="84"/>
      <c r="AE1399" s="84"/>
      <c r="AG1399" s="132"/>
      <c r="AN1399" s="84"/>
      <c r="AO1399" s="84"/>
      <c r="AP1399" s="84"/>
      <c r="AQ1399" s="84"/>
      <c r="AR1399" s="84"/>
      <c r="AS1399" s="84"/>
      <c r="AT1399" s="84"/>
      <c r="AU1399" s="84"/>
      <c r="AV1399" s="84"/>
    </row>
    <row r="1400" spans="27:64" x14ac:dyDescent="0.2">
      <c r="AA1400" s="84"/>
      <c r="AB1400" s="84"/>
      <c r="AC1400" s="84"/>
      <c r="AD1400" s="84"/>
      <c r="AE1400" s="84"/>
      <c r="AG1400" s="132"/>
      <c r="AN1400" s="84"/>
      <c r="AO1400" s="84"/>
      <c r="AP1400" s="84"/>
      <c r="AQ1400" s="84"/>
      <c r="AR1400" s="84"/>
      <c r="AS1400" s="84"/>
      <c r="AT1400" s="84"/>
      <c r="AU1400" s="84"/>
    </row>
    <row r="1401" spans="27:64" x14ac:dyDescent="0.2">
      <c r="AA1401" s="84"/>
      <c r="AB1401" s="84"/>
      <c r="AC1401" s="84"/>
      <c r="AD1401" s="84"/>
      <c r="AE1401" s="84"/>
      <c r="AG1401" s="132"/>
      <c r="AN1401" s="84"/>
      <c r="AO1401" s="84"/>
      <c r="AP1401" s="84"/>
      <c r="AQ1401" s="84"/>
      <c r="AR1401" s="84"/>
      <c r="AS1401" s="84"/>
      <c r="AT1401" s="84"/>
      <c r="AU1401" s="84"/>
      <c r="AV1401" s="84"/>
      <c r="AX1401" s="84"/>
      <c r="AY1401" s="84"/>
      <c r="AZ1401" s="84"/>
      <c r="BA1401" s="84"/>
      <c r="BB1401" s="84"/>
      <c r="BC1401" s="84"/>
      <c r="BD1401" s="84"/>
      <c r="BE1401" s="84"/>
      <c r="BF1401" s="84"/>
      <c r="BG1401" s="84"/>
      <c r="BH1401" s="84"/>
      <c r="BI1401" s="84"/>
      <c r="BJ1401" s="84"/>
      <c r="BK1401" s="84"/>
      <c r="BL1401" s="84"/>
    </row>
    <row r="1402" spans="27:64" x14ac:dyDescent="0.2">
      <c r="AA1402" s="84"/>
      <c r="AB1402" s="84"/>
      <c r="AC1402" s="84"/>
      <c r="AD1402" s="84"/>
      <c r="AE1402" s="84"/>
      <c r="AG1402" s="132"/>
      <c r="AN1402" s="84"/>
      <c r="AO1402" s="84"/>
      <c r="AP1402" s="84"/>
      <c r="AQ1402" s="84"/>
      <c r="AR1402" s="84"/>
      <c r="AS1402" s="84"/>
      <c r="AT1402" s="84"/>
      <c r="AU1402" s="84"/>
      <c r="AV1402" s="84"/>
      <c r="AX1402" s="84"/>
    </row>
    <row r="1403" spans="27:64" x14ac:dyDescent="0.2">
      <c r="AA1403" s="84"/>
      <c r="AB1403" s="84"/>
      <c r="AC1403" s="84"/>
      <c r="AD1403" s="84"/>
      <c r="AE1403" s="84"/>
      <c r="AG1403" s="132"/>
      <c r="AN1403" s="84"/>
      <c r="AO1403" s="84"/>
      <c r="AP1403" s="84"/>
      <c r="AQ1403" s="84"/>
      <c r="AR1403" s="84"/>
      <c r="AS1403" s="84"/>
      <c r="AT1403" s="84"/>
      <c r="AU1403" s="84"/>
      <c r="AV1403" s="84"/>
      <c r="AX1403" s="84"/>
    </row>
    <row r="1404" spans="27:64" x14ac:dyDescent="0.2">
      <c r="AA1404" s="84"/>
      <c r="AB1404" s="84"/>
      <c r="AC1404" s="84"/>
      <c r="AD1404" s="84"/>
      <c r="AE1404" s="84"/>
      <c r="AG1404" s="132"/>
      <c r="AN1404" s="84"/>
      <c r="AO1404" s="84"/>
      <c r="AP1404" s="84"/>
      <c r="AQ1404" s="84"/>
      <c r="AR1404" s="84"/>
      <c r="AS1404" s="84"/>
      <c r="AT1404" s="84"/>
      <c r="AU1404" s="84"/>
      <c r="AV1404" s="84"/>
      <c r="AW1404" s="84"/>
      <c r="AX1404" s="84"/>
      <c r="AY1404" s="84"/>
      <c r="AZ1404" s="84"/>
      <c r="BA1404" s="84"/>
      <c r="BB1404" s="84"/>
      <c r="BC1404" s="84"/>
      <c r="BD1404" s="84"/>
      <c r="BE1404" s="84"/>
      <c r="BF1404" s="84"/>
      <c r="BG1404" s="84"/>
      <c r="BH1404" s="84"/>
      <c r="BI1404" s="84"/>
      <c r="BJ1404" s="84"/>
      <c r="BK1404" s="84"/>
      <c r="BL1404" s="84"/>
    </row>
    <row r="1405" spans="27:64" x14ac:dyDescent="0.2">
      <c r="AA1405" s="84"/>
      <c r="AB1405" s="84"/>
      <c r="AC1405" s="84"/>
      <c r="AD1405" s="84"/>
      <c r="AE1405" s="84"/>
      <c r="AG1405" s="132"/>
      <c r="AN1405" s="84"/>
      <c r="AO1405" s="84"/>
      <c r="AP1405" s="84"/>
      <c r="AQ1405" s="84"/>
      <c r="AR1405" s="84"/>
      <c r="AS1405" s="84"/>
      <c r="AT1405" s="84"/>
      <c r="AU1405" s="84"/>
      <c r="AV1405" s="84"/>
      <c r="AW1405" s="84"/>
      <c r="AX1405" s="84"/>
      <c r="AY1405" s="84"/>
      <c r="AZ1405" s="84"/>
      <c r="BA1405" s="84"/>
      <c r="BB1405" s="84"/>
      <c r="BC1405" s="84"/>
      <c r="BD1405" s="84"/>
      <c r="BE1405" s="84"/>
      <c r="BF1405" s="84"/>
      <c r="BG1405" s="84"/>
      <c r="BH1405" s="84"/>
      <c r="BI1405" s="84"/>
      <c r="BJ1405" s="84"/>
      <c r="BK1405" s="84"/>
      <c r="BL1405" s="84"/>
    </row>
    <row r="1406" spans="27:64" x14ac:dyDescent="0.2">
      <c r="AA1406" s="84"/>
      <c r="AB1406" s="84"/>
      <c r="AC1406" s="84"/>
      <c r="AD1406" s="84"/>
      <c r="AE1406" s="84"/>
      <c r="AG1406" s="132"/>
      <c r="AN1406" s="84"/>
      <c r="AO1406" s="84"/>
      <c r="AP1406" s="84"/>
      <c r="AQ1406" s="84"/>
      <c r="AR1406" s="84"/>
      <c r="AS1406" s="84"/>
      <c r="AT1406" s="84"/>
      <c r="AU1406" s="84"/>
      <c r="AV1406" s="84"/>
      <c r="AW1406" s="84"/>
      <c r="AX1406" s="84"/>
      <c r="AY1406" s="84"/>
      <c r="AZ1406" s="84"/>
      <c r="BA1406" s="84"/>
      <c r="BB1406" s="84"/>
      <c r="BC1406" s="84"/>
      <c r="BD1406" s="84"/>
      <c r="BE1406" s="84"/>
      <c r="BF1406" s="84"/>
      <c r="BG1406" s="84"/>
      <c r="BH1406" s="84"/>
      <c r="BI1406" s="84"/>
      <c r="BJ1406" s="84"/>
      <c r="BK1406" s="84"/>
      <c r="BL1406" s="84"/>
    </row>
    <row r="1407" spans="27:64" x14ac:dyDescent="0.2">
      <c r="AA1407" s="84"/>
      <c r="AB1407" s="84"/>
      <c r="AC1407" s="84"/>
      <c r="AD1407" s="84"/>
      <c r="AE1407" s="84"/>
      <c r="AG1407" s="132"/>
      <c r="AN1407" s="84"/>
      <c r="AO1407" s="84"/>
      <c r="AP1407" s="84"/>
      <c r="AQ1407" s="84"/>
      <c r="AR1407" s="84"/>
      <c r="AS1407" s="84"/>
      <c r="AT1407" s="84"/>
      <c r="AU1407" s="84"/>
      <c r="AV1407" s="84"/>
      <c r="AW1407" s="84"/>
      <c r="AX1407" s="84"/>
      <c r="AY1407" s="84"/>
      <c r="AZ1407" s="84"/>
      <c r="BA1407" s="84"/>
      <c r="BB1407" s="84"/>
      <c r="BC1407" s="84"/>
      <c r="BD1407" s="84"/>
      <c r="BE1407" s="84"/>
      <c r="BF1407" s="84"/>
      <c r="BG1407" s="84"/>
      <c r="BH1407" s="84"/>
      <c r="BI1407" s="84"/>
      <c r="BJ1407" s="84"/>
      <c r="BK1407" s="84"/>
      <c r="BL1407" s="84"/>
    </row>
    <row r="1408" spans="27:64" x14ac:dyDescent="0.2">
      <c r="AA1408" s="84"/>
      <c r="AB1408" s="84"/>
      <c r="AC1408" s="84"/>
      <c r="AD1408" s="84"/>
      <c r="AE1408" s="84"/>
      <c r="AG1408" s="132"/>
      <c r="AN1408" s="84"/>
      <c r="AO1408" s="84"/>
      <c r="AP1408" s="84"/>
      <c r="AQ1408" s="84"/>
      <c r="AR1408" s="84"/>
      <c r="AS1408" s="84"/>
      <c r="AT1408" s="84"/>
      <c r="AU1408" s="84"/>
      <c r="AV1408" s="84"/>
    </row>
    <row r="1409" spans="27:64" x14ac:dyDescent="0.2">
      <c r="AA1409" s="84"/>
      <c r="AB1409" s="84"/>
      <c r="AC1409" s="84"/>
      <c r="AD1409" s="84"/>
      <c r="AE1409" s="84"/>
      <c r="AG1409" s="132"/>
      <c r="AN1409" s="84"/>
      <c r="AO1409" s="84"/>
      <c r="AP1409" s="84"/>
      <c r="AQ1409" s="84"/>
      <c r="AR1409" s="84"/>
      <c r="AS1409" s="84"/>
      <c r="AT1409" s="84"/>
      <c r="AU1409" s="84"/>
    </row>
    <row r="1410" spans="27:64" x14ac:dyDescent="0.2">
      <c r="AA1410" s="84"/>
      <c r="AB1410" s="84"/>
      <c r="AC1410" s="84"/>
      <c r="AD1410" s="84"/>
      <c r="AE1410" s="84"/>
      <c r="AG1410" s="132"/>
      <c r="AN1410" s="84"/>
      <c r="AO1410" s="84"/>
      <c r="AP1410" s="84"/>
      <c r="AQ1410" s="84"/>
      <c r="AR1410" s="84"/>
      <c r="AS1410" s="84"/>
      <c r="AT1410" s="84"/>
      <c r="AU1410" s="84"/>
    </row>
    <row r="1411" spans="27:64" x14ac:dyDescent="0.2">
      <c r="AA1411" s="84"/>
      <c r="AB1411" s="84"/>
      <c r="AC1411" s="84"/>
      <c r="AD1411" s="84"/>
      <c r="AE1411" s="84"/>
      <c r="AG1411" s="132"/>
      <c r="AN1411" s="84"/>
      <c r="AO1411" s="84"/>
      <c r="AP1411" s="84"/>
      <c r="AQ1411" s="84"/>
      <c r="AR1411" s="84"/>
      <c r="AS1411" s="84"/>
      <c r="AT1411" s="84"/>
      <c r="AU1411" s="84"/>
      <c r="AV1411" s="84"/>
    </row>
    <row r="1412" spans="27:64" x14ac:dyDescent="0.2">
      <c r="AA1412" s="84"/>
      <c r="AB1412" s="84"/>
      <c r="AC1412" s="84"/>
      <c r="AD1412" s="84"/>
      <c r="AE1412" s="84"/>
      <c r="AG1412" s="132"/>
      <c r="AN1412" s="84"/>
      <c r="AO1412" s="84"/>
      <c r="AP1412" s="84"/>
      <c r="AQ1412" s="84"/>
      <c r="AR1412" s="84"/>
      <c r="AS1412" s="84"/>
      <c r="AT1412" s="84"/>
      <c r="AU1412" s="84"/>
      <c r="AV1412" s="84"/>
      <c r="AW1412" s="84"/>
      <c r="AX1412" s="84"/>
      <c r="AY1412" s="84"/>
      <c r="AZ1412" s="84"/>
      <c r="BA1412" s="84"/>
      <c r="BB1412" s="84"/>
      <c r="BC1412" s="84"/>
      <c r="BD1412" s="84"/>
      <c r="BE1412" s="84"/>
      <c r="BF1412" s="84"/>
      <c r="BG1412" s="84"/>
      <c r="BH1412" s="84"/>
      <c r="BI1412" s="84"/>
      <c r="BJ1412" s="84"/>
      <c r="BK1412" s="84"/>
      <c r="BL1412" s="84"/>
    </row>
    <row r="1413" spans="27:64" x14ac:dyDescent="0.2">
      <c r="AA1413" s="84"/>
      <c r="AB1413" s="84"/>
      <c r="AC1413" s="84"/>
      <c r="AD1413" s="84"/>
      <c r="AE1413" s="84"/>
      <c r="AG1413" s="132"/>
      <c r="AN1413" s="84"/>
      <c r="AO1413" s="84"/>
      <c r="AP1413" s="84"/>
      <c r="AQ1413" s="84"/>
      <c r="AR1413" s="84"/>
      <c r="AS1413" s="84"/>
      <c r="AT1413" s="84"/>
      <c r="AU1413" s="84"/>
      <c r="AV1413" s="84"/>
      <c r="AW1413" s="84"/>
      <c r="AX1413" s="84"/>
      <c r="AY1413" s="84"/>
      <c r="AZ1413" s="84"/>
      <c r="BA1413" s="84"/>
      <c r="BB1413" s="84"/>
      <c r="BC1413" s="84"/>
      <c r="BD1413" s="84"/>
      <c r="BE1413" s="84"/>
      <c r="BF1413" s="84"/>
      <c r="BG1413" s="84"/>
      <c r="BH1413" s="84"/>
      <c r="BI1413" s="84"/>
      <c r="BJ1413" s="84"/>
      <c r="BK1413" s="84"/>
      <c r="BL1413" s="84"/>
    </row>
    <row r="1414" spans="27:64" x14ac:dyDescent="0.2">
      <c r="AA1414" s="84"/>
      <c r="AB1414" s="84"/>
      <c r="AC1414" s="84"/>
      <c r="AD1414" s="84"/>
      <c r="AE1414" s="84"/>
      <c r="AG1414" s="132"/>
      <c r="AN1414" s="84"/>
      <c r="AO1414" s="84"/>
      <c r="AP1414" s="84"/>
      <c r="AQ1414" s="84"/>
      <c r="AR1414" s="84"/>
      <c r="AS1414" s="84"/>
      <c r="AT1414" s="84"/>
      <c r="AU1414" s="84"/>
    </row>
    <row r="1415" spans="27:64" x14ac:dyDescent="0.2">
      <c r="AA1415" s="84"/>
      <c r="AB1415" s="84"/>
      <c r="AC1415" s="84"/>
      <c r="AD1415" s="84"/>
      <c r="AE1415" s="84"/>
      <c r="AG1415" s="132"/>
      <c r="AN1415" s="84"/>
      <c r="AO1415" s="84"/>
      <c r="AP1415" s="84"/>
      <c r="AQ1415" s="84"/>
      <c r="AR1415" s="84"/>
      <c r="AS1415" s="84"/>
      <c r="AT1415" s="84"/>
      <c r="AU1415" s="84"/>
      <c r="AV1415" s="84"/>
      <c r="AX1415" s="84"/>
    </row>
    <row r="1416" spans="27:64" x14ac:dyDescent="0.2">
      <c r="AA1416" s="84"/>
      <c r="AB1416" s="84"/>
      <c r="AC1416" s="84"/>
      <c r="AD1416" s="84"/>
      <c r="AE1416" s="84"/>
      <c r="AG1416" s="132"/>
      <c r="AN1416" s="84"/>
      <c r="AO1416" s="84"/>
      <c r="AP1416" s="84"/>
      <c r="AQ1416" s="84"/>
      <c r="AR1416" s="84"/>
      <c r="AS1416" s="84"/>
      <c r="AT1416" s="84"/>
      <c r="AU1416" s="84"/>
      <c r="AV1416" s="84"/>
    </row>
    <row r="1417" spans="27:64" x14ac:dyDescent="0.2">
      <c r="AA1417" s="84"/>
      <c r="AB1417" s="84"/>
      <c r="AC1417" s="84"/>
      <c r="AD1417" s="84"/>
      <c r="AE1417" s="84"/>
      <c r="AG1417" s="132"/>
      <c r="AN1417" s="84"/>
      <c r="AO1417" s="84"/>
      <c r="AP1417" s="84"/>
      <c r="AQ1417" s="84"/>
      <c r="AR1417" s="84"/>
      <c r="AS1417" s="84"/>
      <c r="AT1417" s="84"/>
      <c r="AU1417" s="84"/>
    </row>
    <row r="1418" spans="27:64" x14ac:dyDescent="0.2">
      <c r="AA1418" s="84"/>
      <c r="AB1418" s="84"/>
      <c r="AC1418" s="84"/>
      <c r="AD1418" s="84"/>
      <c r="AE1418" s="84"/>
      <c r="AG1418" s="132"/>
      <c r="AN1418" s="84"/>
      <c r="AO1418" s="84"/>
      <c r="AP1418" s="84"/>
      <c r="AQ1418" s="84"/>
      <c r="AR1418" s="84"/>
      <c r="AS1418" s="84"/>
      <c r="AT1418" s="84"/>
      <c r="AU1418" s="84"/>
    </row>
    <row r="1419" spans="27:64" x14ac:dyDescent="0.2">
      <c r="AA1419" s="84"/>
      <c r="AB1419" s="84"/>
      <c r="AC1419" s="84"/>
      <c r="AD1419" s="84"/>
      <c r="AE1419" s="84"/>
      <c r="AG1419" s="132"/>
      <c r="AN1419" s="84"/>
      <c r="AO1419" s="84"/>
      <c r="AP1419" s="84"/>
      <c r="AQ1419" s="84"/>
      <c r="AR1419" s="84"/>
      <c r="AS1419" s="84"/>
      <c r="AT1419" s="84"/>
      <c r="AU1419" s="84"/>
    </row>
    <row r="1420" spans="27:64" x14ac:dyDescent="0.2">
      <c r="AA1420" s="84"/>
      <c r="AB1420" s="84"/>
      <c r="AC1420" s="84"/>
      <c r="AD1420" s="84"/>
      <c r="AE1420" s="84"/>
      <c r="AG1420" s="132"/>
      <c r="AN1420" s="84"/>
      <c r="AO1420" s="84"/>
      <c r="AP1420" s="84"/>
      <c r="AQ1420" s="84"/>
      <c r="AR1420" s="84"/>
      <c r="AS1420" s="84"/>
      <c r="AT1420" s="84"/>
      <c r="AU1420" s="84"/>
    </row>
    <row r="1421" spans="27:64" x14ac:dyDescent="0.2">
      <c r="AA1421" s="84"/>
      <c r="AB1421" s="84"/>
      <c r="AC1421" s="84"/>
      <c r="AD1421" s="84"/>
      <c r="AE1421" s="84"/>
      <c r="AG1421" s="132"/>
      <c r="AN1421" s="84"/>
      <c r="AO1421" s="84"/>
      <c r="AP1421" s="84"/>
      <c r="AQ1421" s="84"/>
      <c r="AR1421" s="84"/>
      <c r="AS1421" s="84"/>
      <c r="AT1421" s="84"/>
      <c r="AU1421" s="84"/>
      <c r="AV1421" s="84"/>
      <c r="AW1421" s="84"/>
      <c r="AX1421" s="84"/>
      <c r="AY1421" s="84"/>
      <c r="AZ1421" s="84"/>
      <c r="BA1421" s="84"/>
      <c r="BB1421" s="84"/>
      <c r="BC1421" s="84"/>
      <c r="BD1421" s="84"/>
      <c r="BE1421" s="84"/>
      <c r="BF1421" s="84"/>
      <c r="BG1421" s="84"/>
      <c r="BH1421" s="84"/>
      <c r="BI1421" s="84"/>
      <c r="BJ1421" s="84"/>
      <c r="BK1421" s="84"/>
      <c r="BL1421" s="84"/>
    </row>
    <row r="1422" spans="27:64" x14ac:dyDescent="0.2">
      <c r="AA1422" s="84"/>
      <c r="AB1422" s="84"/>
      <c r="AC1422" s="84"/>
      <c r="AD1422" s="84"/>
      <c r="AE1422" s="84"/>
      <c r="AG1422" s="132"/>
      <c r="AN1422" s="84"/>
      <c r="AO1422" s="84"/>
      <c r="AP1422" s="84"/>
      <c r="AQ1422" s="84"/>
      <c r="AR1422" s="84"/>
      <c r="AS1422" s="84"/>
      <c r="AT1422" s="84"/>
      <c r="AU1422" s="84"/>
    </row>
    <row r="1423" spans="27:64" x14ac:dyDescent="0.2">
      <c r="AA1423" s="84"/>
      <c r="AB1423" s="84"/>
      <c r="AC1423" s="84"/>
      <c r="AD1423" s="84"/>
      <c r="AE1423" s="84"/>
      <c r="AG1423" s="132"/>
      <c r="AN1423" s="84"/>
      <c r="AO1423" s="84"/>
      <c r="AP1423" s="84"/>
      <c r="AQ1423" s="84"/>
      <c r="AR1423" s="84"/>
      <c r="AS1423" s="84"/>
      <c r="AT1423" s="84"/>
      <c r="AU1423" s="84"/>
      <c r="AV1423" s="84"/>
      <c r="AW1423" s="84"/>
      <c r="AX1423" s="84"/>
      <c r="AY1423" s="84"/>
      <c r="AZ1423" s="84"/>
      <c r="BA1423" s="84"/>
      <c r="BB1423" s="84"/>
      <c r="BC1423" s="84"/>
      <c r="BD1423" s="84"/>
      <c r="BE1423" s="84"/>
      <c r="BF1423" s="84"/>
      <c r="BG1423" s="84"/>
      <c r="BH1423" s="84"/>
      <c r="BI1423" s="84"/>
      <c r="BJ1423" s="84"/>
      <c r="BK1423" s="84"/>
      <c r="BL1423" s="84"/>
    </row>
    <row r="1424" spans="27:64" x14ac:dyDescent="0.2">
      <c r="AA1424" s="84"/>
      <c r="AB1424" s="84"/>
      <c r="AC1424" s="84"/>
      <c r="AD1424" s="84"/>
      <c r="AE1424" s="84"/>
      <c r="AG1424" s="132"/>
      <c r="AN1424" s="84"/>
      <c r="AO1424" s="84"/>
      <c r="AP1424" s="84"/>
      <c r="AQ1424" s="84"/>
      <c r="AR1424" s="84"/>
      <c r="AS1424" s="84"/>
      <c r="AT1424" s="84"/>
      <c r="AU1424" s="84"/>
      <c r="AV1424" s="84"/>
      <c r="AX1424" s="84"/>
    </row>
    <row r="1425" spans="27:64" x14ac:dyDescent="0.2">
      <c r="AA1425" s="84"/>
      <c r="AB1425" s="84"/>
      <c r="AC1425" s="84"/>
      <c r="AD1425" s="84"/>
      <c r="AE1425" s="84"/>
      <c r="AG1425" s="132"/>
      <c r="AN1425" s="84"/>
      <c r="AO1425" s="84"/>
      <c r="AP1425" s="84"/>
      <c r="AQ1425" s="84"/>
      <c r="AR1425" s="84"/>
      <c r="AS1425" s="84"/>
      <c r="AT1425" s="84"/>
      <c r="AU1425" s="84"/>
      <c r="AV1425" s="84"/>
    </row>
    <row r="1426" spans="27:64" x14ac:dyDescent="0.2">
      <c r="AA1426" s="84"/>
      <c r="AB1426" s="84"/>
      <c r="AC1426" s="84"/>
      <c r="AD1426" s="84"/>
      <c r="AE1426" s="84"/>
      <c r="AG1426" s="132"/>
      <c r="AN1426" s="84"/>
      <c r="AO1426" s="84"/>
      <c r="AP1426" s="84"/>
      <c r="AQ1426" s="84"/>
      <c r="AR1426" s="84"/>
      <c r="AS1426" s="84"/>
      <c r="AT1426" s="84"/>
      <c r="AU1426" s="84"/>
      <c r="AV1426" s="84"/>
    </row>
    <row r="1427" spans="27:64" x14ac:dyDescent="0.2">
      <c r="AA1427" s="84"/>
      <c r="AB1427" s="84"/>
      <c r="AC1427" s="84"/>
      <c r="AD1427" s="84"/>
      <c r="AE1427" s="84"/>
      <c r="AG1427" s="132"/>
      <c r="AN1427" s="84"/>
      <c r="AO1427" s="84"/>
      <c r="AP1427" s="84"/>
      <c r="AQ1427" s="84"/>
      <c r="AR1427" s="84"/>
      <c r="AS1427" s="84"/>
      <c r="AT1427" s="84"/>
      <c r="AU1427" s="84"/>
      <c r="AV1427" s="84"/>
      <c r="AX1427" s="84"/>
    </row>
    <row r="1428" spans="27:64" x14ac:dyDescent="0.2">
      <c r="AA1428" s="84"/>
      <c r="AB1428" s="84"/>
      <c r="AC1428" s="84"/>
      <c r="AD1428" s="84"/>
      <c r="AE1428" s="84"/>
      <c r="AG1428" s="132"/>
      <c r="AN1428" s="84"/>
      <c r="AO1428" s="84"/>
      <c r="AP1428" s="84"/>
      <c r="AQ1428" s="84"/>
      <c r="AR1428" s="84"/>
      <c r="AS1428" s="84"/>
      <c r="AT1428" s="84"/>
      <c r="AU1428" s="84"/>
      <c r="AV1428" s="84"/>
      <c r="AW1428" s="84"/>
      <c r="AX1428" s="84"/>
      <c r="AY1428" s="84"/>
      <c r="AZ1428" s="84"/>
      <c r="BA1428" s="84"/>
      <c r="BB1428" s="84"/>
      <c r="BC1428" s="84"/>
      <c r="BD1428" s="84"/>
      <c r="BE1428" s="84"/>
      <c r="BF1428" s="84"/>
      <c r="BG1428" s="84"/>
      <c r="BH1428" s="84"/>
      <c r="BI1428" s="84"/>
      <c r="BJ1428" s="84"/>
      <c r="BK1428" s="84"/>
      <c r="BL1428" s="84"/>
    </row>
    <row r="1429" spans="27:64" x14ac:dyDescent="0.2">
      <c r="AA1429" s="84"/>
      <c r="AB1429" s="84"/>
      <c r="AC1429" s="84"/>
      <c r="AD1429" s="84"/>
      <c r="AE1429" s="84"/>
      <c r="AG1429" s="132"/>
      <c r="AN1429" s="84"/>
      <c r="AO1429" s="84"/>
      <c r="AP1429" s="84"/>
      <c r="AQ1429" s="84"/>
      <c r="AR1429" s="84"/>
      <c r="AS1429" s="84"/>
      <c r="AT1429" s="84"/>
      <c r="AU1429" s="84"/>
      <c r="AV1429" s="84"/>
    </row>
    <row r="1430" spans="27:64" x14ac:dyDescent="0.2">
      <c r="AA1430" s="84"/>
      <c r="AB1430" s="84"/>
      <c r="AC1430" s="84"/>
      <c r="AD1430" s="84"/>
      <c r="AE1430" s="84"/>
      <c r="AG1430" s="132"/>
      <c r="AN1430" s="84"/>
      <c r="AO1430" s="84"/>
      <c r="AP1430" s="84"/>
      <c r="AQ1430" s="84"/>
      <c r="AR1430" s="84"/>
      <c r="AS1430" s="84"/>
      <c r="AT1430" s="84"/>
      <c r="AU1430" s="84"/>
      <c r="AV1430" s="84"/>
      <c r="AX1430" s="84"/>
    </row>
    <row r="1431" spans="27:64" x14ac:dyDescent="0.2">
      <c r="AA1431" s="84"/>
      <c r="AB1431" s="84"/>
      <c r="AC1431" s="84"/>
      <c r="AD1431" s="84"/>
      <c r="AE1431" s="84"/>
      <c r="AG1431" s="132"/>
      <c r="AN1431" s="84"/>
      <c r="AO1431" s="84"/>
      <c r="AP1431" s="84"/>
      <c r="AQ1431" s="84"/>
      <c r="AR1431" s="84"/>
      <c r="AS1431" s="84"/>
      <c r="AT1431" s="84"/>
      <c r="AU1431" s="84"/>
      <c r="AV1431" s="84"/>
      <c r="AW1431" s="84"/>
      <c r="AX1431" s="84"/>
      <c r="AY1431" s="84"/>
      <c r="AZ1431" s="84"/>
      <c r="BA1431" s="84"/>
      <c r="BB1431" s="84"/>
      <c r="BC1431" s="84"/>
      <c r="BD1431" s="84"/>
      <c r="BE1431" s="84"/>
      <c r="BF1431" s="84"/>
      <c r="BG1431" s="84"/>
      <c r="BH1431" s="84"/>
      <c r="BI1431" s="84"/>
      <c r="BJ1431" s="84"/>
      <c r="BK1431" s="84"/>
      <c r="BL1431" s="84"/>
    </row>
    <row r="1432" spans="27:64" x14ac:dyDescent="0.2">
      <c r="AA1432" s="84"/>
      <c r="AB1432" s="84"/>
      <c r="AC1432" s="84"/>
      <c r="AD1432" s="84"/>
      <c r="AE1432" s="84"/>
      <c r="AG1432" s="132"/>
      <c r="AN1432" s="84"/>
      <c r="AO1432" s="84"/>
      <c r="AP1432" s="84"/>
      <c r="AQ1432" s="84"/>
      <c r="AR1432" s="84"/>
      <c r="AS1432" s="84"/>
      <c r="AT1432" s="84"/>
      <c r="AU1432" s="84"/>
      <c r="AV1432" s="84"/>
    </row>
    <row r="1433" spans="27:64" x14ac:dyDescent="0.2">
      <c r="AA1433" s="84"/>
      <c r="AB1433" s="84"/>
      <c r="AC1433" s="84"/>
      <c r="AD1433" s="84"/>
      <c r="AE1433" s="84"/>
      <c r="AG1433" s="132"/>
      <c r="AN1433" s="84"/>
      <c r="AO1433" s="84"/>
      <c r="AP1433" s="84"/>
      <c r="AQ1433" s="84"/>
      <c r="AR1433" s="84"/>
      <c r="AS1433" s="84"/>
      <c r="AT1433" s="84"/>
      <c r="AU1433" s="84"/>
      <c r="AV1433" s="84"/>
    </row>
    <row r="1434" spans="27:64" x14ac:dyDescent="0.2">
      <c r="AA1434" s="84"/>
      <c r="AB1434" s="84"/>
      <c r="AC1434" s="84"/>
      <c r="AD1434" s="84"/>
      <c r="AE1434" s="84"/>
      <c r="AG1434" s="132"/>
      <c r="AN1434" s="84"/>
      <c r="AO1434" s="84"/>
      <c r="AP1434" s="84"/>
      <c r="AQ1434" s="84"/>
      <c r="AR1434" s="84"/>
      <c r="AS1434" s="84"/>
      <c r="AT1434" s="84"/>
      <c r="AU1434" s="84"/>
      <c r="AV1434" s="84"/>
      <c r="AX1434" s="84"/>
      <c r="AY1434" s="84"/>
      <c r="AZ1434" s="84"/>
      <c r="BA1434" s="84"/>
      <c r="BB1434" s="84"/>
      <c r="BC1434" s="84"/>
      <c r="BD1434" s="84"/>
      <c r="BE1434" s="84"/>
      <c r="BF1434" s="84"/>
      <c r="BG1434" s="84"/>
      <c r="BH1434" s="84"/>
      <c r="BI1434" s="84"/>
      <c r="BJ1434" s="84"/>
      <c r="BK1434" s="84"/>
      <c r="BL1434" s="84"/>
    </row>
    <row r="1435" spans="27:64" x14ac:dyDescent="0.2">
      <c r="AA1435" s="84"/>
      <c r="AB1435" s="84"/>
      <c r="AC1435" s="84"/>
      <c r="AD1435" s="84"/>
      <c r="AE1435" s="84"/>
      <c r="AG1435" s="132"/>
      <c r="AN1435" s="84"/>
      <c r="AO1435" s="84"/>
      <c r="AP1435" s="84"/>
      <c r="AQ1435" s="84"/>
      <c r="AR1435" s="84"/>
      <c r="AS1435" s="84"/>
      <c r="AT1435" s="84"/>
      <c r="AU1435" s="84"/>
      <c r="AV1435" s="84"/>
    </row>
    <row r="1436" spans="27:64" x14ac:dyDescent="0.2">
      <c r="AA1436" s="84"/>
      <c r="AB1436" s="84"/>
      <c r="AC1436" s="84"/>
      <c r="AD1436" s="84"/>
      <c r="AE1436" s="84"/>
      <c r="AG1436" s="132"/>
      <c r="AN1436" s="84"/>
      <c r="AO1436" s="84"/>
      <c r="AP1436" s="84"/>
      <c r="AQ1436" s="84"/>
      <c r="AR1436" s="84"/>
      <c r="AS1436" s="84"/>
      <c r="AT1436" s="84"/>
      <c r="AU1436" s="84"/>
      <c r="AV1436" s="84"/>
      <c r="AX1436" s="84"/>
      <c r="AY1436" s="84"/>
      <c r="AZ1436" s="84"/>
      <c r="BA1436" s="84"/>
      <c r="BB1436" s="84"/>
      <c r="BC1436" s="84"/>
      <c r="BD1436" s="84"/>
      <c r="BE1436" s="84"/>
      <c r="BF1436" s="84"/>
      <c r="BG1436" s="84"/>
      <c r="BH1436" s="84"/>
      <c r="BI1436" s="84"/>
      <c r="BJ1436" s="84"/>
      <c r="BK1436" s="84"/>
      <c r="BL1436" s="84"/>
    </row>
    <row r="1437" spans="27:64" x14ac:dyDescent="0.2">
      <c r="AA1437" s="84"/>
      <c r="AB1437" s="84"/>
      <c r="AC1437" s="84"/>
      <c r="AD1437" s="84"/>
      <c r="AE1437" s="84"/>
      <c r="AG1437" s="132"/>
      <c r="AN1437" s="84"/>
      <c r="AO1437" s="84"/>
      <c r="AP1437" s="84"/>
      <c r="AQ1437" s="84"/>
      <c r="AR1437" s="84"/>
      <c r="AS1437" s="84"/>
      <c r="AT1437" s="84"/>
      <c r="AU1437" s="84"/>
    </row>
    <row r="1438" spans="27:64" x14ac:dyDescent="0.2">
      <c r="AA1438" s="84"/>
      <c r="AB1438" s="84"/>
      <c r="AC1438" s="84"/>
      <c r="AD1438" s="84"/>
      <c r="AE1438" s="84"/>
      <c r="AG1438" s="132"/>
      <c r="AN1438" s="84"/>
      <c r="AO1438" s="84"/>
      <c r="AP1438" s="84"/>
      <c r="AQ1438" s="84"/>
      <c r="AR1438" s="84"/>
      <c r="AS1438" s="84"/>
      <c r="AT1438" s="84"/>
      <c r="AU1438" s="84"/>
      <c r="AV1438" s="84"/>
      <c r="AX1438" s="84"/>
    </row>
    <row r="1439" spans="27:64" x14ac:dyDescent="0.2">
      <c r="AA1439" s="84"/>
      <c r="AB1439" s="84"/>
      <c r="AC1439" s="84"/>
      <c r="AD1439" s="84"/>
      <c r="AE1439" s="84"/>
      <c r="AG1439" s="132"/>
      <c r="AN1439" s="84"/>
      <c r="AO1439" s="84"/>
      <c r="AP1439" s="84"/>
      <c r="AQ1439" s="84"/>
      <c r="AR1439" s="84"/>
      <c r="AS1439" s="84"/>
      <c r="AT1439" s="84"/>
      <c r="AU1439" s="84"/>
    </row>
    <row r="1440" spans="27:64" x14ac:dyDescent="0.2">
      <c r="AA1440" s="84"/>
      <c r="AB1440" s="84"/>
      <c r="AC1440" s="84"/>
      <c r="AD1440" s="84"/>
      <c r="AE1440" s="84"/>
      <c r="AG1440" s="132"/>
      <c r="AN1440" s="84"/>
      <c r="AO1440" s="84"/>
      <c r="AP1440" s="84"/>
      <c r="AQ1440" s="84"/>
      <c r="AR1440" s="84"/>
      <c r="AS1440" s="84"/>
      <c r="AT1440" s="84"/>
      <c r="AU1440" s="84"/>
      <c r="AV1440" s="84"/>
    </row>
    <row r="1441" spans="27:64" x14ac:dyDescent="0.2">
      <c r="AA1441" s="84"/>
      <c r="AB1441" s="84"/>
      <c r="AC1441" s="84"/>
      <c r="AD1441" s="84"/>
      <c r="AE1441" s="84"/>
      <c r="AG1441" s="132"/>
      <c r="AN1441" s="84"/>
      <c r="AO1441" s="84"/>
      <c r="AP1441" s="84"/>
      <c r="AQ1441" s="84"/>
      <c r="AR1441" s="84"/>
      <c r="AS1441" s="84"/>
      <c r="AT1441" s="84"/>
      <c r="AU1441" s="84"/>
      <c r="AV1441" s="84"/>
      <c r="AW1441" s="84"/>
      <c r="AX1441" s="84"/>
      <c r="AY1441" s="84"/>
      <c r="AZ1441" s="84"/>
      <c r="BA1441" s="84"/>
      <c r="BB1441" s="84"/>
      <c r="BC1441" s="84"/>
      <c r="BD1441" s="84"/>
      <c r="BE1441" s="84"/>
      <c r="BF1441" s="84"/>
      <c r="BG1441" s="84"/>
      <c r="BH1441" s="84"/>
      <c r="BI1441" s="84"/>
      <c r="BJ1441" s="84"/>
      <c r="BK1441" s="84"/>
      <c r="BL1441" s="84"/>
    </row>
    <row r="1442" spans="27:64" x14ac:dyDescent="0.2">
      <c r="AA1442" s="84"/>
      <c r="AB1442" s="84"/>
      <c r="AC1442" s="84"/>
      <c r="AD1442" s="84"/>
      <c r="AE1442" s="84"/>
      <c r="AG1442" s="132"/>
      <c r="AN1442" s="84"/>
      <c r="AO1442" s="84"/>
      <c r="AP1442" s="84"/>
      <c r="AQ1442" s="84"/>
      <c r="AR1442" s="84"/>
      <c r="AS1442" s="84"/>
      <c r="AT1442" s="84"/>
      <c r="AU1442" s="84"/>
    </row>
    <row r="1443" spans="27:64" x14ac:dyDescent="0.2">
      <c r="AA1443" s="84"/>
      <c r="AB1443" s="84"/>
      <c r="AC1443" s="84"/>
      <c r="AD1443" s="84"/>
      <c r="AE1443" s="84"/>
      <c r="AG1443" s="132"/>
      <c r="AN1443" s="84"/>
      <c r="AO1443" s="84"/>
      <c r="AP1443" s="84"/>
      <c r="AQ1443" s="84"/>
      <c r="AR1443" s="84"/>
      <c r="AS1443" s="84"/>
      <c r="AT1443" s="84"/>
      <c r="AU1443" s="84"/>
      <c r="AV1443" s="84"/>
      <c r="AX1443" s="84"/>
    </row>
    <row r="1444" spans="27:64" x14ac:dyDescent="0.2">
      <c r="AA1444" s="84"/>
      <c r="AB1444" s="84"/>
      <c r="AC1444" s="84"/>
      <c r="AD1444" s="84"/>
      <c r="AE1444" s="84"/>
      <c r="AG1444" s="132"/>
      <c r="AN1444" s="84"/>
      <c r="AO1444" s="84"/>
      <c r="AP1444" s="84"/>
      <c r="AQ1444" s="84"/>
      <c r="AR1444" s="84"/>
      <c r="AS1444" s="84"/>
      <c r="AT1444" s="84"/>
      <c r="AU1444" s="84"/>
      <c r="AV1444" s="84"/>
      <c r="AW1444" s="84"/>
      <c r="AX1444" s="84"/>
      <c r="AY1444" s="84"/>
      <c r="AZ1444" s="84"/>
      <c r="BA1444" s="84"/>
      <c r="BB1444" s="84"/>
      <c r="BC1444" s="84"/>
      <c r="BD1444" s="84"/>
      <c r="BE1444" s="84"/>
      <c r="BF1444" s="84"/>
      <c r="BG1444" s="84"/>
      <c r="BH1444" s="84"/>
      <c r="BI1444" s="84"/>
      <c r="BJ1444" s="84"/>
      <c r="BK1444" s="84"/>
      <c r="BL1444" s="84"/>
    </row>
    <row r="1445" spans="27:64" x14ac:dyDescent="0.2">
      <c r="AA1445" s="84"/>
      <c r="AB1445" s="84"/>
      <c r="AC1445" s="84"/>
      <c r="AD1445" s="84"/>
      <c r="AE1445" s="84"/>
      <c r="AG1445" s="132"/>
      <c r="AN1445" s="84"/>
      <c r="AO1445" s="84"/>
      <c r="AP1445" s="84"/>
      <c r="AQ1445" s="84"/>
      <c r="AR1445" s="84"/>
      <c r="AS1445" s="84"/>
      <c r="AT1445" s="84"/>
      <c r="AU1445" s="84"/>
      <c r="AV1445" s="84"/>
      <c r="AW1445" s="84"/>
      <c r="AX1445" s="84"/>
      <c r="AY1445" s="84"/>
      <c r="AZ1445" s="84"/>
      <c r="BA1445" s="84"/>
      <c r="BB1445" s="84"/>
      <c r="BC1445" s="84"/>
      <c r="BD1445" s="84"/>
      <c r="BE1445" s="84"/>
      <c r="BF1445" s="84"/>
      <c r="BG1445" s="84"/>
      <c r="BH1445" s="84"/>
      <c r="BI1445" s="84"/>
      <c r="BJ1445" s="84"/>
      <c r="BK1445" s="84"/>
      <c r="BL1445" s="84"/>
    </row>
    <row r="1446" spans="27:64" x14ac:dyDescent="0.2">
      <c r="AA1446" s="84"/>
      <c r="AB1446" s="84"/>
      <c r="AC1446" s="84"/>
      <c r="AD1446" s="84"/>
      <c r="AE1446" s="84"/>
      <c r="AG1446" s="132"/>
      <c r="AN1446" s="84"/>
      <c r="AO1446" s="84"/>
      <c r="AP1446" s="84"/>
      <c r="AQ1446" s="84"/>
      <c r="AR1446" s="84"/>
      <c r="AS1446" s="84"/>
      <c r="AT1446" s="84"/>
      <c r="AU1446" s="84"/>
      <c r="AV1446" s="84"/>
      <c r="AW1446" s="84"/>
      <c r="AX1446" s="84"/>
      <c r="AY1446" s="84"/>
      <c r="AZ1446" s="84"/>
      <c r="BA1446" s="84"/>
      <c r="BB1446" s="84"/>
      <c r="BC1446" s="84"/>
      <c r="BD1446" s="84"/>
      <c r="BE1446" s="84"/>
      <c r="BF1446" s="84"/>
      <c r="BG1446" s="84"/>
      <c r="BH1446" s="84"/>
      <c r="BI1446" s="84"/>
      <c r="BJ1446" s="84"/>
      <c r="BK1446" s="84"/>
      <c r="BL1446" s="84"/>
    </row>
    <row r="1447" spans="27:64" x14ac:dyDescent="0.2">
      <c r="AA1447" s="84"/>
      <c r="AB1447" s="84"/>
      <c r="AC1447" s="84"/>
      <c r="AD1447" s="84"/>
      <c r="AE1447" s="84"/>
      <c r="AG1447" s="132"/>
      <c r="AN1447" s="84"/>
      <c r="AO1447" s="84"/>
      <c r="AP1447" s="84"/>
      <c r="AQ1447" s="84"/>
      <c r="AR1447" s="84"/>
      <c r="AS1447" s="84"/>
      <c r="AT1447" s="84"/>
      <c r="AU1447" s="84"/>
      <c r="AV1447" s="84"/>
    </row>
    <row r="1448" spans="27:64" x14ac:dyDescent="0.2">
      <c r="AA1448" s="84"/>
      <c r="AB1448" s="84"/>
      <c r="AC1448" s="84"/>
      <c r="AD1448" s="84"/>
      <c r="AE1448" s="84"/>
      <c r="AG1448" s="132"/>
      <c r="AN1448" s="84"/>
      <c r="AO1448" s="84"/>
      <c r="AP1448" s="84"/>
      <c r="AQ1448" s="84"/>
      <c r="AR1448" s="84"/>
      <c r="AS1448" s="84"/>
      <c r="AT1448" s="84"/>
      <c r="AU1448" s="84"/>
      <c r="AV1448" s="84"/>
    </row>
    <row r="1449" spans="27:64" x14ac:dyDescent="0.2">
      <c r="AA1449" s="84"/>
      <c r="AB1449" s="84"/>
      <c r="AC1449" s="84"/>
      <c r="AD1449" s="84"/>
      <c r="AE1449" s="84"/>
      <c r="AG1449" s="132"/>
      <c r="AN1449" s="84"/>
      <c r="AO1449" s="84"/>
      <c r="AP1449" s="84"/>
      <c r="AQ1449" s="84"/>
      <c r="AR1449" s="84"/>
      <c r="AS1449" s="84"/>
      <c r="AT1449" s="84"/>
      <c r="AU1449" s="84"/>
      <c r="AV1449" s="84"/>
      <c r="AX1449" s="84"/>
      <c r="AY1449" s="84"/>
      <c r="AZ1449" s="84"/>
      <c r="BA1449" s="84"/>
      <c r="BB1449" s="84"/>
      <c r="BC1449" s="84"/>
      <c r="BD1449" s="84"/>
      <c r="BE1449" s="84"/>
      <c r="BF1449" s="84"/>
      <c r="BG1449" s="84"/>
      <c r="BH1449" s="84"/>
      <c r="BI1449" s="84"/>
      <c r="BJ1449" s="84"/>
      <c r="BK1449" s="84"/>
      <c r="BL1449" s="84"/>
    </row>
    <row r="1450" spans="27:64" x14ac:dyDescent="0.2">
      <c r="AA1450" s="84"/>
      <c r="AB1450" s="84"/>
      <c r="AC1450" s="84"/>
      <c r="AD1450" s="84"/>
      <c r="AE1450" s="84"/>
      <c r="AG1450" s="132"/>
      <c r="AN1450" s="84"/>
      <c r="AO1450" s="84"/>
      <c r="AP1450" s="84"/>
      <c r="AQ1450" s="84"/>
      <c r="AR1450" s="84"/>
      <c r="AS1450" s="84"/>
      <c r="AT1450" s="84"/>
      <c r="AU1450" s="84"/>
      <c r="AV1450" s="84"/>
    </row>
    <row r="1451" spans="27:64" x14ac:dyDescent="0.2">
      <c r="AA1451" s="84"/>
      <c r="AB1451" s="84"/>
      <c r="AC1451" s="84"/>
      <c r="AD1451" s="84"/>
      <c r="AE1451" s="84"/>
      <c r="AG1451" s="132"/>
      <c r="AN1451" s="84"/>
      <c r="AO1451" s="84"/>
      <c r="AP1451" s="84"/>
      <c r="AQ1451" s="84"/>
      <c r="AR1451" s="84"/>
      <c r="AS1451" s="84"/>
      <c r="AT1451" s="84"/>
      <c r="AU1451" s="84"/>
      <c r="AV1451" s="84"/>
      <c r="AX1451" s="84"/>
      <c r="AY1451" s="84"/>
      <c r="AZ1451" s="84"/>
      <c r="BA1451" s="84"/>
      <c r="BB1451" s="84"/>
      <c r="BC1451" s="84"/>
      <c r="BD1451" s="84"/>
      <c r="BE1451" s="84"/>
      <c r="BF1451" s="84"/>
      <c r="BG1451" s="84"/>
      <c r="BH1451" s="84"/>
      <c r="BI1451" s="84"/>
      <c r="BJ1451" s="84"/>
      <c r="BK1451" s="84"/>
      <c r="BL1451" s="84"/>
    </row>
    <row r="1452" spans="27:64" x14ac:dyDescent="0.2">
      <c r="AA1452" s="84"/>
      <c r="AB1452" s="84"/>
      <c r="AC1452" s="84"/>
      <c r="AD1452" s="84"/>
      <c r="AE1452" s="84"/>
      <c r="AG1452" s="132"/>
      <c r="AN1452" s="84"/>
      <c r="AO1452" s="84"/>
      <c r="AP1452" s="84"/>
      <c r="AQ1452" s="84"/>
      <c r="AR1452" s="84"/>
      <c r="AS1452" s="84"/>
      <c r="AT1452" s="84"/>
      <c r="AU1452" s="84"/>
      <c r="AV1452" s="84"/>
    </row>
    <row r="1453" spans="27:64" x14ac:dyDescent="0.2">
      <c r="AA1453" s="84"/>
      <c r="AB1453" s="84"/>
      <c r="AC1453" s="84"/>
      <c r="AD1453" s="84"/>
      <c r="AE1453" s="84"/>
      <c r="AG1453" s="132"/>
      <c r="AN1453" s="84"/>
      <c r="AO1453" s="84"/>
      <c r="AP1453" s="84"/>
      <c r="AQ1453" s="84"/>
      <c r="AR1453" s="84"/>
      <c r="AS1453" s="84"/>
      <c r="AT1453" s="84"/>
      <c r="AU1453" s="84"/>
      <c r="AV1453" s="84"/>
    </row>
    <row r="1454" spans="27:64" x14ac:dyDescent="0.2">
      <c r="AA1454" s="84"/>
      <c r="AB1454" s="84"/>
      <c r="AC1454" s="84"/>
      <c r="AD1454" s="84"/>
      <c r="AE1454" s="84"/>
      <c r="AG1454" s="132"/>
      <c r="AN1454" s="84"/>
      <c r="AO1454" s="84"/>
      <c r="AP1454" s="84"/>
      <c r="AQ1454" s="84"/>
      <c r="AR1454" s="84"/>
      <c r="AS1454" s="84"/>
      <c r="AT1454" s="84"/>
      <c r="AU1454" s="84"/>
      <c r="AV1454" s="84"/>
      <c r="AX1454" s="84"/>
    </row>
    <row r="1455" spans="27:64" x14ac:dyDescent="0.2">
      <c r="AA1455" s="84"/>
      <c r="AB1455" s="84"/>
      <c r="AC1455" s="84"/>
      <c r="AD1455" s="84"/>
      <c r="AE1455" s="84"/>
      <c r="AG1455" s="132"/>
      <c r="AN1455" s="84"/>
      <c r="AO1455" s="84"/>
      <c r="AP1455" s="84"/>
      <c r="AQ1455" s="84"/>
      <c r="AR1455" s="84"/>
      <c r="AS1455" s="84"/>
      <c r="AT1455" s="84"/>
      <c r="AU1455" s="84"/>
      <c r="AV1455" s="84"/>
    </row>
    <row r="1456" spans="27:64" x14ac:dyDescent="0.2">
      <c r="AA1456" s="84"/>
      <c r="AB1456" s="84"/>
      <c r="AC1456" s="84"/>
      <c r="AD1456" s="84"/>
      <c r="AE1456" s="84"/>
      <c r="AG1456" s="132"/>
      <c r="AN1456" s="84"/>
      <c r="AO1456" s="84"/>
      <c r="AP1456" s="84"/>
      <c r="AQ1456" s="84"/>
      <c r="AR1456" s="84"/>
      <c r="AS1456" s="84"/>
      <c r="AT1456" s="84"/>
      <c r="AU1456" s="84"/>
      <c r="AV1456" s="84"/>
      <c r="AX1456" s="84"/>
    </row>
    <row r="1457" spans="27:64" x14ac:dyDescent="0.2">
      <c r="AA1457" s="84"/>
      <c r="AB1457" s="84"/>
      <c r="AC1457" s="84"/>
      <c r="AD1457" s="84"/>
      <c r="AE1457" s="84"/>
      <c r="AG1457" s="132"/>
      <c r="AN1457" s="84"/>
      <c r="AO1457" s="84"/>
      <c r="AP1457" s="84"/>
      <c r="AQ1457" s="84"/>
      <c r="AR1457" s="84"/>
      <c r="AS1457" s="84"/>
      <c r="AT1457" s="84"/>
      <c r="AU1457" s="84"/>
      <c r="AV1457" s="84"/>
    </row>
    <row r="1458" spans="27:64" x14ac:dyDescent="0.2">
      <c r="AA1458" s="84"/>
      <c r="AB1458" s="84"/>
      <c r="AC1458" s="84"/>
      <c r="AD1458" s="84"/>
      <c r="AE1458" s="84"/>
      <c r="AG1458" s="132"/>
      <c r="AN1458" s="84"/>
      <c r="AO1458" s="84"/>
      <c r="AP1458" s="84"/>
      <c r="AQ1458" s="84"/>
      <c r="AR1458" s="84"/>
      <c r="AS1458" s="84"/>
      <c r="AT1458" s="84"/>
      <c r="AU1458" s="84"/>
      <c r="AV1458" s="84"/>
    </row>
    <row r="1459" spans="27:64" x14ac:dyDescent="0.2">
      <c r="AA1459" s="84"/>
      <c r="AB1459" s="84"/>
      <c r="AC1459" s="84"/>
      <c r="AD1459" s="84"/>
      <c r="AE1459" s="84"/>
      <c r="AG1459" s="132"/>
      <c r="AN1459" s="84"/>
      <c r="AO1459" s="84"/>
      <c r="AP1459" s="84"/>
      <c r="AQ1459" s="84"/>
      <c r="AR1459" s="84"/>
      <c r="AS1459" s="84"/>
      <c r="AT1459" s="84"/>
      <c r="AU1459" s="84"/>
      <c r="AV1459" s="84"/>
    </row>
    <row r="1460" spans="27:64" x14ac:dyDescent="0.2">
      <c r="AA1460" s="84"/>
      <c r="AB1460" s="84"/>
      <c r="AC1460" s="84"/>
      <c r="AD1460" s="84"/>
      <c r="AE1460" s="84"/>
      <c r="AG1460" s="132"/>
      <c r="AN1460" s="84"/>
      <c r="AO1460" s="84"/>
      <c r="AP1460" s="84"/>
      <c r="AQ1460" s="84"/>
      <c r="AR1460" s="84"/>
      <c r="AS1460" s="84"/>
      <c r="AT1460" s="84"/>
      <c r="AU1460" s="84"/>
    </row>
    <row r="1461" spans="27:64" x14ac:dyDescent="0.2">
      <c r="AA1461" s="84"/>
      <c r="AB1461" s="84"/>
      <c r="AC1461" s="84"/>
      <c r="AD1461" s="84"/>
      <c r="AE1461" s="84"/>
      <c r="AG1461" s="132"/>
      <c r="AN1461" s="84"/>
      <c r="AO1461" s="84"/>
      <c r="AP1461" s="84"/>
      <c r="AQ1461" s="84"/>
      <c r="AR1461" s="84"/>
      <c r="AS1461" s="84"/>
      <c r="AT1461" s="84"/>
      <c r="AU1461" s="84"/>
      <c r="AV1461" s="84"/>
    </row>
    <row r="1462" spans="27:64" x14ac:dyDescent="0.2">
      <c r="AA1462" s="84"/>
      <c r="AB1462" s="84"/>
      <c r="AC1462" s="84"/>
      <c r="AD1462" s="84"/>
      <c r="AE1462" s="84"/>
      <c r="AG1462" s="132"/>
      <c r="AN1462" s="84"/>
      <c r="AO1462" s="84"/>
      <c r="AP1462" s="84"/>
      <c r="AQ1462" s="84"/>
      <c r="AR1462" s="84"/>
      <c r="AS1462" s="84"/>
      <c r="AT1462" s="84"/>
      <c r="AU1462" s="84"/>
      <c r="AV1462" s="84"/>
      <c r="AW1462" s="84"/>
      <c r="AX1462" s="84"/>
      <c r="AY1462" s="84"/>
      <c r="AZ1462" s="84"/>
      <c r="BA1462" s="84"/>
      <c r="BB1462" s="84"/>
      <c r="BC1462" s="84"/>
      <c r="BD1462" s="84"/>
      <c r="BE1462" s="84"/>
      <c r="BF1462" s="84"/>
      <c r="BG1462" s="84"/>
      <c r="BH1462" s="84"/>
      <c r="BI1462" s="84"/>
      <c r="BJ1462" s="84"/>
      <c r="BK1462" s="84"/>
      <c r="BL1462" s="84"/>
    </row>
    <row r="1463" spans="27:64" x14ac:dyDescent="0.2">
      <c r="AA1463" s="84"/>
      <c r="AB1463" s="84"/>
      <c r="AC1463" s="84"/>
      <c r="AD1463" s="84"/>
      <c r="AE1463" s="84"/>
      <c r="AG1463" s="132"/>
      <c r="AN1463" s="84"/>
      <c r="AO1463" s="84"/>
      <c r="AP1463" s="84"/>
      <c r="AQ1463" s="84"/>
      <c r="AR1463" s="84"/>
      <c r="AS1463" s="84"/>
      <c r="AT1463" s="84"/>
      <c r="AU1463" s="84"/>
    </row>
    <row r="1464" spans="27:64" x14ac:dyDescent="0.2">
      <c r="AA1464" s="84"/>
      <c r="AB1464" s="84"/>
      <c r="AC1464" s="84"/>
      <c r="AD1464" s="84"/>
      <c r="AE1464" s="84"/>
      <c r="AG1464" s="132"/>
      <c r="AN1464" s="84"/>
      <c r="AO1464" s="84"/>
      <c r="AP1464" s="84"/>
      <c r="AQ1464" s="84"/>
      <c r="AR1464" s="84"/>
      <c r="AS1464" s="84"/>
      <c r="AT1464" s="84"/>
      <c r="AU1464" s="84"/>
    </row>
    <row r="1465" spans="27:64" x14ac:dyDescent="0.2">
      <c r="AA1465" s="84"/>
      <c r="AB1465" s="84"/>
      <c r="AC1465" s="84"/>
      <c r="AD1465" s="84"/>
      <c r="AE1465" s="84"/>
      <c r="AG1465" s="132"/>
      <c r="AN1465" s="84"/>
      <c r="AO1465" s="84"/>
      <c r="AP1465" s="84"/>
      <c r="AQ1465" s="84"/>
      <c r="AR1465" s="84"/>
      <c r="AS1465" s="84"/>
      <c r="AT1465" s="84"/>
      <c r="AU1465" s="84"/>
    </row>
    <row r="1466" spans="27:64" x14ac:dyDescent="0.2">
      <c r="AA1466" s="84"/>
      <c r="AB1466" s="84"/>
      <c r="AC1466" s="84"/>
      <c r="AD1466" s="84"/>
      <c r="AE1466" s="84"/>
      <c r="AG1466" s="132"/>
      <c r="AN1466" s="84"/>
      <c r="AO1466" s="84"/>
      <c r="AP1466" s="84"/>
      <c r="AQ1466" s="84"/>
      <c r="AR1466" s="84"/>
      <c r="AS1466" s="84"/>
      <c r="AT1466" s="84"/>
      <c r="AU1466" s="84"/>
      <c r="AV1466" s="84"/>
    </row>
    <row r="1467" spans="27:64" x14ac:dyDescent="0.2">
      <c r="AA1467" s="84"/>
      <c r="AB1467" s="84"/>
      <c r="AC1467" s="84"/>
      <c r="AD1467" s="84"/>
      <c r="AE1467" s="84"/>
      <c r="AG1467" s="132"/>
      <c r="AN1467" s="84"/>
      <c r="AO1467" s="84"/>
      <c r="AP1467" s="84"/>
      <c r="AQ1467" s="84"/>
      <c r="AR1467" s="84"/>
      <c r="AS1467" s="84"/>
      <c r="AT1467" s="84"/>
      <c r="AU1467" s="84"/>
      <c r="AV1467" s="84"/>
    </row>
    <row r="1468" spans="27:64" x14ac:dyDescent="0.2">
      <c r="AA1468" s="84"/>
      <c r="AB1468" s="84"/>
      <c r="AC1468" s="84"/>
      <c r="AD1468" s="84"/>
      <c r="AE1468" s="84"/>
      <c r="AG1468" s="132"/>
      <c r="AN1468" s="84"/>
      <c r="AO1468" s="84"/>
      <c r="AP1468" s="84"/>
      <c r="AQ1468" s="84"/>
      <c r="AR1468" s="84"/>
      <c r="AS1468" s="84"/>
      <c r="AT1468" s="84"/>
      <c r="AU1468" s="84"/>
      <c r="AV1468" s="84"/>
    </row>
    <row r="1469" spans="27:64" x14ac:dyDescent="0.2">
      <c r="AA1469" s="84"/>
      <c r="AB1469" s="84"/>
      <c r="AC1469" s="84"/>
      <c r="AD1469" s="84"/>
      <c r="AE1469" s="84"/>
      <c r="AG1469" s="132"/>
      <c r="AN1469" s="84"/>
      <c r="AO1469" s="84"/>
      <c r="AP1469" s="84"/>
      <c r="AQ1469" s="84"/>
      <c r="AR1469" s="84"/>
      <c r="AS1469" s="84"/>
      <c r="AT1469" s="84"/>
      <c r="AU1469" s="84"/>
    </row>
    <row r="1470" spans="27:64" x14ac:dyDescent="0.2">
      <c r="AA1470" s="84"/>
      <c r="AB1470" s="84"/>
      <c r="AC1470" s="84"/>
      <c r="AD1470" s="84"/>
      <c r="AE1470" s="84"/>
      <c r="AG1470" s="132"/>
      <c r="AN1470" s="84"/>
      <c r="AO1470" s="84"/>
      <c r="AP1470" s="84"/>
      <c r="AQ1470" s="84"/>
      <c r="AR1470" s="84"/>
      <c r="AS1470" s="84"/>
      <c r="AT1470" s="84"/>
      <c r="AU1470" s="84"/>
      <c r="AV1470" s="84"/>
      <c r="AW1470" s="84"/>
      <c r="AX1470" s="84"/>
      <c r="AY1470" s="84"/>
      <c r="AZ1470" s="84"/>
      <c r="BA1470" s="84"/>
      <c r="BB1470" s="84"/>
      <c r="BC1470" s="84"/>
      <c r="BD1470" s="84"/>
      <c r="BE1470" s="84"/>
      <c r="BF1470" s="84"/>
      <c r="BG1470" s="84"/>
      <c r="BH1470" s="84"/>
      <c r="BI1470" s="84"/>
      <c r="BJ1470" s="84"/>
      <c r="BK1470" s="84"/>
      <c r="BL1470" s="84"/>
    </row>
    <row r="1471" spans="27:64" x14ac:dyDescent="0.2">
      <c r="AA1471" s="84"/>
      <c r="AB1471" s="84"/>
      <c r="AC1471" s="84"/>
      <c r="AD1471" s="84"/>
      <c r="AE1471" s="84"/>
      <c r="AG1471" s="132"/>
      <c r="AN1471" s="84"/>
      <c r="AO1471" s="84"/>
      <c r="AP1471" s="84"/>
      <c r="AQ1471" s="84"/>
      <c r="AR1471" s="84"/>
      <c r="AS1471" s="84"/>
      <c r="AT1471" s="84"/>
      <c r="AU1471" s="84"/>
      <c r="AV1471" s="84"/>
      <c r="AX1471" s="84"/>
      <c r="AY1471" s="84"/>
      <c r="AZ1471" s="84"/>
      <c r="BA1471" s="84"/>
      <c r="BB1471" s="84"/>
      <c r="BC1471" s="84"/>
      <c r="BD1471" s="84"/>
      <c r="BE1471" s="84"/>
      <c r="BF1471" s="84"/>
      <c r="BG1471" s="84"/>
      <c r="BH1471" s="84"/>
      <c r="BI1471" s="84"/>
      <c r="BJ1471" s="84"/>
      <c r="BK1471" s="84"/>
      <c r="BL1471" s="84"/>
    </row>
    <row r="1472" spans="27:64" x14ac:dyDescent="0.2">
      <c r="AA1472" s="84"/>
      <c r="AB1472" s="84"/>
      <c r="AC1472" s="84"/>
      <c r="AD1472" s="84"/>
      <c r="AE1472" s="84"/>
      <c r="AG1472" s="132"/>
      <c r="AN1472" s="84"/>
      <c r="AO1472" s="84"/>
      <c r="AP1472" s="84"/>
      <c r="AQ1472" s="84"/>
      <c r="AR1472" s="84"/>
      <c r="AS1472" s="84"/>
      <c r="AT1472" s="84"/>
      <c r="AU1472" s="84"/>
    </row>
    <row r="1473" spans="27:64" x14ac:dyDescent="0.2">
      <c r="AA1473" s="84"/>
      <c r="AB1473" s="84"/>
      <c r="AC1473" s="84"/>
      <c r="AD1473" s="84"/>
      <c r="AE1473" s="84"/>
      <c r="AG1473" s="132"/>
      <c r="AN1473" s="84"/>
      <c r="AO1473" s="84"/>
      <c r="AP1473" s="84"/>
      <c r="AQ1473" s="84"/>
      <c r="AR1473" s="84"/>
      <c r="AS1473" s="84"/>
      <c r="AT1473" s="84"/>
      <c r="AU1473" s="84"/>
      <c r="AV1473" s="84"/>
    </row>
    <row r="1474" spans="27:64" x14ac:dyDescent="0.2">
      <c r="AA1474" s="84"/>
      <c r="AB1474" s="84"/>
      <c r="AC1474" s="84"/>
      <c r="AD1474" s="84"/>
      <c r="AE1474" s="84"/>
      <c r="AG1474" s="132"/>
      <c r="AN1474" s="84"/>
      <c r="AO1474" s="84"/>
      <c r="AP1474" s="84"/>
      <c r="AQ1474" s="84"/>
      <c r="AR1474" s="84"/>
      <c r="AS1474" s="84"/>
      <c r="AT1474" s="84"/>
      <c r="AU1474" s="84"/>
    </row>
    <row r="1475" spans="27:64" x14ac:dyDescent="0.2">
      <c r="AA1475" s="84"/>
      <c r="AB1475" s="84"/>
      <c r="AC1475" s="84"/>
      <c r="AD1475" s="84"/>
      <c r="AE1475" s="84"/>
      <c r="AG1475" s="132"/>
      <c r="AN1475" s="84"/>
      <c r="AO1475" s="84"/>
      <c r="AP1475" s="84"/>
      <c r="AQ1475" s="84"/>
      <c r="AR1475" s="84"/>
      <c r="AS1475" s="84"/>
      <c r="AT1475" s="84"/>
      <c r="AU1475" s="84"/>
      <c r="AV1475" s="84"/>
      <c r="AW1475" s="84"/>
      <c r="AX1475" s="84"/>
      <c r="AY1475" s="84"/>
      <c r="AZ1475" s="84"/>
      <c r="BA1475" s="84"/>
      <c r="BB1475" s="84"/>
      <c r="BC1475" s="84"/>
      <c r="BD1475" s="84"/>
      <c r="BE1475" s="84"/>
      <c r="BF1475" s="84"/>
      <c r="BG1475" s="84"/>
      <c r="BH1475" s="84"/>
      <c r="BI1475" s="84"/>
      <c r="BJ1475" s="84"/>
      <c r="BK1475" s="84"/>
      <c r="BL1475" s="84"/>
    </row>
    <row r="1476" spans="27:64" x14ac:dyDescent="0.2">
      <c r="AA1476" s="84"/>
      <c r="AB1476" s="84"/>
      <c r="AC1476" s="84"/>
      <c r="AD1476" s="84"/>
      <c r="AE1476" s="84"/>
      <c r="AG1476" s="132"/>
      <c r="AN1476" s="84"/>
      <c r="AO1476" s="84"/>
      <c r="AP1476" s="84"/>
      <c r="AQ1476" s="84"/>
      <c r="AR1476" s="84"/>
      <c r="AS1476" s="84"/>
      <c r="AT1476" s="84"/>
      <c r="AU1476" s="84"/>
    </row>
    <row r="1477" spans="27:64" x14ac:dyDescent="0.2">
      <c r="AA1477" s="84"/>
      <c r="AB1477" s="84"/>
      <c r="AC1477" s="84"/>
      <c r="AD1477" s="84"/>
      <c r="AE1477" s="84"/>
      <c r="AG1477" s="132"/>
      <c r="AN1477" s="84"/>
      <c r="AO1477" s="84"/>
      <c r="AP1477" s="84"/>
      <c r="AQ1477" s="84"/>
      <c r="AR1477" s="84"/>
      <c r="AS1477" s="84"/>
      <c r="AT1477" s="84"/>
      <c r="AU1477" s="84"/>
      <c r="AV1477" s="84"/>
      <c r="AX1477" s="84"/>
    </row>
    <row r="1478" spans="27:64" x14ac:dyDescent="0.2">
      <c r="AA1478" s="84"/>
      <c r="AB1478" s="84"/>
      <c r="AC1478" s="84"/>
      <c r="AD1478" s="84"/>
      <c r="AE1478" s="84"/>
      <c r="AG1478" s="132"/>
      <c r="AN1478" s="84"/>
      <c r="AO1478" s="84"/>
      <c r="AP1478" s="84"/>
      <c r="AQ1478" s="84"/>
      <c r="AR1478" s="84"/>
      <c r="AS1478" s="84"/>
      <c r="AT1478" s="84"/>
      <c r="AU1478" s="84"/>
      <c r="AV1478" s="84"/>
      <c r="AX1478" s="84"/>
    </row>
    <row r="1479" spans="27:64" x14ac:dyDescent="0.2">
      <c r="AA1479" s="84"/>
      <c r="AB1479" s="84"/>
      <c r="AC1479" s="84"/>
      <c r="AD1479" s="84"/>
      <c r="AE1479" s="84"/>
      <c r="AG1479" s="132"/>
      <c r="AN1479" s="84"/>
      <c r="AO1479" s="84"/>
      <c r="AP1479" s="84"/>
      <c r="AQ1479" s="84"/>
      <c r="AR1479" s="84"/>
      <c r="AS1479" s="84"/>
      <c r="AT1479" s="84"/>
      <c r="AU1479" s="84"/>
      <c r="AV1479" s="84"/>
      <c r="AX1479" s="84"/>
    </row>
    <row r="1480" spans="27:64" x14ac:dyDescent="0.2">
      <c r="AA1480" s="84"/>
      <c r="AB1480" s="84"/>
      <c r="AC1480" s="84"/>
      <c r="AD1480" s="84"/>
      <c r="AE1480" s="84"/>
      <c r="AG1480" s="132"/>
      <c r="AN1480" s="84"/>
      <c r="AO1480" s="84"/>
      <c r="AP1480" s="84"/>
      <c r="AQ1480" s="84"/>
      <c r="AR1480" s="84"/>
      <c r="AS1480" s="84"/>
      <c r="AT1480" s="84"/>
      <c r="AU1480" s="84"/>
      <c r="AV1480" s="84"/>
    </row>
    <row r="1481" spans="27:64" x14ac:dyDescent="0.2">
      <c r="AA1481" s="84"/>
      <c r="AB1481" s="84"/>
      <c r="AC1481" s="84"/>
      <c r="AD1481" s="84"/>
      <c r="AE1481" s="84"/>
      <c r="AG1481" s="132"/>
      <c r="AN1481" s="84"/>
      <c r="AO1481" s="84"/>
      <c r="AP1481" s="84"/>
      <c r="AQ1481" s="84"/>
      <c r="AR1481" s="84"/>
      <c r="AS1481" s="84"/>
      <c r="AT1481" s="84"/>
      <c r="AU1481" s="84"/>
    </row>
    <row r="1482" spans="27:64" x14ac:dyDescent="0.2">
      <c r="AA1482" s="84"/>
      <c r="AB1482" s="84"/>
      <c r="AC1482" s="84"/>
      <c r="AD1482" s="84"/>
      <c r="AE1482" s="84"/>
      <c r="AG1482" s="132"/>
      <c r="AN1482" s="84"/>
      <c r="AO1482" s="84"/>
      <c r="AP1482" s="84"/>
      <c r="AQ1482" s="84"/>
      <c r="AR1482" s="84"/>
      <c r="AS1482" s="84"/>
      <c r="AT1482" s="84"/>
      <c r="AU1482" s="84"/>
      <c r="AV1482" s="84"/>
    </row>
    <row r="1483" spans="27:64" x14ac:dyDescent="0.2">
      <c r="AA1483" s="84"/>
      <c r="AB1483" s="84"/>
      <c r="AC1483" s="84"/>
      <c r="AD1483" s="84"/>
      <c r="AE1483" s="84"/>
      <c r="AG1483" s="132"/>
      <c r="AN1483" s="84"/>
      <c r="AO1483" s="84"/>
      <c r="AP1483" s="84"/>
      <c r="AQ1483" s="84"/>
      <c r="AR1483" s="84"/>
      <c r="AS1483" s="84"/>
      <c r="AT1483" s="84"/>
      <c r="AU1483" s="84"/>
      <c r="AV1483" s="84"/>
    </row>
    <row r="1484" spans="27:64" x14ac:dyDescent="0.2">
      <c r="AA1484" s="84"/>
      <c r="AB1484" s="84"/>
      <c r="AC1484" s="84"/>
      <c r="AD1484" s="84"/>
      <c r="AE1484" s="84"/>
      <c r="AG1484" s="132"/>
      <c r="AN1484" s="84"/>
      <c r="AO1484" s="84"/>
      <c r="AP1484" s="84"/>
      <c r="AQ1484" s="84"/>
      <c r="AR1484" s="84"/>
      <c r="AS1484" s="84"/>
      <c r="AT1484" s="84"/>
      <c r="AU1484" s="84"/>
      <c r="AV1484" s="84"/>
      <c r="AW1484" s="84"/>
      <c r="AX1484" s="84"/>
      <c r="AY1484" s="84"/>
      <c r="AZ1484" s="84"/>
      <c r="BA1484" s="84"/>
      <c r="BB1484" s="84"/>
      <c r="BC1484" s="84"/>
      <c r="BD1484" s="84"/>
      <c r="BE1484" s="84"/>
      <c r="BF1484" s="84"/>
      <c r="BG1484" s="84"/>
      <c r="BH1484" s="84"/>
      <c r="BI1484" s="84"/>
      <c r="BJ1484" s="84"/>
      <c r="BK1484" s="84"/>
      <c r="BL1484" s="84"/>
    </row>
    <row r="1485" spans="27:64" x14ac:dyDescent="0.2">
      <c r="AA1485" s="84"/>
      <c r="AB1485" s="84"/>
      <c r="AC1485" s="84"/>
      <c r="AD1485" s="84"/>
      <c r="AE1485" s="84"/>
      <c r="AG1485" s="132"/>
      <c r="AN1485" s="84"/>
      <c r="AO1485" s="84"/>
      <c r="AP1485" s="84"/>
      <c r="AQ1485" s="84"/>
      <c r="AR1485" s="84"/>
      <c r="AS1485" s="84"/>
      <c r="AT1485" s="84"/>
      <c r="AU1485" s="84"/>
    </row>
    <row r="1486" spans="27:64" x14ac:dyDescent="0.2">
      <c r="AA1486" s="84"/>
      <c r="AB1486" s="84"/>
      <c r="AC1486" s="84"/>
      <c r="AD1486" s="84"/>
      <c r="AE1486" s="84"/>
      <c r="AG1486" s="132"/>
      <c r="AN1486" s="84"/>
      <c r="AO1486" s="84"/>
      <c r="AP1486" s="84"/>
      <c r="AQ1486" s="84"/>
      <c r="AR1486" s="84"/>
      <c r="AS1486" s="84"/>
      <c r="AT1486" s="84"/>
      <c r="AU1486" s="84"/>
    </row>
    <row r="1487" spans="27:64" x14ac:dyDescent="0.2">
      <c r="AA1487" s="84"/>
      <c r="AB1487" s="84"/>
      <c r="AC1487" s="84"/>
      <c r="AD1487" s="84"/>
      <c r="AE1487" s="84"/>
      <c r="AG1487" s="132"/>
      <c r="AN1487" s="84"/>
      <c r="AO1487" s="84"/>
      <c r="AP1487" s="84"/>
      <c r="AQ1487" s="84"/>
      <c r="AR1487" s="84"/>
      <c r="AS1487" s="84"/>
      <c r="AT1487" s="84"/>
      <c r="AU1487" s="84"/>
      <c r="AV1487" s="84"/>
      <c r="AW1487" s="84"/>
      <c r="AX1487" s="84"/>
      <c r="AY1487" s="84"/>
      <c r="AZ1487" s="84"/>
      <c r="BA1487" s="84"/>
      <c r="BB1487" s="84"/>
      <c r="BC1487" s="84"/>
      <c r="BD1487" s="84"/>
      <c r="BE1487" s="84"/>
      <c r="BF1487" s="84"/>
      <c r="BG1487" s="84"/>
      <c r="BH1487" s="84"/>
      <c r="BI1487" s="84"/>
      <c r="BJ1487" s="84"/>
      <c r="BK1487" s="84"/>
      <c r="BL1487" s="84"/>
    </row>
    <row r="1488" spans="27:64" x14ac:dyDescent="0.2">
      <c r="AA1488" s="84"/>
      <c r="AB1488" s="84"/>
      <c r="AC1488" s="84"/>
      <c r="AD1488" s="84"/>
      <c r="AE1488" s="84"/>
      <c r="AG1488" s="132"/>
      <c r="AN1488" s="84"/>
      <c r="AO1488" s="84"/>
      <c r="AP1488" s="84"/>
      <c r="AQ1488" s="84"/>
      <c r="AR1488" s="84"/>
      <c r="AS1488" s="84"/>
      <c r="AT1488" s="84"/>
      <c r="AU1488" s="84"/>
      <c r="AV1488" s="84"/>
      <c r="AX1488" s="84"/>
      <c r="AY1488" s="84"/>
      <c r="AZ1488" s="84"/>
      <c r="BA1488" s="84"/>
      <c r="BB1488" s="84"/>
      <c r="BC1488" s="84"/>
      <c r="BD1488" s="84"/>
      <c r="BE1488" s="84"/>
      <c r="BF1488" s="84"/>
      <c r="BG1488" s="84"/>
      <c r="BH1488" s="84"/>
      <c r="BI1488" s="84"/>
      <c r="BJ1488" s="84"/>
      <c r="BK1488" s="84"/>
      <c r="BL1488" s="84"/>
    </row>
    <row r="1489" spans="27:64" x14ac:dyDescent="0.2">
      <c r="AA1489" s="84"/>
      <c r="AB1489" s="84"/>
      <c r="AC1489" s="84"/>
      <c r="AD1489" s="84"/>
      <c r="AE1489" s="84"/>
      <c r="AG1489" s="132"/>
      <c r="AN1489" s="84"/>
      <c r="AO1489" s="84"/>
      <c r="AP1489" s="84"/>
      <c r="AQ1489" s="84"/>
      <c r="AR1489" s="84"/>
      <c r="AS1489" s="84"/>
      <c r="AT1489" s="84"/>
      <c r="AU1489" s="84"/>
      <c r="AV1489" s="84"/>
      <c r="AX1489" s="84"/>
    </row>
    <row r="1490" spans="27:64" x14ac:dyDescent="0.2">
      <c r="AA1490" s="84"/>
      <c r="AB1490" s="84"/>
      <c r="AC1490" s="84"/>
      <c r="AD1490" s="84"/>
      <c r="AE1490" s="84"/>
      <c r="AG1490" s="132"/>
      <c r="AN1490" s="84"/>
      <c r="AO1490" s="84"/>
      <c r="AP1490" s="84"/>
      <c r="AQ1490" s="84"/>
      <c r="AR1490" s="84"/>
      <c r="AS1490" s="84"/>
      <c r="AT1490" s="84"/>
      <c r="AU1490" s="84"/>
    </row>
    <row r="1491" spans="27:64" x14ac:dyDescent="0.2">
      <c r="AA1491" s="84"/>
      <c r="AB1491" s="84"/>
      <c r="AC1491" s="84"/>
      <c r="AD1491" s="84"/>
      <c r="AE1491" s="84"/>
      <c r="AG1491" s="132"/>
      <c r="AN1491" s="84"/>
      <c r="AO1491" s="84"/>
      <c r="AP1491" s="84"/>
      <c r="AQ1491" s="84"/>
      <c r="AR1491" s="84"/>
      <c r="AS1491" s="84"/>
      <c r="AT1491" s="84"/>
      <c r="AU1491" s="84"/>
      <c r="AV1491" s="84"/>
    </row>
    <row r="1492" spans="27:64" x14ac:dyDescent="0.2">
      <c r="AA1492" s="84"/>
      <c r="AB1492" s="84"/>
      <c r="AC1492" s="84"/>
      <c r="AD1492" s="84"/>
      <c r="AE1492" s="84"/>
      <c r="AG1492" s="132"/>
      <c r="AN1492" s="84"/>
      <c r="AO1492" s="84"/>
      <c r="AP1492" s="84"/>
      <c r="AQ1492" s="84"/>
      <c r="AR1492" s="84"/>
      <c r="AS1492" s="84"/>
      <c r="AT1492" s="84"/>
      <c r="AU1492" s="84"/>
      <c r="AV1492" s="84"/>
    </row>
    <row r="1493" spans="27:64" x14ac:dyDescent="0.2">
      <c r="AA1493" s="84"/>
      <c r="AB1493" s="84"/>
      <c r="AC1493" s="84"/>
      <c r="AD1493" s="84"/>
      <c r="AE1493" s="84"/>
      <c r="AG1493" s="132"/>
      <c r="AN1493" s="84"/>
      <c r="AO1493" s="84"/>
      <c r="AP1493" s="84"/>
      <c r="AQ1493" s="84"/>
      <c r="AR1493" s="84"/>
      <c r="AS1493" s="84"/>
      <c r="AT1493" s="84"/>
      <c r="AU1493" s="84"/>
      <c r="AV1493" s="84"/>
      <c r="AX1493" s="84"/>
    </row>
    <row r="1494" spans="27:64" x14ac:dyDescent="0.2">
      <c r="AA1494" s="84"/>
      <c r="AB1494" s="84"/>
      <c r="AC1494" s="84"/>
      <c r="AD1494" s="84"/>
      <c r="AE1494" s="84"/>
      <c r="AG1494" s="132"/>
      <c r="AN1494" s="84"/>
      <c r="AO1494" s="84"/>
      <c r="AP1494" s="84"/>
      <c r="AQ1494" s="84"/>
      <c r="AR1494" s="84"/>
      <c r="AS1494" s="84"/>
      <c r="AT1494" s="84"/>
      <c r="AU1494" s="84"/>
      <c r="AV1494" s="84"/>
      <c r="AX1494" s="84"/>
      <c r="AY1494" s="84"/>
      <c r="AZ1494" s="84"/>
      <c r="BA1494" s="84"/>
      <c r="BB1494" s="84"/>
      <c r="BC1494" s="84"/>
      <c r="BD1494" s="84"/>
      <c r="BE1494" s="84"/>
      <c r="BF1494" s="84"/>
      <c r="BG1494" s="84"/>
      <c r="BH1494" s="84"/>
      <c r="BI1494" s="84"/>
      <c r="BJ1494" s="84"/>
      <c r="BK1494" s="84"/>
      <c r="BL1494" s="84"/>
    </row>
    <row r="1495" spans="27:64" x14ac:dyDescent="0.2">
      <c r="AA1495" s="84"/>
      <c r="AB1495" s="84"/>
      <c r="AC1495" s="84"/>
      <c r="AD1495" s="84"/>
      <c r="AE1495" s="84"/>
      <c r="AG1495" s="132"/>
      <c r="AN1495" s="84"/>
      <c r="AO1495" s="84"/>
      <c r="AP1495" s="84"/>
      <c r="AQ1495" s="84"/>
      <c r="AR1495" s="84"/>
      <c r="AS1495" s="84"/>
      <c r="AT1495" s="84"/>
      <c r="AU1495" s="84"/>
      <c r="AV1495" s="84"/>
    </row>
    <row r="1496" spans="27:64" x14ac:dyDescent="0.2">
      <c r="AA1496" s="84"/>
      <c r="AB1496" s="84"/>
      <c r="AC1496" s="84"/>
      <c r="AD1496" s="84"/>
      <c r="AE1496" s="84"/>
      <c r="AG1496" s="132"/>
      <c r="AN1496" s="84"/>
      <c r="AO1496" s="84"/>
      <c r="AP1496" s="84"/>
      <c r="AQ1496" s="84"/>
      <c r="AR1496" s="84"/>
      <c r="AS1496" s="84"/>
      <c r="AT1496" s="84"/>
      <c r="AU1496" s="84"/>
      <c r="AV1496" s="84"/>
    </row>
    <row r="1497" spans="27:64" x14ac:dyDescent="0.2">
      <c r="AA1497" s="84"/>
      <c r="AB1497" s="84"/>
      <c r="AC1497" s="84"/>
      <c r="AD1497" s="84"/>
      <c r="AE1497" s="84"/>
      <c r="AG1497" s="132"/>
      <c r="AN1497" s="84"/>
      <c r="AO1497" s="84"/>
      <c r="AP1497" s="84"/>
      <c r="AQ1497" s="84"/>
      <c r="AR1497" s="84"/>
      <c r="AS1497" s="84"/>
      <c r="AT1497" s="84"/>
      <c r="AU1497" s="84"/>
      <c r="AV1497" s="84"/>
    </row>
    <row r="1498" spans="27:64" x14ac:dyDescent="0.2">
      <c r="AA1498" s="84"/>
      <c r="AB1498" s="84"/>
      <c r="AC1498" s="84"/>
      <c r="AD1498" s="84"/>
      <c r="AE1498" s="84"/>
      <c r="AG1498" s="132"/>
      <c r="AN1498" s="84"/>
      <c r="AO1498" s="84"/>
      <c r="AP1498" s="84"/>
      <c r="AQ1498" s="84"/>
      <c r="AR1498" s="84"/>
      <c r="AS1498" s="84"/>
      <c r="AT1498" s="84"/>
      <c r="AU1498" s="84"/>
      <c r="AV1498" s="84"/>
      <c r="AX1498" s="84"/>
    </row>
    <row r="1499" spans="27:64" x14ac:dyDescent="0.2">
      <c r="AA1499" s="84"/>
      <c r="AB1499" s="84"/>
      <c r="AC1499" s="84"/>
      <c r="AD1499" s="84"/>
      <c r="AE1499" s="84"/>
      <c r="AG1499" s="132"/>
      <c r="AN1499" s="84"/>
      <c r="AO1499" s="84"/>
      <c r="AP1499" s="84"/>
      <c r="AQ1499" s="84"/>
      <c r="AR1499" s="84"/>
      <c r="AS1499" s="84"/>
      <c r="AT1499" s="84"/>
      <c r="AU1499" s="84"/>
      <c r="AV1499" s="84"/>
      <c r="AX1499" s="84"/>
      <c r="AY1499" s="84"/>
      <c r="AZ1499" s="84"/>
      <c r="BA1499" s="84"/>
      <c r="BB1499" s="84"/>
      <c r="BC1499" s="84"/>
      <c r="BD1499" s="84"/>
      <c r="BE1499" s="84"/>
      <c r="BF1499" s="84"/>
      <c r="BG1499" s="84"/>
      <c r="BH1499" s="84"/>
      <c r="BI1499" s="84"/>
      <c r="BJ1499" s="84"/>
      <c r="BK1499" s="84"/>
      <c r="BL1499" s="84"/>
    </row>
    <row r="1500" spans="27:64" x14ac:dyDescent="0.2">
      <c r="AA1500" s="84"/>
      <c r="AB1500" s="84"/>
      <c r="AC1500" s="84"/>
      <c r="AD1500" s="84"/>
      <c r="AE1500" s="84"/>
      <c r="AG1500" s="132"/>
      <c r="AN1500" s="84"/>
      <c r="AO1500" s="84"/>
      <c r="AP1500" s="84"/>
      <c r="AQ1500" s="84"/>
      <c r="AR1500" s="84"/>
      <c r="AS1500" s="84"/>
      <c r="AT1500" s="84"/>
      <c r="AU1500" s="84"/>
    </row>
    <row r="1501" spans="27:64" x14ac:dyDescent="0.2">
      <c r="AA1501" s="84"/>
      <c r="AB1501" s="84"/>
      <c r="AC1501" s="84"/>
      <c r="AD1501" s="84"/>
      <c r="AE1501" s="84"/>
      <c r="AG1501" s="132"/>
      <c r="AN1501" s="84"/>
      <c r="AO1501" s="84"/>
      <c r="AP1501" s="84"/>
      <c r="AQ1501" s="84"/>
      <c r="AR1501" s="84"/>
      <c r="AS1501" s="84"/>
      <c r="AT1501" s="84"/>
      <c r="AU1501" s="84"/>
      <c r="AV1501" s="84"/>
    </row>
    <row r="1502" spans="27:64" x14ac:dyDescent="0.2">
      <c r="AA1502" s="84"/>
      <c r="AB1502" s="84"/>
      <c r="AC1502" s="84"/>
      <c r="AD1502" s="84"/>
      <c r="AE1502" s="84"/>
      <c r="AG1502" s="132"/>
      <c r="AN1502" s="84"/>
      <c r="AO1502" s="84"/>
      <c r="AP1502" s="84"/>
      <c r="AQ1502" s="84"/>
      <c r="AR1502" s="84"/>
      <c r="AS1502" s="84"/>
      <c r="AT1502" s="84"/>
      <c r="AU1502" s="84"/>
      <c r="AV1502" s="84"/>
    </row>
    <row r="1503" spans="27:64" x14ac:dyDescent="0.2">
      <c r="AA1503" s="84"/>
      <c r="AB1503" s="84"/>
      <c r="AC1503" s="84"/>
      <c r="AD1503" s="84"/>
      <c r="AE1503" s="84"/>
      <c r="AG1503" s="132"/>
      <c r="AN1503" s="84"/>
      <c r="AO1503" s="84"/>
      <c r="AP1503" s="84"/>
      <c r="AQ1503" s="84"/>
      <c r="AR1503" s="84"/>
      <c r="AS1503" s="84"/>
      <c r="AT1503" s="84"/>
      <c r="AU1503" s="84"/>
      <c r="AV1503" s="84"/>
      <c r="AX1503" s="84"/>
    </row>
    <row r="1504" spans="27:64" x14ac:dyDescent="0.2">
      <c r="AA1504" s="84"/>
      <c r="AB1504" s="84"/>
      <c r="AC1504" s="84"/>
      <c r="AD1504" s="84"/>
      <c r="AE1504" s="84"/>
      <c r="AG1504" s="132"/>
      <c r="AN1504" s="84"/>
      <c r="AO1504" s="84"/>
      <c r="AP1504" s="84"/>
      <c r="AQ1504" s="84"/>
      <c r="AR1504" s="84"/>
      <c r="AS1504" s="84"/>
      <c r="AT1504" s="84"/>
      <c r="AU1504" s="84"/>
      <c r="AV1504" s="84"/>
    </row>
    <row r="1505" spans="27:64" x14ac:dyDescent="0.2">
      <c r="AA1505" s="84"/>
      <c r="AB1505" s="84"/>
      <c r="AC1505" s="84"/>
      <c r="AD1505" s="84"/>
      <c r="AE1505" s="84"/>
      <c r="AG1505" s="132"/>
      <c r="AN1505" s="84"/>
      <c r="AO1505" s="84"/>
      <c r="AP1505" s="84"/>
      <c r="AQ1505" s="84"/>
      <c r="AR1505" s="84"/>
      <c r="AS1505" s="84"/>
      <c r="AT1505" s="84"/>
      <c r="AU1505" s="84"/>
    </row>
    <row r="1506" spans="27:64" x14ac:dyDescent="0.2">
      <c r="AA1506" s="84"/>
      <c r="AB1506" s="84"/>
      <c r="AC1506" s="84"/>
      <c r="AD1506" s="84"/>
      <c r="AE1506" s="84"/>
      <c r="AG1506" s="132"/>
      <c r="AN1506" s="84"/>
      <c r="AO1506" s="84"/>
      <c r="AP1506" s="84"/>
      <c r="AQ1506" s="84"/>
      <c r="AR1506" s="84"/>
      <c r="AS1506" s="84"/>
      <c r="AT1506" s="84"/>
      <c r="AU1506" s="84"/>
    </row>
    <row r="1507" spans="27:64" x14ac:dyDescent="0.2">
      <c r="AA1507" s="84"/>
      <c r="AB1507" s="84"/>
      <c r="AC1507" s="84"/>
      <c r="AD1507" s="84"/>
      <c r="AE1507" s="84"/>
      <c r="AG1507" s="132"/>
      <c r="AN1507" s="84"/>
      <c r="AO1507" s="84"/>
      <c r="AP1507" s="84"/>
      <c r="AQ1507" s="84"/>
      <c r="AR1507" s="84"/>
      <c r="AS1507" s="84"/>
      <c r="AT1507" s="84"/>
      <c r="AU1507" s="84"/>
      <c r="AV1507" s="84"/>
      <c r="AW1507" s="84"/>
      <c r="AX1507" s="84"/>
      <c r="AY1507" s="84"/>
      <c r="AZ1507" s="84"/>
      <c r="BA1507" s="84"/>
      <c r="BB1507" s="84"/>
      <c r="BC1507" s="84"/>
      <c r="BD1507" s="84"/>
      <c r="BE1507" s="84"/>
      <c r="BF1507" s="84"/>
      <c r="BG1507" s="84"/>
      <c r="BH1507" s="84"/>
      <c r="BI1507" s="84"/>
      <c r="BJ1507" s="84"/>
      <c r="BK1507" s="84"/>
      <c r="BL1507" s="84"/>
    </row>
    <row r="1508" spans="27:64" x14ac:dyDescent="0.2">
      <c r="AA1508" s="84"/>
      <c r="AB1508" s="84"/>
      <c r="AC1508" s="84"/>
      <c r="AD1508" s="84"/>
      <c r="AE1508" s="84"/>
      <c r="AG1508" s="132"/>
      <c r="AN1508" s="84"/>
      <c r="AO1508" s="84"/>
      <c r="AP1508" s="84"/>
      <c r="AQ1508" s="84"/>
      <c r="AR1508" s="84"/>
      <c r="AS1508" s="84"/>
      <c r="AT1508" s="84"/>
      <c r="AU1508" s="84"/>
    </row>
    <row r="1509" spans="27:64" x14ac:dyDescent="0.2">
      <c r="AA1509" s="84"/>
      <c r="AB1509" s="84"/>
      <c r="AC1509" s="84"/>
      <c r="AD1509" s="84"/>
      <c r="AE1509" s="84"/>
      <c r="AG1509" s="132"/>
      <c r="AN1509" s="84"/>
      <c r="AO1509" s="84"/>
      <c r="AP1509" s="84"/>
      <c r="AQ1509" s="84"/>
      <c r="AR1509" s="84"/>
      <c r="AS1509" s="84"/>
      <c r="AT1509" s="84"/>
      <c r="AU1509" s="84"/>
      <c r="AV1509" s="84"/>
      <c r="AW1509" s="84"/>
      <c r="AX1509" s="84"/>
      <c r="AY1509" s="84"/>
      <c r="AZ1509" s="84"/>
      <c r="BA1509" s="84"/>
      <c r="BB1509" s="84"/>
      <c r="BC1509" s="84"/>
      <c r="BD1509" s="84"/>
      <c r="BE1509" s="84"/>
      <c r="BF1509" s="84"/>
      <c r="BG1509" s="84"/>
      <c r="BH1509" s="84"/>
      <c r="BI1509" s="84"/>
      <c r="BJ1509" s="84"/>
      <c r="BK1509" s="84"/>
      <c r="BL1509" s="84"/>
    </row>
    <row r="1510" spans="27:64" x14ac:dyDescent="0.2">
      <c r="AA1510" s="84"/>
      <c r="AB1510" s="84"/>
      <c r="AC1510" s="84"/>
      <c r="AD1510" s="84"/>
      <c r="AE1510" s="84"/>
      <c r="AG1510" s="132"/>
      <c r="AN1510" s="84"/>
      <c r="AO1510" s="84"/>
      <c r="AP1510" s="84"/>
      <c r="AQ1510" s="84"/>
      <c r="AR1510" s="84"/>
      <c r="AS1510" s="84"/>
      <c r="AT1510" s="84"/>
      <c r="AU1510" s="84"/>
      <c r="AV1510" s="84"/>
      <c r="AX1510" s="84"/>
      <c r="AY1510" s="84"/>
      <c r="AZ1510" s="84"/>
      <c r="BA1510" s="84"/>
      <c r="BB1510" s="84"/>
      <c r="BC1510" s="84"/>
      <c r="BD1510" s="84"/>
      <c r="BE1510" s="84"/>
      <c r="BF1510" s="84"/>
      <c r="BG1510" s="84"/>
      <c r="BH1510" s="84"/>
      <c r="BI1510" s="84"/>
      <c r="BJ1510" s="84"/>
      <c r="BK1510" s="84"/>
      <c r="BL1510" s="84"/>
    </row>
    <row r="1511" spans="27:64" x14ac:dyDescent="0.2">
      <c r="AA1511" s="84"/>
      <c r="AB1511" s="84"/>
      <c r="AC1511" s="84"/>
      <c r="AD1511" s="84"/>
      <c r="AE1511" s="84"/>
      <c r="AG1511" s="132"/>
      <c r="AN1511" s="84"/>
      <c r="AO1511" s="84"/>
      <c r="AP1511" s="84"/>
      <c r="AQ1511" s="84"/>
      <c r="AR1511" s="84"/>
      <c r="AS1511" s="84"/>
      <c r="AT1511" s="84"/>
      <c r="AU1511" s="84"/>
      <c r="AV1511" s="84"/>
      <c r="AW1511" s="84"/>
      <c r="AX1511" s="84"/>
      <c r="AY1511" s="84"/>
      <c r="AZ1511" s="84"/>
      <c r="BA1511" s="84"/>
      <c r="BB1511" s="84"/>
      <c r="BC1511" s="84"/>
      <c r="BD1511" s="84"/>
      <c r="BE1511" s="84"/>
      <c r="BF1511" s="84"/>
      <c r="BG1511" s="84"/>
      <c r="BH1511" s="84"/>
      <c r="BI1511" s="84"/>
      <c r="BJ1511" s="84"/>
      <c r="BK1511" s="84"/>
      <c r="BL1511" s="84"/>
    </row>
    <row r="1512" spans="27:64" x14ac:dyDescent="0.2">
      <c r="AA1512" s="84"/>
      <c r="AB1512" s="84"/>
      <c r="AC1512" s="84"/>
      <c r="AD1512" s="84"/>
      <c r="AE1512" s="84"/>
      <c r="AG1512" s="132"/>
      <c r="AN1512" s="84"/>
      <c r="AO1512" s="84"/>
      <c r="AP1512" s="84"/>
      <c r="AQ1512" s="84"/>
      <c r="AR1512" s="84"/>
      <c r="AS1512" s="84"/>
      <c r="AT1512" s="84"/>
      <c r="AU1512" s="84"/>
      <c r="AV1512" s="84"/>
      <c r="AX1512" s="84"/>
      <c r="AY1512" s="84"/>
      <c r="AZ1512" s="84"/>
      <c r="BA1512" s="84"/>
      <c r="BB1512" s="84"/>
      <c r="BC1512" s="84"/>
      <c r="BD1512" s="84"/>
      <c r="BE1512" s="84"/>
      <c r="BF1512" s="84"/>
      <c r="BG1512" s="84"/>
      <c r="BH1512" s="84"/>
      <c r="BI1512" s="84"/>
      <c r="BJ1512" s="84"/>
      <c r="BK1512" s="84"/>
      <c r="BL1512" s="84"/>
    </row>
    <row r="1513" spans="27:64" x14ac:dyDescent="0.2">
      <c r="AA1513" s="84"/>
      <c r="AB1513" s="84"/>
      <c r="AC1513" s="84"/>
      <c r="AD1513" s="84"/>
      <c r="AE1513" s="84"/>
      <c r="AG1513" s="132"/>
      <c r="AN1513" s="84"/>
      <c r="AO1513" s="84"/>
      <c r="AP1513" s="84"/>
      <c r="AQ1513" s="84"/>
      <c r="AR1513" s="84"/>
      <c r="AS1513" s="84"/>
      <c r="AT1513" s="84"/>
      <c r="AU1513" s="84"/>
      <c r="AV1513" s="84"/>
      <c r="AW1513" s="84"/>
      <c r="AX1513" s="84"/>
      <c r="AY1513" s="84"/>
      <c r="AZ1513" s="84"/>
      <c r="BA1513" s="84"/>
      <c r="BB1513" s="84"/>
      <c r="BC1513" s="84"/>
      <c r="BD1513" s="84"/>
      <c r="BE1513" s="84"/>
      <c r="BF1513" s="84"/>
      <c r="BG1513" s="84"/>
      <c r="BH1513" s="84"/>
      <c r="BI1513" s="84"/>
      <c r="BJ1513" s="84"/>
      <c r="BK1513" s="84"/>
      <c r="BL1513" s="84"/>
    </row>
    <row r="1514" spans="27:64" x14ac:dyDescent="0.2">
      <c r="AA1514" s="84"/>
      <c r="AB1514" s="84"/>
      <c r="AC1514" s="84"/>
      <c r="AD1514" s="84"/>
      <c r="AE1514" s="84"/>
      <c r="AG1514" s="132"/>
      <c r="AN1514" s="84"/>
      <c r="AO1514" s="84"/>
      <c r="AP1514" s="84"/>
      <c r="AQ1514" s="84"/>
      <c r="AR1514" s="84"/>
      <c r="AS1514" s="84"/>
      <c r="AT1514" s="84"/>
      <c r="AU1514" s="84"/>
      <c r="AV1514" s="84"/>
      <c r="AX1514" s="84"/>
    </row>
    <row r="1515" spans="27:64" x14ac:dyDescent="0.2">
      <c r="AA1515" s="84"/>
      <c r="AB1515" s="84"/>
      <c r="AC1515" s="84"/>
      <c r="AD1515" s="84"/>
      <c r="AE1515" s="84"/>
      <c r="AG1515" s="132"/>
      <c r="AN1515" s="84"/>
      <c r="AO1515" s="84"/>
      <c r="AP1515" s="84"/>
      <c r="AQ1515" s="84"/>
      <c r="AR1515" s="84"/>
      <c r="AS1515" s="84"/>
      <c r="AT1515" s="84"/>
      <c r="AU1515" s="84"/>
      <c r="AV1515" s="84"/>
      <c r="AW1515" s="84"/>
      <c r="AX1515" s="84"/>
      <c r="AY1515" s="84"/>
      <c r="AZ1515" s="84"/>
      <c r="BA1515" s="84"/>
      <c r="BB1515" s="84"/>
      <c r="BC1515" s="84"/>
      <c r="BD1515" s="84"/>
      <c r="BE1515" s="84"/>
      <c r="BF1515" s="84"/>
      <c r="BG1515" s="84"/>
      <c r="BH1515" s="84"/>
      <c r="BI1515" s="84"/>
      <c r="BJ1515" s="84"/>
      <c r="BK1515" s="84"/>
      <c r="BL1515" s="84"/>
    </row>
    <row r="1516" spans="27:64" x14ac:dyDescent="0.2">
      <c r="AA1516" s="84"/>
      <c r="AB1516" s="84"/>
      <c r="AC1516" s="84"/>
      <c r="AD1516" s="84"/>
      <c r="AE1516" s="84"/>
      <c r="AG1516" s="132"/>
      <c r="AN1516" s="84"/>
      <c r="AO1516" s="84"/>
      <c r="AP1516" s="84"/>
      <c r="AQ1516" s="84"/>
      <c r="AR1516" s="84"/>
      <c r="AS1516" s="84"/>
      <c r="AT1516" s="84"/>
      <c r="AU1516" s="84"/>
      <c r="AV1516" s="84"/>
      <c r="AX1516" s="84"/>
    </row>
    <row r="1517" spans="27:64" x14ac:dyDescent="0.2">
      <c r="AA1517" s="84"/>
      <c r="AB1517" s="84"/>
      <c r="AC1517" s="84"/>
      <c r="AD1517" s="84"/>
      <c r="AE1517" s="84"/>
      <c r="AG1517" s="132"/>
      <c r="AN1517" s="84"/>
      <c r="AO1517" s="84"/>
      <c r="AP1517" s="84"/>
      <c r="AQ1517" s="84"/>
      <c r="AR1517" s="84"/>
      <c r="AS1517" s="84"/>
      <c r="AT1517" s="84"/>
      <c r="AU1517" s="84"/>
      <c r="AV1517" s="84"/>
      <c r="AW1517" s="84"/>
      <c r="AX1517" s="84"/>
      <c r="AY1517" s="84"/>
      <c r="AZ1517" s="84"/>
      <c r="BA1517" s="84"/>
      <c r="BB1517" s="84"/>
      <c r="BC1517" s="84"/>
      <c r="BD1517" s="84"/>
      <c r="BE1517" s="84"/>
      <c r="BF1517" s="84"/>
      <c r="BG1517" s="84"/>
      <c r="BH1517" s="84"/>
      <c r="BI1517" s="84"/>
      <c r="BJ1517" s="84"/>
      <c r="BK1517" s="84"/>
      <c r="BL1517" s="84"/>
    </row>
    <row r="1518" spans="27:64" x14ac:dyDescent="0.2">
      <c r="AA1518" s="84"/>
      <c r="AB1518" s="84"/>
      <c r="AC1518" s="84"/>
      <c r="AD1518" s="84"/>
      <c r="AE1518" s="84"/>
      <c r="AG1518" s="132"/>
      <c r="AN1518" s="84"/>
      <c r="AO1518" s="84"/>
      <c r="AP1518" s="84"/>
      <c r="AQ1518" s="84"/>
      <c r="AR1518" s="84"/>
      <c r="AS1518" s="84"/>
      <c r="AT1518" s="84"/>
      <c r="AU1518" s="84"/>
      <c r="AV1518" s="84"/>
      <c r="AW1518" s="84"/>
      <c r="AX1518" s="84"/>
      <c r="AY1518" s="84"/>
      <c r="AZ1518" s="84"/>
      <c r="BA1518" s="84"/>
      <c r="BB1518" s="84"/>
      <c r="BC1518" s="84"/>
      <c r="BD1518" s="84"/>
      <c r="BE1518" s="84"/>
      <c r="BF1518" s="84"/>
      <c r="BG1518" s="84"/>
      <c r="BH1518" s="84"/>
      <c r="BI1518" s="84"/>
      <c r="BJ1518" s="84"/>
      <c r="BK1518" s="84"/>
      <c r="BL1518" s="84"/>
    </row>
    <row r="1519" spans="27:64" x14ac:dyDescent="0.2">
      <c r="AA1519" s="84"/>
      <c r="AB1519" s="84"/>
      <c r="AC1519" s="84"/>
      <c r="AD1519" s="84"/>
      <c r="AE1519" s="84"/>
      <c r="AG1519" s="132"/>
      <c r="AN1519" s="84"/>
      <c r="AO1519" s="84"/>
      <c r="AP1519" s="84"/>
      <c r="AQ1519" s="84"/>
      <c r="AR1519" s="84"/>
      <c r="AS1519" s="84"/>
      <c r="AT1519" s="84"/>
      <c r="AU1519" s="84"/>
      <c r="AV1519" s="84"/>
      <c r="AW1519" s="84"/>
      <c r="AX1519" s="84"/>
      <c r="AY1519" s="84"/>
      <c r="AZ1519" s="84"/>
      <c r="BA1519" s="84"/>
      <c r="BB1519" s="84"/>
      <c r="BC1519" s="84"/>
      <c r="BD1519" s="84"/>
      <c r="BE1519" s="84"/>
      <c r="BF1519" s="84"/>
      <c r="BG1519" s="84"/>
      <c r="BH1519" s="84"/>
      <c r="BI1519" s="84"/>
      <c r="BJ1519" s="84"/>
      <c r="BK1519" s="84"/>
      <c r="BL1519" s="84"/>
    </row>
    <row r="1520" spans="27:64" x14ac:dyDescent="0.2">
      <c r="AA1520" s="84"/>
      <c r="AB1520" s="84"/>
      <c r="AC1520" s="84"/>
      <c r="AD1520" s="84"/>
      <c r="AE1520" s="84"/>
      <c r="AG1520" s="132"/>
      <c r="AN1520" s="84"/>
      <c r="AO1520" s="84"/>
      <c r="AP1520" s="84"/>
      <c r="AQ1520" s="84"/>
      <c r="AR1520" s="84"/>
      <c r="AS1520" s="84"/>
      <c r="AT1520" s="84"/>
      <c r="AU1520" s="84"/>
      <c r="AV1520" s="84"/>
      <c r="AW1520" s="84"/>
      <c r="AX1520" s="84"/>
      <c r="AY1520" s="84"/>
      <c r="AZ1520" s="84"/>
      <c r="BA1520" s="84"/>
      <c r="BB1520" s="84"/>
      <c r="BC1520" s="84"/>
      <c r="BD1520" s="84"/>
      <c r="BE1520" s="84"/>
      <c r="BF1520" s="84"/>
      <c r="BG1520" s="84"/>
      <c r="BH1520" s="84"/>
      <c r="BI1520" s="84"/>
      <c r="BJ1520" s="84"/>
      <c r="BK1520" s="84"/>
      <c r="BL1520" s="84"/>
    </row>
    <row r="1521" spans="27:64" x14ac:dyDescent="0.2">
      <c r="AA1521" s="84"/>
      <c r="AB1521" s="84"/>
      <c r="AC1521" s="84"/>
      <c r="AD1521" s="84"/>
      <c r="AE1521" s="84"/>
      <c r="AG1521" s="132"/>
      <c r="AN1521" s="84"/>
      <c r="AO1521" s="84"/>
      <c r="AP1521" s="84"/>
      <c r="AQ1521" s="84"/>
      <c r="AR1521" s="84"/>
      <c r="AS1521" s="84"/>
      <c r="AT1521" s="84"/>
      <c r="AU1521" s="84"/>
      <c r="AV1521" s="84"/>
      <c r="AX1521" s="84"/>
    </row>
    <row r="1522" spans="27:64" x14ac:dyDescent="0.2">
      <c r="AA1522" s="84"/>
      <c r="AB1522" s="84"/>
      <c r="AC1522" s="84"/>
      <c r="AD1522" s="84"/>
      <c r="AE1522" s="84"/>
      <c r="AG1522" s="132"/>
      <c r="AN1522" s="84"/>
      <c r="AO1522" s="84"/>
      <c r="AP1522" s="84"/>
      <c r="AQ1522" s="84"/>
      <c r="AR1522" s="84"/>
      <c r="AS1522" s="84"/>
      <c r="AT1522" s="84"/>
      <c r="AU1522" s="84"/>
    </row>
    <row r="1523" spans="27:64" x14ac:dyDescent="0.2">
      <c r="AA1523" s="84"/>
      <c r="AB1523" s="84"/>
      <c r="AC1523" s="84"/>
      <c r="AD1523" s="84"/>
      <c r="AE1523" s="84"/>
      <c r="AG1523" s="132"/>
      <c r="AN1523" s="84"/>
      <c r="AO1523" s="84"/>
      <c r="AP1523" s="84"/>
      <c r="AQ1523" s="84"/>
      <c r="AR1523" s="84"/>
      <c r="AS1523" s="84"/>
      <c r="AT1523" s="84"/>
      <c r="AU1523" s="84"/>
    </row>
    <row r="1524" spans="27:64" x14ac:dyDescent="0.2">
      <c r="AA1524" s="84"/>
      <c r="AB1524" s="84"/>
      <c r="AC1524" s="84"/>
      <c r="AD1524" s="84"/>
      <c r="AE1524" s="84"/>
      <c r="AG1524" s="132"/>
      <c r="AN1524" s="84"/>
      <c r="AO1524" s="84"/>
      <c r="AP1524" s="84"/>
      <c r="AQ1524" s="84"/>
      <c r="AR1524" s="84"/>
      <c r="AS1524" s="84"/>
      <c r="AT1524" s="84"/>
      <c r="AU1524" s="84"/>
    </row>
    <row r="1525" spans="27:64" x14ac:dyDescent="0.2">
      <c r="AA1525" s="84"/>
      <c r="AB1525" s="84"/>
      <c r="AC1525" s="84"/>
      <c r="AD1525" s="84"/>
      <c r="AE1525" s="84"/>
      <c r="AG1525" s="132"/>
      <c r="AN1525" s="84"/>
      <c r="AO1525" s="84"/>
      <c r="AP1525" s="84"/>
      <c r="AQ1525" s="84"/>
      <c r="AR1525" s="84"/>
      <c r="AS1525" s="84"/>
      <c r="AT1525" s="84"/>
      <c r="AU1525" s="84"/>
      <c r="AV1525" s="84"/>
    </row>
    <row r="1526" spans="27:64" x14ac:dyDescent="0.2">
      <c r="AA1526" s="84"/>
      <c r="AB1526" s="84"/>
      <c r="AC1526" s="84"/>
      <c r="AD1526" s="84"/>
      <c r="AE1526" s="84"/>
      <c r="AG1526" s="132"/>
      <c r="AN1526" s="84"/>
      <c r="AO1526" s="84"/>
      <c r="AP1526" s="84"/>
      <c r="AQ1526" s="84"/>
      <c r="AR1526" s="84"/>
      <c r="AS1526" s="84"/>
      <c r="AT1526" s="84"/>
      <c r="AU1526" s="84"/>
      <c r="AV1526" s="84"/>
      <c r="AX1526" s="84"/>
    </row>
    <row r="1527" spans="27:64" x14ac:dyDescent="0.2">
      <c r="AA1527" s="84"/>
      <c r="AB1527" s="84"/>
      <c r="AC1527" s="84"/>
      <c r="AD1527" s="84"/>
      <c r="AE1527" s="84"/>
      <c r="AG1527" s="132"/>
      <c r="AN1527" s="84"/>
      <c r="AO1527" s="84"/>
      <c r="AP1527" s="84"/>
      <c r="AQ1527" s="84"/>
      <c r="AR1527" s="84"/>
      <c r="AS1527" s="84"/>
      <c r="AT1527" s="84"/>
      <c r="AU1527" s="84"/>
      <c r="AV1527" s="84"/>
      <c r="AW1527" s="84"/>
      <c r="AX1527" s="84"/>
      <c r="AY1527" s="84"/>
      <c r="AZ1527" s="84"/>
      <c r="BA1527" s="84"/>
      <c r="BB1527" s="84"/>
      <c r="BC1527" s="84"/>
      <c r="BD1527" s="84"/>
      <c r="BE1527" s="84"/>
      <c r="BF1527" s="84"/>
      <c r="BG1527" s="84"/>
      <c r="BH1527" s="84"/>
      <c r="BI1527" s="84"/>
      <c r="BJ1527" s="84"/>
      <c r="BK1527" s="84"/>
      <c r="BL1527" s="84"/>
    </row>
    <row r="1528" spans="27:64" x14ac:dyDescent="0.2">
      <c r="AA1528" s="84"/>
      <c r="AB1528" s="84"/>
      <c r="AC1528" s="84"/>
      <c r="AD1528" s="84"/>
      <c r="AE1528" s="84"/>
      <c r="AG1528" s="132"/>
      <c r="AN1528" s="84"/>
      <c r="AO1528" s="84"/>
      <c r="AP1528" s="84"/>
      <c r="AQ1528" s="84"/>
      <c r="AR1528" s="84"/>
      <c r="AS1528" s="84"/>
      <c r="AT1528" s="84"/>
      <c r="AU1528" s="84"/>
      <c r="AV1528" s="84"/>
    </row>
    <row r="1529" spans="27:64" x14ac:dyDescent="0.2">
      <c r="AA1529" s="84"/>
      <c r="AB1529" s="84"/>
      <c r="AC1529" s="84"/>
      <c r="AD1529" s="84"/>
      <c r="AE1529" s="84"/>
      <c r="AG1529" s="132"/>
      <c r="AN1529" s="84"/>
      <c r="AO1529" s="84"/>
      <c r="AP1529" s="84"/>
      <c r="AQ1529" s="84"/>
      <c r="AR1529" s="84"/>
      <c r="AS1529" s="84"/>
      <c r="AT1529" s="84"/>
      <c r="AU1529" s="84"/>
      <c r="AV1529" s="84"/>
      <c r="AX1529" s="84"/>
    </row>
    <row r="1530" spans="27:64" x14ac:dyDescent="0.2">
      <c r="AA1530" s="84"/>
      <c r="AB1530" s="84"/>
      <c r="AC1530" s="84"/>
      <c r="AD1530" s="84"/>
      <c r="AE1530" s="84"/>
      <c r="AG1530" s="132"/>
      <c r="AN1530" s="84"/>
      <c r="AO1530" s="84"/>
      <c r="AP1530" s="84"/>
      <c r="AQ1530" s="84"/>
      <c r="AR1530" s="84"/>
      <c r="AS1530" s="84"/>
      <c r="AT1530" s="84"/>
      <c r="AU1530" s="84"/>
    </row>
    <row r="1531" spans="27:64" x14ac:dyDescent="0.2">
      <c r="AA1531" s="84"/>
      <c r="AB1531" s="84"/>
      <c r="AC1531" s="84"/>
      <c r="AD1531" s="84"/>
      <c r="AE1531" s="84"/>
      <c r="AG1531" s="132"/>
      <c r="AN1531" s="84"/>
      <c r="AO1531" s="84"/>
      <c r="AP1531" s="84"/>
      <c r="AQ1531" s="84"/>
      <c r="AR1531" s="84"/>
      <c r="AS1531" s="84"/>
      <c r="AT1531" s="84"/>
      <c r="AU1531" s="84"/>
      <c r="AV1531" s="84"/>
      <c r="AX1531" s="84"/>
    </row>
    <row r="1532" spans="27:64" x14ac:dyDescent="0.2">
      <c r="AA1532" s="84"/>
      <c r="AB1532" s="84"/>
      <c r="AC1532" s="84"/>
      <c r="AD1532" s="84"/>
      <c r="AE1532" s="84"/>
      <c r="AG1532" s="132"/>
      <c r="AN1532" s="84"/>
      <c r="AO1532" s="84"/>
      <c r="AP1532" s="84"/>
      <c r="AQ1532" s="84"/>
      <c r="AR1532" s="84"/>
      <c r="AS1532" s="84"/>
      <c r="AT1532" s="84"/>
      <c r="AU1532" s="84"/>
    </row>
    <row r="1533" spans="27:64" x14ac:dyDescent="0.2">
      <c r="AA1533" s="84"/>
      <c r="AB1533" s="84"/>
      <c r="AC1533" s="84"/>
      <c r="AD1533" s="84"/>
      <c r="AE1533" s="84"/>
      <c r="AG1533" s="132"/>
      <c r="AN1533" s="84"/>
      <c r="AO1533" s="84"/>
      <c r="AP1533" s="84"/>
      <c r="AQ1533" s="84"/>
      <c r="AR1533" s="84"/>
      <c r="AS1533" s="84"/>
      <c r="AT1533" s="84"/>
      <c r="AU1533" s="84"/>
      <c r="AV1533" s="84"/>
    </row>
    <row r="1534" spans="27:64" x14ac:dyDescent="0.2">
      <c r="AA1534" s="84"/>
      <c r="AB1534" s="84"/>
      <c r="AC1534" s="84"/>
      <c r="AD1534" s="84"/>
      <c r="AE1534" s="84"/>
      <c r="AG1534" s="132"/>
      <c r="AN1534" s="84"/>
      <c r="AO1534" s="84"/>
      <c r="AP1534" s="84"/>
      <c r="AQ1534" s="84"/>
      <c r="AR1534" s="84"/>
      <c r="AS1534" s="84"/>
      <c r="AT1534" s="84"/>
      <c r="AU1534" s="84"/>
      <c r="AV1534" s="84"/>
      <c r="AW1534" s="84"/>
      <c r="AX1534" s="84"/>
      <c r="AY1534" s="84"/>
      <c r="AZ1534" s="84"/>
      <c r="BA1534" s="84"/>
      <c r="BB1534" s="84"/>
      <c r="BC1534" s="84"/>
      <c r="BD1534" s="84"/>
      <c r="BE1534" s="84"/>
      <c r="BF1534" s="84"/>
      <c r="BG1534" s="84"/>
      <c r="BH1534" s="84"/>
      <c r="BI1534" s="84"/>
      <c r="BJ1534" s="84"/>
      <c r="BK1534" s="84"/>
      <c r="BL1534" s="84"/>
    </row>
    <row r="1535" spans="27:64" x14ac:dyDescent="0.2">
      <c r="AA1535" s="84"/>
      <c r="AB1535" s="84"/>
      <c r="AC1535" s="84"/>
      <c r="AD1535" s="84"/>
      <c r="AE1535" s="84"/>
      <c r="AG1535" s="132"/>
      <c r="AN1535" s="84"/>
      <c r="AO1535" s="84"/>
      <c r="AP1535" s="84"/>
      <c r="AQ1535" s="84"/>
      <c r="AR1535" s="84"/>
      <c r="AS1535" s="84"/>
      <c r="AT1535" s="84"/>
      <c r="AU1535" s="84"/>
    </row>
    <row r="1536" spans="27:64" x14ac:dyDescent="0.2">
      <c r="AA1536" s="84"/>
      <c r="AB1536" s="84"/>
      <c r="AC1536" s="84"/>
      <c r="AD1536" s="84"/>
      <c r="AE1536" s="84"/>
      <c r="AG1536" s="132"/>
      <c r="AN1536" s="84"/>
      <c r="AO1536" s="84"/>
      <c r="AP1536" s="84"/>
      <c r="AQ1536" s="84"/>
      <c r="AR1536" s="84"/>
      <c r="AS1536" s="84"/>
      <c r="AT1536" s="84"/>
      <c r="AU1536" s="84"/>
      <c r="AV1536" s="84"/>
    </row>
    <row r="1537" spans="27:64" x14ac:dyDescent="0.2">
      <c r="AA1537" s="84"/>
      <c r="AB1537" s="84"/>
      <c r="AC1537" s="84"/>
      <c r="AD1537" s="84"/>
      <c r="AE1537" s="84"/>
      <c r="AG1537" s="132"/>
      <c r="AN1537" s="84"/>
      <c r="AO1537" s="84"/>
      <c r="AP1537" s="84"/>
      <c r="AQ1537" s="84"/>
      <c r="AR1537" s="84"/>
      <c r="AS1537" s="84"/>
      <c r="AT1537" s="84"/>
      <c r="AU1537" s="84"/>
    </row>
    <row r="1538" spans="27:64" x14ac:dyDescent="0.2">
      <c r="AA1538" s="84"/>
      <c r="AB1538" s="84"/>
      <c r="AC1538" s="84"/>
      <c r="AD1538" s="84"/>
      <c r="AE1538" s="84"/>
      <c r="AG1538" s="132"/>
      <c r="AN1538" s="84"/>
      <c r="AO1538" s="84"/>
      <c r="AP1538" s="84"/>
      <c r="AQ1538" s="84"/>
      <c r="AR1538" s="84"/>
      <c r="AS1538" s="84"/>
      <c r="AT1538" s="84"/>
      <c r="AU1538" s="84"/>
      <c r="AV1538" s="84"/>
      <c r="AX1538" s="84"/>
    </row>
    <row r="1539" spans="27:64" x14ac:dyDescent="0.2">
      <c r="AA1539" s="84"/>
      <c r="AB1539" s="84"/>
      <c r="AC1539" s="84"/>
      <c r="AD1539" s="84"/>
      <c r="AE1539" s="84"/>
      <c r="AG1539" s="132"/>
      <c r="AN1539" s="84"/>
      <c r="AO1539" s="84"/>
      <c r="AP1539" s="84"/>
      <c r="AQ1539" s="84"/>
      <c r="AR1539" s="84"/>
      <c r="AS1539" s="84"/>
      <c r="AT1539" s="84"/>
      <c r="AU1539" s="84"/>
      <c r="AV1539" s="84"/>
    </row>
    <row r="1540" spans="27:64" x14ac:dyDescent="0.2">
      <c r="AA1540" s="84"/>
      <c r="AB1540" s="84"/>
      <c r="AC1540" s="84"/>
      <c r="AD1540" s="84"/>
      <c r="AE1540" s="84"/>
      <c r="AG1540" s="132"/>
      <c r="AN1540" s="84"/>
      <c r="AO1540" s="84"/>
      <c r="AP1540" s="84"/>
      <c r="AQ1540" s="84"/>
      <c r="AR1540" s="84"/>
      <c r="AS1540" s="84"/>
      <c r="AT1540" s="84"/>
      <c r="AU1540" s="84"/>
    </row>
    <row r="1541" spans="27:64" x14ac:dyDescent="0.2">
      <c r="AA1541" s="84"/>
      <c r="AB1541" s="84"/>
      <c r="AC1541" s="84"/>
      <c r="AD1541" s="84"/>
      <c r="AE1541" s="84"/>
      <c r="AG1541" s="132"/>
      <c r="AN1541" s="84"/>
      <c r="AO1541" s="84"/>
      <c r="AP1541" s="84"/>
      <c r="AQ1541" s="84"/>
      <c r="AR1541" s="84"/>
      <c r="AS1541" s="84"/>
      <c r="AT1541" s="84"/>
      <c r="AU1541" s="84"/>
    </row>
    <row r="1542" spans="27:64" x14ac:dyDescent="0.2">
      <c r="AA1542" s="84"/>
      <c r="AB1542" s="84"/>
      <c r="AC1542" s="84"/>
      <c r="AD1542" s="84"/>
      <c r="AE1542" s="84"/>
      <c r="AG1542" s="132"/>
      <c r="AN1542" s="84"/>
      <c r="AO1542" s="84"/>
      <c r="AP1542" s="84"/>
      <c r="AQ1542" s="84"/>
      <c r="AR1542" s="84"/>
      <c r="AS1542" s="84"/>
      <c r="AT1542" s="84"/>
      <c r="AU1542" s="84"/>
      <c r="AV1542" s="84"/>
      <c r="AX1542" s="84"/>
      <c r="AY1542" s="84"/>
      <c r="AZ1542" s="84"/>
      <c r="BA1542" s="84"/>
      <c r="BB1542" s="84"/>
      <c r="BC1542" s="84"/>
      <c r="BD1542" s="84"/>
      <c r="BE1542" s="84"/>
      <c r="BF1542" s="84"/>
      <c r="BG1542" s="84"/>
      <c r="BH1542" s="84"/>
      <c r="BI1542" s="84"/>
      <c r="BJ1542" s="84"/>
      <c r="BK1542" s="84"/>
      <c r="BL1542" s="84"/>
    </row>
    <row r="1543" spans="27:64" x14ac:dyDescent="0.2">
      <c r="AA1543" s="84"/>
      <c r="AB1543" s="84"/>
      <c r="AC1543" s="84"/>
      <c r="AD1543" s="84"/>
      <c r="AE1543" s="84"/>
      <c r="AG1543" s="132"/>
      <c r="AN1543" s="84"/>
      <c r="AO1543" s="84"/>
      <c r="AP1543" s="84"/>
      <c r="AQ1543" s="84"/>
      <c r="AR1543" s="84"/>
      <c r="AS1543" s="84"/>
      <c r="AT1543" s="84"/>
      <c r="AU1543" s="84"/>
      <c r="AV1543" s="84"/>
    </row>
    <row r="1544" spans="27:64" x14ac:dyDescent="0.2">
      <c r="AA1544" s="84"/>
      <c r="AB1544" s="84"/>
      <c r="AC1544" s="84"/>
      <c r="AD1544" s="84"/>
      <c r="AE1544" s="84"/>
      <c r="AG1544" s="132"/>
      <c r="AN1544" s="84"/>
      <c r="AO1544" s="84"/>
      <c r="AP1544" s="84"/>
      <c r="AQ1544" s="84"/>
      <c r="AR1544" s="84"/>
      <c r="AS1544" s="84"/>
      <c r="AT1544" s="84"/>
      <c r="AU1544" s="84"/>
      <c r="AV1544" s="84"/>
    </row>
    <row r="1545" spans="27:64" x14ac:dyDescent="0.2">
      <c r="AA1545" s="84"/>
      <c r="AB1545" s="84"/>
      <c r="AC1545" s="84"/>
      <c r="AD1545" s="84"/>
      <c r="AE1545" s="84"/>
      <c r="AG1545" s="132"/>
      <c r="AN1545" s="84"/>
      <c r="AO1545" s="84"/>
      <c r="AP1545" s="84"/>
      <c r="AQ1545" s="84"/>
      <c r="AR1545" s="84"/>
      <c r="AS1545" s="84"/>
      <c r="AT1545" s="84"/>
      <c r="AU1545" s="84"/>
      <c r="AV1545" s="84"/>
    </row>
    <row r="1546" spans="27:64" x14ac:dyDescent="0.2">
      <c r="AA1546" s="84"/>
      <c r="AB1546" s="84"/>
      <c r="AC1546" s="84"/>
      <c r="AD1546" s="84"/>
      <c r="AE1546" s="84"/>
      <c r="AG1546" s="132"/>
      <c r="AN1546" s="84"/>
      <c r="AO1546" s="84"/>
      <c r="AP1546" s="84"/>
      <c r="AQ1546" s="84"/>
      <c r="AR1546" s="84"/>
      <c r="AS1546" s="84"/>
      <c r="AT1546" s="84"/>
      <c r="AU1546" s="84"/>
      <c r="AV1546" s="84"/>
      <c r="AX1546" s="84"/>
    </row>
    <row r="1547" spans="27:64" x14ac:dyDescent="0.2">
      <c r="AA1547" s="84"/>
      <c r="AB1547" s="84"/>
      <c r="AC1547" s="84"/>
      <c r="AD1547" s="84"/>
      <c r="AE1547" s="84"/>
      <c r="AG1547" s="132"/>
      <c r="AN1547" s="84"/>
      <c r="AO1547" s="84"/>
      <c r="AP1547" s="84"/>
      <c r="AQ1547" s="84"/>
      <c r="AR1547" s="84"/>
      <c r="AS1547" s="84"/>
      <c r="AT1547" s="84"/>
      <c r="AU1547" s="84"/>
      <c r="AV1547" s="84"/>
    </row>
    <row r="1548" spans="27:64" x14ac:dyDescent="0.2">
      <c r="AA1548" s="84"/>
      <c r="AB1548" s="84"/>
      <c r="AC1548" s="84"/>
      <c r="AD1548" s="84"/>
      <c r="AE1548" s="84"/>
      <c r="AG1548" s="132"/>
      <c r="AN1548" s="84"/>
      <c r="AO1548" s="84"/>
      <c r="AP1548" s="84"/>
      <c r="AQ1548" s="84"/>
      <c r="AR1548" s="84"/>
      <c r="AS1548" s="84"/>
      <c r="AT1548" s="84"/>
      <c r="AU1548" s="84"/>
      <c r="AV1548" s="84"/>
    </row>
    <row r="1549" spans="27:64" x14ac:dyDescent="0.2">
      <c r="AA1549" s="84"/>
      <c r="AB1549" s="84"/>
      <c r="AC1549" s="84"/>
      <c r="AD1549" s="84"/>
      <c r="AE1549" s="84"/>
      <c r="AG1549" s="132"/>
      <c r="AN1549" s="84"/>
      <c r="AO1549" s="84"/>
      <c r="AP1549" s="84"/>
      <c r="AQ1549" s="84"/>
      <c r="AR1549" s="84"/>
      <c r="AS1549" s="84"/>
      <c r="AT1549" s="84"/>
      <c r="AU1549" s="84"/>
      <c r="AV1549" s="84"/>
      <c r="AW1549" s="84"/>
      <c r="AX1549" s="84"/>
      <c r="AY1549" s="84"/>
      <c r="AZ1549" s="84"/>
      <c r="BA1549" s="84"/>
      <c r="BB1549" s="84"/>
      <c r="BC1549" s="84"/>
      <c r="BD1549" s="84"/>
      <c r="BE1549" s="84"/>
      <c r="BF1549" s="84"/>
      <c r="BG1549" s="84"/>
      <c r="BH1549" s="84"/>
      <c r="BI1549" s="84"/>
      <c r="BJ1549" s="84"/>
      <c r="BK1549" s="84"/>
      <c r="BL1549" s="84"/>
    </row>
    <row r="1550" spans="27:64" x14ac:dyDescent="0.2">
      <c r="AA1550" s="84"/>
      <c r="AB1550" s="84"/>
      <c r="AC1550" s="84"/>
      <c r="AD1550" s="84"/>
      <c r="AE1550" s="84"/>
      <c r="AG1550" s="132"/>
      <c r="AN1550" s="84"/>
      <c r="AO1550" s="84"/>
      <c r="AP1550" s="84"/>
      <c r="AQ1550" s="84"/>
      <c r="AR1550" s="84"/>
      <c r="AS1550" s="84"/>
      <c r="AT1550" s="84"/>
      <c r="AU1550" s="84"/>
      <c r="AV1550" s="84"/>
      <c r="AX1550" s="84"/>
      <c r="AY1550" s="84"/>
      <c r="AZ1550" s="84"/>
      <c r="BA1550" s="84"/>
      <c r="BB1550" s="84"/>
      <c r="BC1550" s="84"/>
      <c r="BD1550" s="84"/>
      <c r="BE1550" s="84"/>
      <c r="BF1550" s="84"/>
      <c r="BG1550" s="84"/>
      <c r="BH1550" s="84"/>
      <c r="BI1550" s="84"/>
      <c r="BJ1550" s="84"/>
      <c r="BK1550" s="84"/>
      <c r="BL1550" s="84"/>
    </row>
    <row r="1551" spans="27:64" x14ac:dyDescent="0.2">
      <c r="AA1551" s="84"/>
      <c r="AB1551" s="84"/>
      <c r="AC1551" s="84"/>
      <c r="AD1551" s="84"/>
      <c r="AE1551" s="84"/>
      <c r="AG1551" s="132"/>
      <c r="AN1551" s="84"/>
      <c r="AO1551" s="84"/>
      <c r="AP1551" s="84"/>
      <c r="AQ1551" s="84"/>
      <c r="AR1551" s="84"/>
      <c r="AS1551" s="84"/>
      <c r="AT1551" s="84"/>
      <c r="AU1551" s="84"/>
      <c r="AV1551" s="84"/>
      <c r="AX1551" s="84"/>
    </row>
    <row r="1552" spans="27:64" x14ac:dyDescent="0.2">
      <c r="AA1552" s="84"/>
      <c r="AB1552" s="84"/>
      <c r="AC1552" s="84"/>
      <c r="AD1552" s="84"/>
      <c r="AE1552" s="84"/>
      <c r="AG1552" s="132"/>
      <c r="AN1552" s="84"/>
      <c r="AO1552" s="84"/>
      <c r="AP1552" s="84"/>
      <c r="AQ1552" s="84"/>
      <c r="AR1552" s="84"/>
      <c r="AS1552" s="84"/>
      <c r="AT1552" s="84"/>
      <c r="AU1552" s="84"/>
      <c r="AV1552" s="84"/>
      <c r="AW1552" s="84"/>
      <c r="AX1552" s="84"/>
      <c r="AY1552" s="84"/>
      <c r="AZ1552" s="84"/>
      <c r="BA1552" s="84"/>
      <c r="BB1552" s="84"/>
      <c r="BC1552" s="84"/>
      <c r="BD1552" s="84"/>
      <c r="BE1552" s="84"/>
      <c r="BF1552" s="84"/>
      <c r="BG1552" s="84"/>
      <c r="BH1552" s="84"/>
      <c r="BI1552" s="84"/>
      <c r="BJ1552" s="84"/>
      <c r="BK1552" s="84"/>
      <c r="BL1552" s="84"/>
    </row>
    <row r="1553" spans="27:64" x14ac:dyDescent="0.2">
      <c r="AA1553" s="84"/>
      <c r="AB1553" s="84"/>
      <c r="AC1553" s="84"/>
      <c r="AD1553" s="84"/>
      <c r="AE1553" s="84"/>
      <c r="AG1553" s="132"/>
      <c r="AN1553" s="84"/>
      <c r="AO1553" s="84"/>
      <c r="AP1553" s="84"/>
      <c r="AQ1553" s="84"/>
      <c r="AR1553" s="84"/>
      <c r="AS1553" s="84"/>
      <c r="AT1553" s="84"/>
      <c r="AU1553" s="84"/>
    </row>
    <row r="1554" spans="27:64" x14ac:dyDescent="0.2">
      <c r="AA1554" s="84"/>
      <c r="AB1554" s="84"/>
      <c r="AC1554" s="84"/>
      <c r="AD1554" s="84"/>
      <c r="AE1554" s="84"/>
      <c r="AG1554" s="132"/>
      <c r="AN1554" s="84"/>
      <c r="AO1554" s="84"/>
      <c r="AP1554" s="84"/>
      <c r="AQ1554" s="84"/>
      <c r="AR1554" s="84"/>
      <c r="AS1554" s="84"/>
      <c r="AT1554" s="84"/>
      <c r="AU1554" s="84"/>
    </row>
    <row r="1555" spans="27:64" x14ac:dyDescent="0.2">
      <c r="AA1555" s="84"/>
      <c r="AB1555" s="84"/>
      <c r="AC1555" s="84"/>
      <c r="AD1555" s="84"/>
      <c r="AE1555" s="84"/>
      <c r="AG1555" s="132"/>
      <c r="AN1555" s="84"/>
      <c r="AO1555" s="84"/>
      <c r="AP1555" s="84"/>
      <c r="AQ1555" s="84"/>
      <c r="AR1555" s="84"/>
      <c r="AS1555" s="84"/>
      <c r="AT1555" s="84"/>
      <c r="AU1555" s="84"/>
      <c r="AV1555" s="84"/>
      <c r="AX1555" s="84"/>
      <c r="AY1555" s="84"/>
      <c r="AZ1555" s="84"/>
      <c r="BA1555" s="84"/>
      <c r="BB1555" s="84"/>
      <c r="BC1555" s="84"/>
      <c r="BD1555" s="84"/>
      <c r="BE1555" s="84"/>
      <c r="BF1555" s="84"/>
      <c r="BG1555" s="84"/>
      <c r="BH1555" s="84"/>
      <c r="BI1555" s="84"/>
      <c r="BJ1555" s="84"/>
      <c r="BK1555" s="84"/>
      <c r="BL1555" s="84"/>
    </row>
    <row r="1556" spans="27:64" x14ac:dyDescent="0.2">
      <c r="AA1556" s="84"/>
      <c r="AB1556" s="84"/>
      <c r="AC1556" s="84"/>
      <c r="AD1556" s="84"/>
      <c r="AE1556" s="84"/>
      <c r="AG1556" s="132"/>
      <c r="AN1556" s="84"/>
      <c r="AO1556" s="84"/>
      <c r="AP1556" s="84"/>
      <c r="AQ1556" s="84"/>
      <c r="AR1556" s="84"/>
      <c r="AS1556" s="84"/>
      <c r="AT1556" s="84"/>
      <c r="AU1556" s="84"/>
      <c r="AV1556" s="84"/>
    </row>
    <row r="1557" spans="27:64" x14ac:dyDescent="0.2">
      <c r="AA1557" s="84"/>
      <c r="AB1557" s="84"/>
      <c r="AC1557" s="84"/>
      <c r="AD1557" s="84"/>
      <c r="AE1557" s="84"/>
      <c r="AG1557" s="132"/>
      <c r="AN1557" s="84"/>
      <c r="AO1557" s="84"/>
      <c r="AP1557" s="84"/>
      <c r="AQ1557" s="84"/>
      <c r="AR1557" s="84"/>
      <c r="AS1557" s="84"/>
      <c r="AT1557" s="84"/>
      <c r="AU1557" s="84"/>
      <c r="AV1557" s="84"/>
      <c r="AW1557" s="84"/>
      <c r="AX1557" s="84"/>
      <c r="AY1557" s="84"/>
      <c r="AZ1557" s="84"/>
      <c r="BA1557" s="84"/>
      <c r="BB1557" s="84"/>
      <c r="BC1557" s="84"/>
      <c r="BD1557" s="84"/>
      <c r="BE1557" s="84"/>
      <c r="BF1557" s="84"/>
      <c r="BG1557" s="84"/>
      <c r="BH1557" s="84"/>
      <c r="BI1557" s="84"/>
      <c r="BJ1557" s="84"/>
      <c r="BK1557" s="84"/>
      <c r="BL1557" s="84"/>
    </row>
    <row r="1558" spans="27:64" x14ac:dyDescent="0.2">
      <c r="AA1558" s="84"/>
      <c r="AB1558" s="84"/>
      <c r="AC1558" s="84"/>
      <c r="AD1558" s="84"/>
      <c r="AE1558" s="84"/>
      <c r="AG1558" s="132"/>
      <c r="AN1558" s="84"/>
      <c r="AO1558" s="84"/>
      <c r="AP1558" s="84"/>
      <c r="AQ1558" s="84"/>
      <c r="AR1558" s="84"/>
      <c r="AS1558" s="84"/>
      <c r="AT1558" s="84"/>
      <c r="AU1558" s="84"/>
    </row>
    <row r="1559" spans="27:64" x14ac:dyDescent="0.2">
      <c r="AA1559" s="84"/>
      <c r="AB1559" s="84"/>
      <c r="AC1559" s="84"/>
      <c r="AD1559" s="84"/>
      <c r="AE1559" s="84"/>
      <c r="AG1559" s="132"/>
      <c r="AN1559" s="84"/>
      <c r="AO1559" s="84"/>
      <c r="AP1559" s="84"/>
      <c r="AQ1559" s="84"/>
      <c r="AR1559" s="84"/>
      <c r="AS1559" s="84"/>
      <c r="AT1559" s="84"/>
      <c r="AU1559" s="84"/>
      <c r="AV1559" s="84"/>
      <c r="AW1559" s="84"/>
      <c r="AX1559" s="84"/>
      <c r="AY1559" s="84"/>
      <c r="AZ1559" s="84"/>
      <c r="BA1559" s="84"/>
      <c r="BB1559" s="84"/>
      <c r="BC1559" s="84"/>
      <c r="BD1559" s="84"/>
      <c r="BE1559" s="84"/>
      <c r="BF1559" s="84"/>
      <c r="BG1559" s="84"/>
      <c r="BH1559" s="84"/>
      <c r="BI1559" s="84"/>
      <c r="BJ1559" s="84"/>
      <c r="BK1559" s="84"/>
      <c r="BL1559" s="84"/>
    </row>
    <row r="1560" spans="27:64" x14ac:dyDescent="0.2">
      <c r="AA1560" s="84"/>
      <c r="AB1560" s="84"/>
      <c r="AC1560" s="84"/>
      <c r="AD1560" s="84"/>
      <c r="AE1560" s="84"/>
      <c r="AG1560" s="132"/>
      <c r="AN1560" s="84"/>
      <c r="AO1560" s="84"/>
      <c r="AP1560" s="84"/>
      <c r="AQ1560" s="84"/>
      <c r="AR1560" s="84"/>
      <c r="AS1560" s="84"/>
      <c r="AT1560" s="84"/>
      <c r="AU1560" s="84"/>
    </row>
    <row r="1561" spans="27:64" x14ac:dyDescent="0.2">
      <c r="AA1561" s="84"/>
      <c r="AB1561" s="84"/>
      <c r="AC1561" s="84"/>
      <c r="AD1561" s="84"/>
      <c r="AE1561" s="84"/>
      <c r="AG1561" s="132"/>
      <c r="AN1561" s="84"/>
      <c r="AO1561" s="84"/>
      <c r="AP1561" s="84"/>
      <c r="AQ1561" s="84"/>
      <c r="AR1561" s="84"/>
      <c r="AS1561" s="84"/>
      <c r="AT1561" s="84"/>
      <c r="AU1561" s="84"/>
    </row>
    <row r="1562" spans="27:64" x14ac:dyDescent="0.2">
      <c r="AA1562" s="84"/>
      <c r="AB1562" s="84"/>
      <c r="AC1562" s="84"/>
      <c r="AD1562" s="84"/>
      <c r="AE1562" s="84"/>
      <c r="AG1562" s="132"/>
      <c r="AN1562" s="84"/>
      <c r="AO1562" s="84"/>
      <c r="AP1562" s="84"/>
      <c r="AQ1562" s="84"/>
      <c r="AR1562" s="84"/>
      <c r="AS1562" s="84"/>
      <c r="AT1562" s="84"/>
      <c r="AU1562" s="84"/>
    </row>
    <row r="1563" spans="27:64" x14ac:dyDescent="0.2">
      <c r="AA1563" s="84"/>
      <c r="AB1563" s="84"/>
      <c r="AC1563" s="84"/>
      <c r="AD1563" s="84"/>
      <c r="AE1563" s="84"/>
      <c r="AG1563" s="132"/>
      <c r="AN1563" s="84"/>
      <c r="AO1563" s="84"/>
      <c r="AP1563" s="84"/>
      <c r="AQ1563" s="84"/>
      <c r="AR1563" s="84"/>
      <c r="AS1563" s="84"/>
      <c r="AT1563" s="84"/>
      <c r="AU1563" s="84"/>
    </row>
    <row r="1564" spans="27:64" x14ac:dyDescent="0.2">
      <c r="AA1564" s="84"/>
      <c r="AB1564" s="84"/>
      <c r="AC1564" s="84"/>
      <c r="AD1564" s="84"/>
      <c r="AE1564" s="84"/>
      <c r="AG1564" s="132"/>
      <c r="AN1564" s="84"/>
      <c r="AO1564" s="84"/>
      <c r="AP1564" s="84"/>
      <c r="AQ1564" s="84"/>
      <c r="AR1564" s="84"/>
      <c r="AS1564" s="84"/>
      <c r="AT1564" s="84"/>
      <c r="AU1564" s="84"/>
    </row>
    <row r="1565" spans="27:64" x14ac:dyDescent="0.2">
      <c r="AA1565" s="84"/>
      <c r="AB1565" s="84"/>
      <c r="AC1565" s="84"/>
      <c r="AD1565" s="84"/>
      <c r="AE1565" s="84"/>
      <c r="AG1565" s="132"/>
      <c r="AN1565" s="84"/>
      <c r="AO1565" s="84"/>
      <c r="AP1565" s="84"/>
      <c r="AQ1565" s="84"/>
      <c r="AR1565" s="84"/>
      <c r="AS1565" s="84"/>
      <c r="AT1565" s="84"/>
      <c r="AU1565" s="84"/>
      <c r="AV1565" s="84"/>
      <c r="AX1565" s="84"/>
    </row>
    <row r="1566" spans="27:64" x14ac:dyDescent="0.2">
      <c r="AA1566" s="84"/>
      <c r="AB1566" s="84"/>
      <c r="AC1566" s="84"/>
      <c r="AD1566" s="84"/>
      <c r="AE1566" s="84"/>
      <c r="AG1566" s="132"/>
      <c r="AN1566" s="84"/>
      <c r="AO1566" s="84"/>
      <c r="AP1566" s="84"/>
      <c r="AQ1566" s="84"/>
      <c r="AR1566" s="84"/>
      <c r="AS1566" s="84"/>
      <c r="AT1566" s="84"/>
      <c r="AU1566" s="84"/>
      <c r="AV1566" s="84"/>
      <c r="AX1566" s="84"/>
    </row>
    <row r="1567" spans="27:64" x14ac:dyDescent="0.2">
      <c r="AA1567" s="84"/>
      <c r="AB1567" s="84"/>
      <c r="AC1567" s="84"/>
      <c r="AD1567" s="84"/>
      <c r="AE1567" s="84"/>
      <c r="AG1567" s="132"/>
      <c r="AN1567" s="84"/>
      <c r="AO1567" s="84"/>
      <c r="AP1567" s="84"/>
      <c r="AQ1567" s="84"/>
      <c r="AR1567" s="84"/>
      <c r="AS1567" s="84"/>
      <c r="AT1567" s="84"/>
      <c r="AU1567" s="84"/>
      <c r="AV1567" s="84"/>
      <c r="AW1567" s="84"/>
      <c r="AX1567" s="84"/>
      <c r="AY1567" s="84"/>
      <c r="AZ1567" s="84"/>
      <c r="BA1567" s="84"/>
      <c r="BB1567" s="84"/>
      <c r="BC1567" s="84"/>
      <c r="BD1567" s="84"/>
      <c r="BE1567" s="84"/>
      <c r="BF1567" s="84"/>
      <c r="BG1567" s="84"/>
      <c r="BH1567" s="84"/>
      <c r="BI1567" s="84"/>
      <c r="BJ1567" s="84"/>
      <c r="BK1567" s="84"/>
      <c r="BL1567" s="84"/>
    </row>
    <row r="1568" spans="27:64" x14ac:dyDescent="0.2">
      <c r="AA1568" s="84"/>
      <c r="AB1568" s="84"/>
      <c r="AC1568" s="84"/>
      <c r="AD1568" s="84"/>
      <c r="AE1568" s="84"/>
      <c r="AG1568" s="132"/>
      <c r="AN1568" s="84"/>
      <c r="AO1568" s="84"/>
      <c r="AP1568" s="84"/>
      <c r="AQ1568" s="84"/>
      <c r="AR1568" s="84"/>
      <c r="AS1568" s="84"/>
      <c r="AT1568" s="84"/>
      <c r="AU1568" s="84"/>
    </row>
    <row r="1569" spans="27:64" x14ac:dyDescent="0.2">
      <c r="AA1569" s="84"/>
      <c r="AB1569" s="84"/>
      <c r="AC1569" s="84"/>
      <c r="AD1569" s="84"/>
      <c r="AE1569" s="84"/>
      <c r="AG1569" s="132"/>
      <c r="AN1569" s="84"/>
      <c r="AO1569" s="84"/>
      <c r="AP1569" s="84"/>
      <c r="AQ1569" s="84"/>
      <c r="AR1569" s="84"/>
      <c r="AS1569" s="84"/>
      <c r="AT1569" s="84"/>
      <c r="AU1569" s="84"/>
      <c r="AV1569" s="84"/>
      <c r="AX1569" s="84"/>
      <c r="AY1569" s="84"/>
      <c r="AZ1569" s="84"/>
      <c r="BA1569" s="84"/>
      <c r="BB1569" s="84"/>
      <c r="BC1569" s="84"/>
      <c r="BD1569" s="84"/>
      <c r="BE1569" s="84"/>
      <c r="BF1569" s="84"/>
      <c r="BG1569" s="84"/>
      <c r="BH1569" s="84"/>
      <c r="BI1569" s="84"/>
      <c r="BJ1569" s="84"/>
      <c r="BK1569" s="84"/>
      <c r="BL1569" s="84"/>
    </row>
    <row r="1570" spans="27:64" x14ac:dyDescent="0.2">
      <c r="AA1570" s="84"/>
      <c r="AB1570" s="84"/>
      <c r="AC1570" s="84"/>
      <c r="AD1570" s="84"/>
      <c r="AE1570" s="84"/>
      <c r="AG1570" s="132"/>
      <c r="AN1570" s="84"/>
      <c r="AO1570" s="84"/>
      <c r="AP1570" s="84"/>
      <c r="AQ1570" s="84"/>
      <c r="AR1570" s="84"/>
      <c r="AS1570" s="84"/>
      <c r="AT1570" s="84"/>
      <c r="AU1570" s="84"/>
      <c r="AV1570" s="4"/>
    </row>
    <row r="1571" spans="27:64" x14ac:dyDescent="0.2">
      <c r="AA1571" s="84"/>
      <c r="AB1571" s="84"/>
      <c r="AC1571" s="84"/>
      <c r="AD1571" s="84"/>
      <c r="AE1571" s="84"/>
      <c r="AG1571" s="132"/>
      <c r="AN1571" s="84"/>
      <c r="AO1571" s="84"/>
      <c r="AP1571" s="84"/>
      <c r="AQ1571" s="84"/>
      <c r="AR1571" s="84"/>
      <c r="AS1571" s="84"/>
      <c r="AT1571" s="84"/>
      <c r="AU1571" s="84"/>
      <c r="AV1571" s="84"/>
    </row>
    <row r="1572" spans="27:64" x14ac:dyDescent="0.2">
      <c r="AA1572" s="84"/>
      <c r="AB1572" s="84"/>
      <c r="AC1572" s="84"/>
      <c r="AD1572" s="84"/>
      <c r="AE1572" s="84"/>
      <c r="AG1572" s="132"/>
      <c r="AN1572" s="84"/>
      <c r="AO1572" s="84"/>
      <c r="AP1572" s="84"/>
      <c r="AQ1572" s="84"/>
      <c r="AR1572" s="84"/>
      <c r="AS1572" s="84"/>
      <c r="AT1572" s="84"/>
      <c r="AU1572" s="84"/>
      <c r="AV1572" s="84"/>
      <c r="AX1572" s="84"/>
      <c r="AY1572" s="84"/>
      <c r="AZ1572" s="84"/>
      <c r="BA1572" s="84"/>
      <c r="BB1572" s="84"/>
      <c r="BC1572" s="84"/>
      <c r="BD1572" s="84"/>
      <c r="BE1572" s="84"/>
      <c r="BF1572" s="84"/>
      <c r="BG1572" s="84"/>
      <c r="BH1572" s="84"/>
      <c r="BI1572" s="84"/>
      <c r="BJ1572" s="84"/>
      <c r="BK1572" s="84"/>
      <c r="BL1572" s="84"/>
    </row>
    <row r="1573" spans="27:64" x14ac:dyDescent="0.2">
      <c r="AA1573" s="84"/>
      <c r="AB1573" s="84"/>
      <c r="AC1573" s="84"/>
      <c r="AD1573" s="84"/>
      <c r="AE1573" s="84"/>
      <c r="AG1573" s="132"/>
      <c r="AN1573" s="84"/>
      <c r="AO1573" s="84"/>
      <c r="AP1573" s="84"/>
      <c r="AQ1573" s="84"/>
      <c r="AR1573" s="84"/>
      <c r="AS1573" s="84"/>
      <c r="AT1573" s="84"/>
      <c r="AU1573" s="84"/>
      <c r="AV1573" s="84"/>
    </row>
    <row r="1574" spans="27:64" x14ac:dyDescent="0.2">
      <c r="AA1574" s="84"/>
      <c r="AB1574" s="84"/>
      <c r="AC1574" s="84"/>
      <c r="AD1574" s="84"/>
      <c r="AE1574" s="84"/>
      <c r="AG1574" s="132"/>
      <c r="AN1574" s="84"/>
      <c r="AO1574" s="84"/>
      <c r="AP1574" s="84"/>
      <c r="AQ1574" s="84"/>
      <c r="AR1574" s="84"/>
      <c r="AS1574" s="84"/>
      <c r="AT1574" s="84"/>
      <c r="AU1574" s="84"/>
      <c r="AV1574" s="84"/>
    </row>
    <row r="1575" spans="27:64" x14ac:dyDescent="0.2">
      <c r="AA1575" s="84"/>
      <c r="AB1575" s="84"/>
      <c r="AC1575" s="84"/>
      <c r="AD1575" s="84"/>
      <c r="AE1575" s="84"/>
      <c r="AG1575" s="132"/>
      <c r="AN1575" s="84"/>
      <c r="AO1575" s="84"/>
      <c r="AP1575" s="84"/>
      <c r="AQ1575" s="84"/>
      <c r="AR1575" s="84"/>
      <c r="AS1575" s="84"/>
      <c r="AT1575" s="84"/>
      <c r="AU1575" s="84"/>
    </row>
    <row r="1576" spans="27:64" x14ac:dyDescent="0.2">
      <c r="AA1576" s="84"/>
      <c r="AB1576" s="84"/>
      <c r="AC1576" s="84"/>
      <c r="AD1576" s="84"/>
      <c r="AE1576" s="84"/>
      <c r="AG1576" s="132"/>
      <c r="AN1576" s="84"/>
      <c r="AO1576" s="84"/>
      <c r="AP1576" s="84"/>
      <c r="AQ1576" s="84"/>
      <c r="AR1576" s="84"/>
      <c r="AS1576" s="84"/>
      <c r="AT1576" s="84"/>
      <c r="AU1576" s="84"/>
    </row>
    <row r="1577" spans="27:64" x14ac:dyDescent="0.2">
      <c r="AA1577" s="84"/>
      <c r="AB1577" s="84"/>
      <c r="AC1577" s="84"/>
      <c r="AD1577" s="84"/>
      <c r="AE1577" s="84"/>
      <c r="AG1577" s="132"/>
      <c r="AN1577" s="84"/>
      <c r="AO1577" s="84"/>
      <c r="AP1577" s="84"/>
      <c r="AQ1577" s="84"/>
      <c r="AR1577" s="84"/>
      <c r="AS1577" s="84"/>
      <c r="AT1577" s="84"/>
      <c r="AU1577" s="84"/>
    </row>
    <row r="1578" spans="27:64" x14ac:dyDescent="0.2">
      <c r="AA1578" s="84"/>
      <c r="AB1578" s="84"/>
      <c r="AC1578" s="84"/>
      <c r="AD1578" s="84"/>
      <c r="AE1578" s="84"/>
      <c r="AG1578" s="132"/>
      <c r="AN1578" s="84"/>
      <c r="AO1578" s="84"/>
      <c r="AP1578" s="84"/>
      <c r="AQ1578" s="84"/>
      <c r="AR1578" s="84"/>
      <c r="AS1578" s="84"/>
      <c r="AT1578" s="84"/>
      <c r="AU1578" s="84"/>
    </row>
    <row r="1579" spans="27:64" x14ac:dyDescent="0.2">
      <c r="AA1579" s="84"/>
      <c r="AB1579" s="84"/>
      <c r="AC1579" s="84"/>
      <c r="AD1579" s="84"/>
      <c r="AE1579" s="84"/>
      <c r="AG1579" s="132"/>
      <c r="AN1579" s="84"/>
      <c r="AO1579" s="84"/>
      <c r="AP1579" s="84"/>
      <c r="AQ1579" s="84"/>
      <c r="AR1579" s="84"/>
      <c r="AS1579" s="84"/>
      <c r="AT1579" s="84"/>
      <c r="AU1579" s="84"/>
    </row>
    <row r="1580" spans="27:64" x14ac:dyDescent="0.2">
      <c r="AA1580" s="84"/>
      <c r="AB1580" s="84"/>
      <c r="AC1580" s="84"/>
      <c r="AD1580" s="84"/>
      <c r="AE1580" s="84"/>
      <c r="AG1580" s="132"/>
      <c r="AN1580" s="84"/>
      <c r="AO1580" s="84"/>
      <c r="AP1580" s="84"/>
      <c r="AQ1580" s="84"/>
      <c r="AR1580" s="84"/>
      <c r="AS1580" s="84"/>
      <c r="AT1580" s="84"/>
      <c r="AU1580" s="84"/>
    </row>
    <row r="1581" spans="27:64" x14ac:dyDescent="0.2">
      <c r="AA1581" s="84"/>
      <c r="AB1581" s="84"/>
      <c r="AC1581" s="84"/>
      <c r="AD1581" s="84"/>
      <c r="AE1581" s="84"/>
      <c r="AG1581" s="132"/>
      <c r="AN1581" s="84"/>
      <c r="AO1581" s="84"/>
      <c r="AP1581" s="84"/>
      <c r="AQ1581" s="84"/>
      <c r="AR1581" s="84"/>
      <c r="AS1581" s="84"/>
      <c r="AT1581" s="84"/>
      <c r="AU1581" s="84"/>
    </row>
    <row r="1582" spans="27:64" x14ac:dyDescent="0.2">
      <c r="AA1582" s="84"/>
      <c r="AB1582" s="84"/>
      <c r="AC1582" s="84"/>
      <c r="AD1582" s="84"/>
      <c r="AE1582" s="84"/>
      <c r="AG1582" s="132"/>
      <c r="AN1582" s="84"/>
      <c r="AO1582" s="84"/>
      <c r="AP1582" s="84"/>
      <c r="AQ1582" s="84"/>
      <c r="AR1582" s="84"/>
      <c r="AS1582" s="84"/>
      <c r="AT1582" s="84"/>
      <c r="AU1582" s="84"/>
      <c r="AV1582" s="84"/>
    </row>
    <row r="1583" spans="27:64" x14ac:dyDescent="0.2">
      <c r="AA1583" s="84"/>
      <c r="AB1583" s="84"/>
      <c r="AC1583" s="84"/>
      <c r="AD1583" s="84"/>
      <c r="AE1583" s="84"/>
      <c r="AG1583" s="132"/>
      <c r="AN1583" s="84"/>
      <c r="AO1583" s="84"/>
      <c r="AP1583" s="84"/>
      <c r="AQ1583" s="84"/>
      <c r="AR1583" s="84"/>
      <c r="AS1583" s="84"/>
      <c r="AT1583" s="84"/>
      <c r="AU1583" s="84"/>
      <c r="AV1583" s="84"/>
      <c r="AW1583" s="84"/>
      <c r="AX1583" s="84"/>
      <c r="AY1583" s="84"/>
      <c r="AZ1583" s="84"/>
      <c r="BA1583" s="84"/>
      <c r="BB1583" s="84"/>
      <c r="BC1583" s="84"/>
      <c r="BD1583" s="84"/>
      <c r="BE1583" s="84"/>
      <c r="BF1583" s="84"/>
      <c r="BG1583" s="84"/>
      <c r="BH1583" s="84"/>
      <c r="BI1583" s="84"/>
      <c r="BJ1583" s="84"/>
      <c r="BK1583" s="84"/>
      <c r="BL1583" s="84"/>
    </row>
    <row r="1584" spans="27:64" x14ac:dyDescent="0.2">
      <c r="AA1584" s="84"/>
      <c r="AB1584" s="84"/>
      <c r="AC1584" s="84"/>
      <c r="AD1584" s="84"/>
      <c r="AE1584" s="84"/>
      <c r="AG1584" s="132"/>
      <c r="AN1584" s="84"/>
      <c r="AO1584" s="84"/>
      <c r="AP1584" s="84"/>
      <c r="AQ1584" s="84"/>
      <c r="AR1584" s="84"/>
      <c r="AS1584" s="84"/>
      <c r="AT1584" s="84"/>
      <c r="AU1584" s="84"/>
    </row>
    <row r="1585" spans="27:64" x14ac:dyDescent="0.2">
      <c r="AA1585" s="84"/>
      <c r="AB1585" s="84"/>
      <c r="AC1585" s="84"/>
      <c r="AD1585" s="84"/>
      <c r="AE1585" s="84"/>
      <c r="AG1585" s="132"/>
      <c r="AN1585" s="84"/>
      <c r="AO1585" s="84"/>
      <c r="AP1585" s="84"/>
      <c r="AQ1585" s="84"/>
      <c r="AR1585" s="84"/>
      <c r="AS1585" s="84"/>
      <c r="AT1585" s="84"/>
      <c r="AU1585" s="84"/>
    </row>
    <row r="1586" spans="27:64" x14ac:dyDescent="0.2">
      <c r="AA1586" s="84"/>
      <c r="AB1586" s="84"/>
      <c r="AC1586" s="84"/>
      <c r="AD1586" s="84"/>
      <c r="AE1586" s="84"/>
      <c r="AG1586" s="132"/>
      <c r="AN1586" s="84"/>
      <c r="AO1586" s="84"/>
      <c r="AP1586" s="84"/>
      <c r="AQ1586" s="84"/>
      <c r="AR1586" s="84"/>
      <c r="AS1586" s="84"/>
      <c r="AT1586" s="84"/>
      <c r="AU1586" s="84"/>
    </row>
    <row r="1587" spans="27:64" x14ac:dyDescent="0.2">
      <c r="AA1587" s="84"/>
      <c r="AB1587" s="84"/>
      <c r="AC1587" s="84"/>
      <c r="AD1587" s="84"/>
      <c r="AE1587" s="84"/>
      <c r="AG1587" s="132"/>
      <c r="AN1587" s="84"/>
      <c r="AO1587" s="84"/>
      <c r="AP1587" s="84"/>
      <c r="AQ1587" s="84"/>
      <c r="AR1587" s="84"/>
      <c r="AS1587" s="84"/>
      <c r="AT1587" s="84"/>
      <c r="AU1587" s="84"/>
    </row>
    <row r="1588" spans="27:64" x14ac:dyDescent="0.2">
      <c r="AA1588" s="84"/>
      <c r="AB1588" s="84"/>
      <c r="AC1588" s="84"/>
      <c r="AD1588" s="84"/>
      <c r="AE1588" s="84"/>
      <c r="AG1588" s="132"/>
      <c r="AN1588" s="84"/>
      <c r="AO1588" s="84"/>
      <c r="AP1588" s="84"/>
      <c r="AQ1588" s="84"/>
      <c r="AR1588" s="84"/>
      <c r="AS1588" s="84"/>
      <c r="AT1588" s="84"/>
      <c r="AU1588" s="84"/>
      <c r="AV1588" s="84"/>
      <c r="AW1588" s="84"/>
      <c r="AX1588" s="84"/>
      <c r="AY1588" s="84"/>
      <c r="AZ1588" s="84"/>
      <c r="BA1588" s="84"/>
      <c r="BB1588" s="84"/>
      <c r="BC1588" s="84"/>
      <c r="BD1588" s="84"/>
      <c r="BE1588" s="84"/>
      <c r="BF1588" s="84"/>
      <c r="BG1588" s="84"/>
      <c r="BH1588" s="84"/>
      <c r="BI1588" s="84"/>
      <c r="BJ1588" s="84"/>
      <c r="BK1588" s="84"/>
      <c r="BL1588" s="84"/>
    </row>
    <row r="1589" spans="27:64" x14ac:dyDescent="0.2">
      <c r="AA1589" s="84"/>
      <c r="AB1589" s="84"/>
      <c r="AC1589" s="84"/>
      <c r="AD1589" s="84"/>
      <c r="AE1589" s="84"/>
      <c r="AG1589" s="132"/>
      <c r="AN1589" s="84"/>
      <c r="AO1589" s="84"/>
      <c r="AP1589" s="84"/>
      <c r="AQ1589" s="84"/>
      <c r="AR1589" s="84"/>
      <c r="AS1589" s="84"/>
      <c r="AT1589" s="84"/>
      <c r="AU1589" s="84"/>
    </row>
    <row r="1590" spans="27:64" x14ac:dyDescent="0.2">
      <c r="AA1590" s="84"/>
      <c r="AB1590" s="84"/>
      <c r="AC1590" s="84"/>
      <c r="AD1590" s="84"/>
      <c r="AE1590" s="84"/>
      <c r="AG1590" s="132"/>
      <c r="AN1590" s="84"/>
      <c r="AO1590" s="84"/>
      <c r="AP1590" s="84"/>
      <c r="AQ1590" s="84"/>
      <c r="AR1590" s="84"/>
      <c r="AS1590" s="84"/>
      <c r="AT1590" s="84"/>
      <c r="AU1590" s="84"/>
    </row>
    <row r="1591" spans="27:64" x14ac:dyDescent="0.2">
      <c r="AA1591" s="84"/>
      <c r="AB1591" s="84"/>
      <c r="AC1591" s="84"/>
      <c r="AD1591" s="84"/>
      <c r="AE1591" s="84"/>
      <c r="AG1591" s="132"/>
      <c r="AN1591" s="84"/>
      <c r="AO1591" s="84"/>
      <c r="AP1591" s="84"/>
      <c r="AQ1591" s="84"/>
      <c r="AR1591" s="84"/>
      <c r="AS1591" s="84"/>
      <c r="AT1591" s="84"/>
      <c r="AU1591" s="84"/>
      <c r="AV1591" s="84"/>
      <c r="AX1591" s="84"/>
    </row>
    <row r="1592" spans="27:64" x14ac:dyDescent="0.2">
      <c r="AA1592" s="84"/>
      <c r="AB1592" s="84"/>
      <c r="AC1592" s="84"/>
      <c r="AD1592" s="84"/>
      <c r="AE1592" s="84"/>
      <c r="AG1592" s="132"/>
      <c r="AN1592" s="84"/>
      <c r="AO1592" s="84"/>
      <c r="AP1592" s="84"/>
      <c r="AQ1592" s="84"/>
      <c r="AR1592" s="84"/>
      <c r="AS1592" s="84"/>
      <c r="AT1592" s="84"/>
      <c r="AU1592" s="84"/>
      <c r="AV1592" s="84"/>
      <c r="AX1592" s="84"/>
      <c r="AY1592" s="84"/>
      <c r="AZ1592" s="84"/>
      <c r="BA1592" s="84"/>
      <c r="BB1592" s="84"/>
      <c r="BC1592" s="84"/>
      <c r="BD1592" s="84"/>
      <c r="BE1592" s="84"/>
      <c r="BF1592" s="84"/>
      <c r="BG1592" s="84"/>
      <c r="BH1592" s="84"/>
      <c r="BI1592" s="84"/>
      <c r="BJ1592" s="84"/>
      <c r="BK1592" s="84"/>
      <c r="BL1592" s="84"/>
    </row>
    <row r="1593" spans="27:64" x14ac:dyDescent="0.2">
      <c r="AA1593" s="84"/>
      <c r="AB1593" s="84"/>
      <c r="AC1593" s="84"/>
      <c r="AD1593" s="84"/>
      <c r="AE1593" s="84"/>
      <c r="AG1593" s="132"/>
      <c r="AN1593" s="84"/>
      <c r="AO1593" s="84"/>
      <c r="AP1593" s="84"/>
      <c r="AQ1593" s="84"/>
      <c r="AR1593" s="84"/>
      <c r="AS1593" s="84"/>
      <c r="AT1593" s="84"/>
      <c r="AU1593" s="84"/>
      <c r="AV1593" s="84"/>
      <c r="AW1593" s="84"/>
      <c r="AX1593" s="84"/>
      <c r="AY1593" s="84"/>
      <c r="AZ1593" s="84"/>
      <c r="BA1593" s="84"/>
      <c r="BB1593" s="84"/>
      <c r="BC1593" s="84"/>
      <c r="BD1593" s="84"/>
      <c r="BE1593" s="84"/>
      <c r="BF1593" s="84"/>
      <c r="BG1593" s="84"/>
      <c r="BH1593" s="84"/>
      <c r="BI1593" s="84"/>
      <c r="BJ1593" s="84"/>
      <c r="BK1593" s="84"/>
      <c r="BL1593" s="84"/>
    </row>
    <row r="1594" spans="27:64" x14ac:dyDescent="0.2">
      <c r="AA1594" s="84"/>
      <c r="AB1594" s="84"/>
      <c r="AC1594" s="84"/>
      <c r="AD1594" s="84"/>
      <c r="AE1594" s="84"/>
      <c r="AG1594" s="132"/>
      <c r="AN1594" s="84"/>
      <c r="AO1594" s="84"/>
      <c r="AP1594" s="84"/>
      <c r="AQ1594" s="84"/>
      <c r="AR1594" s="84"/>
      <c r="AS1594" s="84"/>
      <c r="AT1594" s="84"/>
      <c r="AU1594" s="84"/>
      <c r="AV1594" s="84"/>
    </row>
    <row r="1595" spans="27:64" x14ac:dyDescent="0.2">
      <c r="AA1595" s="84"/>
      <c r="AB1595" s="84"/>
      <c r="AC1595" s="84"/>
      <c r="AD1595" s="84"/>
      <c r="AE1595" s="84"/>
      <c r="AG1595" s="132"/>
      <c r="AN1595" s="84"/>
      <c r="AO1595" s="84"/>
      <c r="AP1595" s="84"/>
      <c r="AQ1595" s="84"/>
      <c r="AR1595" s="84"/>
      <c r="AS1595" s="84"/>
      <c r="AT1595" s="84"/>
      <c r="AU1595" s="84"/>
    </row>
    <row r="1596" spans="27:64" x14ac:dyDescent="0.2">
      <c r="AA1596" s="84"/>
      <c r="AB1596" s="84"/>
      <c r="AC1596" s="84"/>
      <c r="AD1596" s="84"/>
      <c r="AE1596" s="84"/>
      <c r="AG1596" s="132"/>
      <c r="AN1596" s="84"/>
      <c r="AO1596" s="84"/>
      <c r="AP1596" s="84"/>
      <c r="AQ1596" s="84"/>
      <c r="AR1596" s="84"/>
      <c r="AS1596" s="84"/>
      <c r="AT1596" s="84"/>
      <c r="AU1596" s="84"/>
      <c r="AV1596" s="84"/>
    </row>
    <row r="1597" spans="27:64" x14ac:dyDescent="0.2">
      <c r="AA1597" s="84"/>
      <c r="AB1597" s="84"/>
      <c r="AC1597" s="84"/>
      <c r="AD1597" s="84"/>
      <c r="AE1597" s="84"/>
      <c r="AG1597" s="132"/>
      <c r="AN1597" s="84"/>
      <c r="AO1597" s="84"/>
      <c r="AP1597" s="84"/>
      <c r="AQ1597" s="84"/>
      <c r="AR1597" s="84"/>
      <c r="AS1597" s="84"/>
      <c r="AT1597" s="84"/>
      <c r="AU1597" s="84"/>
      <c r="AV1597" s="84"/>
    </row>
    <row r="1598" spans="27:64" x14ac:dyDescent="0.2">
      <c r="AA1598" s="84"/>
      <c r="AB1598" s="84"/>
      <c r="AC1598" s="84"/>
      <c r="AD1598" s="84"/>
      <c r="AE1598" s="84"/>
      <c r="AG1598" s="132"/>
      <c r="AN1598" s="84"/>
      <c r="AO1598" s="84"/>
      <c r="AP1598" s="84"/>
      <c r="AQ1598" s="84"/>
      <c r="AR1598" s="84"/>
      <c r="AS1598" s="84"/>
      <c r="AT1598" s="84"/>
      <c r="AU1598" s="84"/>
    </row>
    <row r="1599" spans="27:64" x14ac:dyDescent="0.2">
      <c r="AA1599" s="84"/>
      <c r="AB1599" s="84"/>
      <c r="AC1599" s="84"/>
      <c r="AD1599" s="84"/>
      <c r="AE1599" s="84"/>
      <c r="AG1599" s="132"/>
      <c r="AN1599" s="84"/>
      <c r="AO1599" s="84"/>
      <c r="AP1599" s="84"/>
      <c r="AQ1599" s="84"/>
      <c r="AR1599" s="84"/>
      <c r="AS1599" s="84"/>
      <c r="AT1599" s="84"/>
      <c r="AU1599" s="84"/>
      <c r="AV1599" s="84"/>
      <c r="AX1599" s="84"/>
    </row>
    <row r="1600" spans="27:64" x14ac:dyDescent="0.2">
      <c r="AA1600" s="84"/>
      <c r="AB1600" s="84"/>
      <c r="AC1600" s="84"/>
      <c r="AD1600" s="84"/>
      <c r="AE1600" s="84"/>
      <c r="AG1600" s="132"/>
      <c r="AN1600" s="84"/>
      <c r="AO1600" s="84"/>
      <c r="AP1600" s="84"/>
      <c r="AQ1600" s="84"/>
      <c r="AR1600" s="84"/>
      <c r="AS1600" s="84"/>
      <c r="AT1600" s="84"/>
      <c r="AU1600" s="84"/>
    </row>
    <row r="1601" spans="27:64" x14ac:dyDescent="0.2">
      <c r="AA1601" s="84"/>
      <c r="AB1601" s="84"/>
      <c r="AC1601" s="84"/>
      <c r="AD1601" s="84"/>
      <c r="AE1601" s="84"/>
      <c r="AG1601" s="132"/>
      <c r="AN1601" s="84"/>
      <c r="AO1601" s="84"/>
      <c r="AP1601" s="84"/>
      <c r="AQ1601" s="84"/>
      <c r="AR1601" s="84"/>
      <c r="AS1601" s="84"/>
      <c r="AT1601" s="84"/>
      <c r="AU1601" s="84"/>
    </row>
    <row r="1602" spans="27:64" x14ac:dyDescent="0.2">
      <c r="AA1602" s="84"/>
      <c r="AB1602" s="84"/>
      <c r="AC1602" s="84"/>
      <c r="AD1602" s="84"/>
      <c r="AE1602" s="84"/>
      <c r="AG1602" s="132"/>
      <c r="AN1602" s="84"/>
      <c r="AO1602" s="84"/>
      <c r="AP1602" s="84"/>
      <c r="AQ1602" s="84"/>
      <c r="AR1602" s="84"/>
      <c r="AS1602" s="84"/>
      <c r="AT1602" s="84"/>
      <c r="AU1602" s="84"/>
    </row>
    <row r="1603" spans="27:64" x14ac:dyDescent="0.2">
      <c r="AA1603" s="84"/>
      <c r="AB1603" s="84"/>
      <c r="AC1603" s="84"/>
      <c r="AD1603" s="84"/>
      <c r="AE1603" s="84"/>
      <c r="AG1603" s="132"/>
      <c r="AN1603" s="84"/>
      <c r="AO1603" s="84"/>
      <c r="AP1603" s="84"/>
      <c r="AQ1603" s="84"/>
      <c r="AR1603" s="84"/>
      <c r="AS1603" s="84"/>
      <c r="AT1603" s="84"/>
      <c r="AU1603" s="84"/>
      <c r="AV1603" s="84"/>
      <c r="AX1603" s="84"/>
    </row>
    <row r="1604" spans="27:64" x14ac:dyDescent="0.2">
      <c r="AA1604" s="84"/>
      <c r="AB1604" s="84"/>
      <c r="AC1604" s="84"/>
      <c r="AD1604" s="84"/>
      <c r="AE1604" s="84"/>
      <c r="AG1604" s="132"/>
      <c r="AN1604" s="84"/>
      <c r="AO1604" s="84"/>
      <c r="AP1604" s="84"/>
      <c r="AQ1604" s="84"/>
      <c r="AR1604" s="84"/>
      <c r="AS1604" s="84"/>
      <c r="AT1604" s="84"/>
      <c r="AU1604" s="84"/>
      <c r="AV1604" s="84"/>
    </row>
    <row r="1605" spans="27:64" x14ac:dyDescent="0.2">
      <c r="AA1605" s="84"/>
      <c r="AB1605" s="84"/>
      <c r="AC1605" s="84"/>
      <c r="AD1605" s="84"/>
      <c r="AE1605" s="84"/>
      <c r="AG1605" s="132"/>
      <c r="AN1605" s="84"/>
      <c r="AO1605" s="84"/>
      <c r="AP1605" s="84"/>
      <c r="AQ1605" s="84"/>
      <c r="AR1605" s="84"/>
      <c r="AS1605" s="84"/>
      <c r="AT1605" s="84"/>
      <c r="AU1605" s="84"/>
      <c r="AV1605" s="84"/>
      <c r="AW1605" s="84"/>
      <c r="AX1605" s="84"/>
      <c r="AY1605" s="84"/>
      <c r="AZ1605" s="84"/>
      <c r="BA1605" s="84"/>
      <c r="BB1605" s="84"/>
      <c r="BC1605" s="84"/>
      <c r="BD1605" s="84"/>
      <c r="BE1605" s="84"/>
      <c r="BF1605" s="84"/>
      <c r="BG1605" s="84"/>
      <c r="BH1605" s="84"/>
      <c r="BI1605" s="84"/>
      <c r="BJ1605" s="84"/>
      <c r="BK1605" s="84"/>
      <c r="BL1605" s="84"/>
    </row>
    <row r="1606" spans="27:64" x14ac:dyDescent="0.2">
      <c r="AA1606" s="84"/>
      <c r="AB1606" s="84"/>
      <c r="AC1606" s="84"/>
      <c r="AD1606" s="84"/>
      <c r="AE1606" s="84"/>
      <c r="AG1606" s="132"/>
      <c r="AN1606" s="84"/>
      <c r="AO1606" s="84"/>
      <c r="AP1606" s="84"/>
      <c r="AQ1606" s="84"/>
      <c r="AR1606" s="84"/>
      <c r="AS1606" s="84"/>
      <c r="AT1606" s="84"/>
      <c r="AU1606" s="84"/>
      <c r="AV1606" s="84"/>
      <c r="AW1606" s="84"/>
      <c r="AX1606" s="84"/>
      <c r="AY1606" s="84"/>
      <c r="AZ1606" s="84"/>
      <c r="BA1606" s="84"/>
      <c r="BB1606" s="84"/>
      <c r="BC1606" s="84"/>
      <c r="BD1606" s="84"/>
      <c r="BE1606" s="84"/>
      <c r="BF1606" s="84"/>
      <c r="BG1606" s="84"/>
      <c r="BH1606" s="84"/>
      <c r="BI1606" s="84"/>
      <c r="BJ1606" s="84"/>
      <c r="BK1606" s="84"/>
      <c r="BL1606" s="84"/>
    </row>
    <row r="1607" spans="27:64" x14ac:dyDescent="0.2">
      <c r="AA1607" s="84"/>
      <c r="AB1607" s="84"/>
      <c r="AC1607" s="84"/>
      <c r="AD1607" s="84"/>
      <c r="AE1607" s="84"/>
      <c r="AG1607" s="132"/>
      <c r="AN1607" s="84"/>
      <c r="AO1607" s="84"/>
      <c r="AP1607" s="84"/>
      <c r="AQ1607" s="84"/>
      <c r="AR1607" s="84"/>
      <c r="AS1607" s="84"/>
      <c r="AT1607" s="84"/>
      <c r="AU1607" s="84"/>
      <c r="AV1607" s="84"/>
      <c r="AW1607" s="84"/>
      <c r="AX1607" s="84"/>
      <c r="AY1607" s="84"/>
      <c r="AZ1607" s="84"/>
      <c r="BA1607" s="84"/>
      <c r="BB1607" s="84"/>
      <c r="BC1607" s="84"/>
      <c r="BD1607" s="84"/>
      <c r="BE1607" s="84"/>
      <c r="BF1607" s="84"/>
      <c r="BG1607" s="84"/>
      <c r="BH1607" s="84"/>
      <c r="BI1607" s="84"/>
      <c r="BJ1607" s="84"/>
      <c r="BK1607" s="84"/>
      <c r="BL1607" s="84"/>
    </row>
    <row r="1608" spans="27:64" x14ac:dyDescent="0.2">
      <c r="AA1608" s="84"/>
      <c r="AB1608" s="84"/>
      <c r="AC1608" s="84"/>
      <c r="AD1608" s="84"/>
      <c r="AE1608" s="84"/>
      <c r="AG1608" s="132"/>
      <c r="AN1608" s="84"/>
      <c r="AO1608" s="84"/>
      <c r="AP1608" s="84"/>
      <c r="AQ1608" s="84"/>
      <c r="AR1608" s="84"/>
      <c r="AS1608" s="84"/>
      <c r="AT1608" s="84"/>
      <c r="AU1608" s="84"/>
      <c r="AV1608" s="84"/>
      <c r="AW1608" s="84"/>
      <c r="AX1608" s="84"/>
      <c r="AY1608" s="84"/>
      <c r="AZ1608" s="84"/>
      <c r="BA1608" s="84"/>
      <c r="BB1608" s="84"/>
      <c r="BC1608" s="84"/>
      <c r="BD1608" s="84"/>
      <c r="BE1608" s="84"/>
      <c r="BF1608" s="84"/>
      <c r="BG1608" s="84"/>
      <c r="BH1608" s="84"/>
      <c r="BI1608" s="84"/>
      <c r="BJ1608" s="84"/>
      <c r="BK1608" s="84"/>
      <c r="BL1608" s="84"/>
    </row>
    <row r="1609" spans="27:64" x14ac:dyDescent="0.2">
      <c r="AA1609" s="84"/>
      <c r="AB1609" s="84"/>
      <c r="AC1609" s="84"/>
      <c r="AD1609" s="84"/>
      <c r="AE1609" s="84"/>
      <c r="AG1609" s="132"/>
      <c r="AN1609" s="84"/>
      <c r="AO1609" s="84"/>
      <c r="AP1609" s="84"/>
      <c r="AQ1609" s="84"/>
      <c r="AR1609" s="84"/>
      <c r="AS1609" s="84"/>
      <c r="AT1609" s="84"/>
      <c r="AU1609" s="84"/>
      <c r="AV1609" s="84"/>
      <c r="AX1609" s="84"/>
    </row>
    <row r="1610" spans="27:64" x14ac:dyDescent="0.2">
      <c r="AA1610" s="84"/>
      <c r="AB1610" s="84"/>
      <c r="AC1610" s="84"/>
      <c r="AD1610" s="84"/>
      <c r="AE1610" s="84"/>
      <c r="AG1610" s="132"/>
      <c r="AN1610" s="84"/>
      <c r="AO1610" s="84"/>
      <c r="AP1610" s="84"/>
      <c r="AQ1610" s="84"/>
      <c r="AR1610" s="84"/>
      <c r="AS1610" s="84"/>
      <c r="AT1610" s="84"/>
      <c r="AU1610" s="84"/>
      <c r="AV1610" s="84"/>
      <c r="AW1610" s="84"/>
      <c r="AX1610" s="84"/>
      <c r="AY1610" s="84"/>
      <c r="AZ1610" s="84"/>
      <c r="BA1610" s="84"/>
      <c r="BB1610" s="84"/>
      <c r="BC1610" s="84"/>
      <c r="BD1610" s="84"/>
      <c r="BE1610" s="84"/>
      <c r="BF1610" s="84"/>
      <c r="BG1610" s="84"/>
      <c r="BH1610" s="84"/>
      <c r="BI1610" s="84"/>
      <c r="BJ1610" s="84"/>
      <c r="BK1610" s="84"/>
      <c r="BL1610" s="84"/>
    </row>
    <row r="1611" spans="27:64" x14ac:dyDescent="0.2">
      <c r="AA1611" s="84"/>
      <c r="AB1611" s="84"/>
      <c r="AC1611" s="84"/>
      <c r="AD1611" s="84"/>
      <c r="AE1611" s="84"/>
      <c r="AG1611" s="132"/>
      <c r="AN1611" s="84"/>
      <c r="AO1611" s="84"/>
      <c r="AP1611" s="84"/>
      <c r="AQ1611" s="84"/>
      <c r="AR1611" s="84"/>
      <c r="AS1611" s="84"/>
      <c r="AT1611" s="84"/>
      <c r="AU1611" s="84"/>
      <c r="AV1611" s="84"/>
      <c r="AW1611" s="84"/>
      <c r="AX1611" s="84"/>
      <c r="AY1611" s="84"/>
      <c r="AZ1611" s="84"/>
      <c r="BA1611" s="84"/>
      <c r="BB1611" s="84"/>
      <c r="BC1611" s="84"/>
      <c r="BD1611" s="84"/>
      <c r="BE1611" s="84"/>
      <c r="BF1611" s="84"/>
      <c r="BG1611" s="84"/>
      <c r="BH1611" s="84"/>
      <c r="BI1611" s="84"/>
      <c r="BJ1611" s="84"/>
      <c r="BK1611" s="84"/>
      <c r="BL1611" s="84"/>
    </row>
    <row r="1612" spans="27:64" x14ac:dyDescent="0.2">
      <c r="AA1612" s="84"/>
      <c r="AB1612" s="84"/>
      <c r="AC1612" s="84"/>
      <c r="AD1612" s="84"/>
      <c r="AE1612" s="84"/>
      <c r="AG1612" s="132"/>
      <c r="AN1612" s="84"/>
      <c r="AO1612" s="84"/>
      <c r="AP1612" s="84"/>
      <c r="AQ1612" s="84"/>
      <c r="AR1612" s="84"/>
      <c r="AS1612" s="84"/>
      <c r="AT1612" s="84"/>
      <c r="AU1612" s="84"/>
      <c r="AV1612" s="84"/>
      <c r="AX1612" s="84"/>
    </row>
    <row r="1613" spans="27:64" x14ac:dyDescent="0.2">
      <c r="AA1613" s="84"/>
      <c r="AB1613" s="84"/>
      <c r="AC1613" s="84"/>
      <c r="AD1613" s="84"/>
      <c r="AE1613" s="84"/>
      <c r="AG1613" s="132"/>
      <c r="AN1613" s="84"/>
      <c r="AO1613" s="84"/>
      <c r="AP1613" s="84"/>
      <c r="AQ1613" s="84"/>
      <c r="AR1613" s="84"/>
      <c r="AS1613" s="84"/>
      <c r="AT1613" s="84"/>
      <c r="AU1613" s="84"/>
      <c r="AV1613" s="84"/>
      <c r="AX1613" s="84"/>
    </row>
    <row r="1614" spans="27:64" x14ac:dyDescent="0.2">
      <c r="AA1614" s="84"/>
      <c r="AB1614" s="84"/>
      <c r="AC1614" s="84"/>
      <c r="AD1614" s="84"/>
      <c r="AE1614" s="84"/>
      <c r="AG1614" s="132"/>
      <c r="AN1614" s="84"/>
      <c r="AO1614" s="84"/>
      <c r="AP1614" s="84"/>
      <c r="AQ1614" s="84"/>
      <c r="AR1614" s="84"/>
      <c r="AS1614" s="84"/>
      <c r="AT1614" s="84"/>
      <c r="AU1614" s="84"/>
      <c r="AV1614" s="84"/>
      <c r="AX1614" s="84"/>
      <c r="AY1614" s="84"/>
      <c r="AZ1614" s="84"/>
      <c r="BA1614" s="84"/>
      <c r="BB1614" s="84"/>
      <c r="BC1614" s="84"/>
      <c r="BD1614" s="84"/>
      <c r="BE1614" s="84"/>
      <c r="BF1614" s="84"/>
      <c r="BG1614" s="84"/>
      <c r="BH1614" s="84"/>
      <c r="BI1614" s="84"/>
      <c r="BJ1614" s="84"/>
      <c r="BK1614" s="84"/>
      <c r="BL1614" s="84"/>
    </row>
    <row r="1615" spans="27:64" x14ac:dyDescent="0.2">
      <c r="AA1615" s="84"/>
      <c r="AB1615" s="84"/>
      <c r="AC1615" s="84"/>
      <c r="AD1615" s="84"/>
      <c r="AE1615" s="84"/>
      <c r="AG1615" s="132"/>
      <c r="AN1615" s="84"/>
      <c r="AO1615" s="84"/>
      <c r="AP1615" s="84"/>
      <c r="AQ1615" s="84"/>
      <c r="AR1615" s="84"/>
      <c r="AS1615" s="84"/>
      <c r="AT1615" s="84"/>
      <c r="AU1615" s="84"/>
      <c r="AV1615" s="84"/>
      <c r="AW1615" s="84"/>
      <c r="AX1615" s="84"/>
      <c r="AY1615" s="84"/>
      <c r="AZ1615" s="84"/>
      <c r="BA1615" s="84"/>
      <c r="BB1615" s="84"/>
      <c r="BC1615" s="84"/>
      <c r="BD1615" s="84"/>
      <c r="BE1615" s="84"/>
      <c r="BF1615" s="84"/>
      <c r="BG1615" s="84"/>
      <c r="BH1615" s="84"/>
      <c r="BI1615" s="84"/>
      <c r="BJ1615" s="84"/>
      <c r="BK1615" s="84"/>
      <c r="BL1615" s="84"/>
    </row>
    <row r="1616" spans="27:64" x14ac:dyDescent="0.2">
      <c r="AA1616" s="84"/>
      <c r="AB1616" s="84"/>
      <c r="AC1616" s="84"/>
      <c r="AD1616" s="84"/>
      <c r="AE1616" s="84"/>
      <c r="AG1616" s="132"/>
      <c r="AN1616" s="84"/>
      <c r="AO1616" s="84"/>
      <c r="AP1616" s="84"/>
      <c r="AQ1616" s="84"/>
      <c r="AR1616" s="84"/>
      <c r="AS1616" s="84"/>
      <c r="AT1616" s="84"/>
      <c r="AU1616" s="84"/>
      <c r="AV1616" s="84"/>
      <c r="AW1616" s="84"/>
      <c r="AX1616" s="84"/>
      <c r="AY1616" s="84"/>
      <c r="AZ1616" s="84"/>
      <c r="BA1616" s="84"/>
      <c r="BB1616" s="84"/>
      <c r="BC1616" s="84"/>
      <c r="BD1616" s="84"/>
      <c r="BE1616" s="84"/>
      <c r="BF1616" s="84"/>
      <c r="BG1616" s="84"/>
      <c r="BH1616" s="84"/>
      <c r="BI1616" s="84"/>
      <c r="BJ1616" s="84"/>
      <c r="BK1616" s="84"/>
      <c r="BL1616" s="84"/>
    </row>
    <row r="1617" spans="27:64" x14ac:dyDescent="0.2">
      <c r="AA1617" s="84"/>
      <c r="AB1617" s="84"/>
      <c r="AC1617" s="84"/>
      <c r="AD1617" s="84"/>
      <c r="AE1617" s="84"/>
      <c r="AG1617" s="132"/>
      <c r="AN1617" s="84"/>
      <c r="AO1617" s="84"/>
      <c r="AP1617" s="84"/>
      <c r="AQ1617" s="84"/>
      <c r="AR1617" s="84"/>
      <c r="AS1617" s="84"/>
      <c r="AT1617" s="84"/>
      <c r="AU1617" s="84"/>
      <c r="AV1617" s="84"/>
    </row>
    <row r="1618" spans="27:64" x14ac:dyDescent="0.2">
      <c r="AA1618" s="84"/>
      <c r="AB1618" s="84"/>
      <c r="AC1618" s="84"/>
      <c r="AD1618" s="84"/>
      <c r="AE1618" s="84"/>
      <c r="AG1618" s="132"/>
      <c r="AN1618" s="84"/>
      <c r="AO1618" s="84"/>
      <c r="AP1618" s="84"/>
      <c r="AQ1618" s="84"/>
      <c r="AR1618" s="84"/>
      <c r="AS1618" s="84"/>
      <c r="AT1618" s="84"/>
      <c r="AU1618" s="84"/>
      <c r="AV1618" s="84"/>
    </row>
    <row r="1619" spans="27:64" x14ac:dyDescent="0.2">
      <c r="AA1619" s="84"/>
      <c r="AB1619" s="84"/>
      <c r="AC1619" s="84"/>
      <c r="AD1619" s="84"/>
      <c r="AE1619" s="84"/>
      <c r="AG1619" s="132"/>
      <c r="AN1619" s="84"/>
      <c r="AO1619" s="84"/>
      <c r="AP1619" s="84"/>
      <c r="AQ1619" s="84"/>
      <c r="AR1619" s="84"/>
      <c r="AS1619" s="84"/>
      <c r="AT1619" s="84"/>
      <c r="AU1619" s="84"/>
      <c r="AV1619" s="84"/>
    </row>
    <row r="1620" spans="27:64" x14ac:dyDescent="0.2">
      <c r="AA1620" s="84"/>
      <c r="AB1620" s="84"/>
      <c r="AC1620" s="84"/>
      <c r="AD1620" s="84"/>
      <c r="AE1620" s="84"/>
      <c r="AG1620" s="132"/>
      <c r="AN1620" s="84"/>
      <c r="AO1620" s="84"/>
      <c r="AP1620" s="84"/>
      <c r="AQ1620" s="84"/>
      <c r="AR1620" s="84"/>
      <c r="AS1620" s="84"/>
      <c r="AT1620" s="84"/>
      <c r="AU1620" s="84"/>
      <c r="AV1620" s="84"/>
      <c r="AX1620" s="84"/>
    </row>
    <row r="1621" spans="27:64" x14ac:dyDescent="0.2">
      <c r="AA1621" s="84"/>
      <c r="AB1621" s="84"/>
      <c r="AC1621" s="84"/>
      <c r="AD1621" s="84"/>
      <c r="AE1621" s="84"/>
      <c r="AG1621" s="132"/>
      <c r="AN1621" s="84"/>
      <c r="AO1621" s="84"/>
      <c r="AP1621" s="84"/>
      <c r="AQ1621" s="84"/>
      <c r="AR1621" s="84"/>
      <c r="AS1621" s="84"/>
      <c r="AT1621" s="84"/>
      <c r="AU1621" s="84"/>
      <c r="AV1621" s="84"/>
      <c r="AW1621" s="84"/>
      <c r="AX1621" s="84"/>
      <c r="AY1621" s="84"/>
      <c r="AZ1621" s="84"/>
      <c r="BA1621" s="84"/>
      <c r="BB1621" s="84"/>
      <c r="BC1621" s="84"/>
      <c r="BD1621" s="84"/>
      <c r="BE1621" s="84"/>
      <c r="BF1621" s="84"/>
      <c r="BG1621" s="84"/>
      <c r="BH1621" s="84"/>
      <c r="BI1621" s="84"/>
      <c r="BJ1621" s="84"/>
      <c r="BK1621" s="84"/>
      <c r="BL1621" s="84"/>
    </row>
    <row r="1622" spans="27:64" x14ac:dyDescent="0.2">
      <c r="AA1622" s="84"/>
      <c r="AB1622" s="84"/>
      <c r="AC1622" s="84"/>
      <c r="AD1622" s="84"/>
      <c r="AE1622" s="84"/>
      <c r="AG1622" s="132"/>
      <c r="AN1622" s="84"/>
      <c r="AO1622" s="84"/>
      <c r="AP1622" s="84"/>
      <c r="AQ1622" s="84"/>
      <c r="AR1622" s="84"/>
      <c r="AS1622" s="84"/>
      <c r="AT1622" s="84"/>
      <c r="AU1622" s="84"/>
      <c r="AV1622" s="84"/>
      <c r="AW1622" s="84"/>
      <c r="AX1622" s="84"/>
      <c r="AY1622" s="84"/>
      <c r="AZ1622" s="84"/>
      <c r="BA1622" s="84"/>
      <c r="BB1622" s="84"/>
      <c r="BC1622" s="84"/>
      <c r="BD1622" s="84"/>
      <c r="BE1622" s="84"/>
      <c r="BF1622" s="84"/>
      <c r="BG1622" s="84"/>
      <c r="BH1622" s="84"/>
      <c r="BI1622" s="84"/>
      <c r="BJ1622" s="84"/>
      <c r="BK1622" s="84"/>
      <c r="BL1622" s="84"/>
    </row>
    <row r="1623" spans="27:64" x14ac:dyDescent="0.2">
      <c r="AA1623" s="84"/>
      <c r="AB1623" s="84"/>
      <c r="AC1623" s="84"/>
      <c r="AD1623" s="84"/>
      <c r="AE1623" s="84"/>
      <c r="AG1623" s="132"/>
      <c r="AN1623" s="84"/>
      <c r="AO1623" s="84"/>
      <c r="AP1623" s="84"/>
      <c r="AQ1623" s="84"/>
      <c r="AR1623" s="84"/>
      <c r="AS1623" s="84"/>
      <c r="AT1623" s="84"/>
      <c r="AU1623" s="84"/>
    </row>
    <row r="1624" spans="27:64" x14ac:dyDescent="0.2">
      <c r="AA1624" s="84"/>
      <c r="AB1624" s="84"/>
      <c r="AC1624" s="84"/>
      <c r="AD1624" s="84"/>
      <c r="AE1624" s="84"/>
      <c r="AG1624" s="132"/>
      <c r="AN1624" s="84"/>
      <c r="AO1624" s="84"/>
      <c r="AP1624" s="84"/>
      <c r="AQ1624" s="84"/>
      <c r="AR1624" s="84"/>
      <c r="AS1624" s="84"/>
      <c r="AT1624" s="84"/>
      <c r="AU1624" s="84"/>
      <c r="AV1624" s="84"/>
      <c r="AX1624" s="84"/>
    </row>
    <row r="1625" spans="27:64" x14ac:dyDescent="0.2">
      <c r="AA1625" s="84"/>
      <c r="AB1625" s="84"/>
      <c r="AC1625" s="84"/>
      <c r="AD1625" s="84"/>
      <c r="AE1625" s="84"/>
      <c r="AG1625" s="132"/>
      <c r="AN1625" s="84"/>
      <c r="AO1625" s="84"/>
      <c r="AP1625" s="84"/>
      <c r="AQ1625" s="84"/>
      <c r="AR1625" s="84"/>
      <c r="AS1625" s="84"/>
      <c r="AT1625" s="84"/>
      <c r="AU1625" s="84"/>
      <c r="AV1625" s="84"/>
    </row>
    <row r="1626" spans="27:64" x14ac:dyDescent="0.2">
      <c r="AA1626" s="84"/>
      <c r="AB1626" s="84"/>
      <c r="AC1626" s="84"/>
      <c r="AD1626" s="84"/>
      <c r="AE1626" s="84"/>
      <c r="AG1626" s="132"/>
      <c r="AN1626" s="84"/>
      <c r="AO1626" s="84"/>
      <c r="AP1626" s="84"/>
      <c r="AQ1626" s="84"/>
      <c r="AR1626" s="84"/>
      <c r="AS1626" s="84"/>
      <c r="AT1626" s="84"/>
      <c r="AU1626" s="84"/>
      <c r="AV1626" s="84"/>
    </row>
    <row r="1627" spans="27:64" x14ac:dyDescent="0.2">
      <c r="AA1627" s="84"/>
      <c r="AB1627" s="84"/>
      <c r="AC1627" s="84"/>
      <c r="AD1627" s="84"/>
      <c r="AE1627" s="84"/>
      <c r="AG1627" s="132"/>
      <c r="AN1627" s="84"/>
      <c r="AO1627" s="84"/>
      <c r="AP1627" s="84"/>
      <c r="AQ1627" s="84"/>
      <c r="AR1627" s="84"/>
      <c r="AS1627" s="84"/>
      <c r="AT1627" s="84"/>
      <c r="AU1627" s="84"/>
    </row>
    <row r="1628" spans="27:64" x14ac:dyDescent="0.2">
      <c r="AA1628" s="84"/>
      <c r="AB1628" s="84"/>
      <c r="AC1628" s="84"/>
      <c r="AD1628" s="84"/>
      <c r="AE1628" s="84"/>
      <c r="AG1628" s="132"/>
      <c r="AN1628" s="84"/>
      <c r="AO1628" s="84"/>
      <c r="AP1628" s="84"/>
      <c r="AQ1628" s="84"/>
      <c r="AR1628" s="84"/>
      <c r="AS1628" s="84"/>
      <c r="AT1628" s="84"/>
      <c r="AU1628" s="84"/>
    </row>
    <row r="1629" spans="27:64" x14ac:dyDescent="0.2">
      <c r="AA1629" s="84"/>
      <c r="AB1629" s="84"/>
      <c r="AC1629" s="84"/>
      <c r="AD1629" s="84"/>
      <c r="AE1629" s="84"/>
      <c r="AG1629" s="132"/>
      <c r="AN1629" s="84"/>
      <c r="AO1629" s="84"/>
      <c r="AP1629" s="84"/>
      <c r="AQ1629" s="84"/>
      <c r="AR1629" s="84"/>
      <c r="AS1629" s="84"/>
      <c r="AT1629" s="84"/>
      <c r="AU1629" s="84"/>
    </row>
    <row r="1630" spans="27:64" x14ac:dyDescent="0.2">
      <c r="AA1630" s="84"/>
      <c r="AB1630" s="84"/>
      <c r="AC1630" s="84"/>
      <c r="AD1630" s="84"/>
      <c r="AE1630" s="84"/>
      <c r="AG1630" s="132"/>
      <c r="AN1630" s="84"/>
      <c r="AO1630" s="84"/>
      <c r="AP1630" s="84"/>
      <c r="AQ1630" s="84"/>
      <c r="AR1630" s="84"/>
      <c r="AS1630" s="84"/>
      <c r="AT1630" s="84"/>
      <c r="AU1630" s="84"/>
    </row>
    <row r="1631" spans="27:64" x14ac:dyDescent="0.2">
      <c r="AA1631" s="84"/>
      <c r="AB1631" s="84"/>
      <c r="AC1631" s="84"/>
      <c r="AD1631" s="84"/>
      <c r="AE1631" s="84"/>
      <c r="AG1631" s="132"/>
      <c r="AN1631" s="84"/>
      <c r="AO1631" s="84"/>
      <c r="AP1631" s="84"/>
      <c r="AQ1631" s="84"/>
      <c r="AR1631" s="84"/>
      <c r="AS1631" s="84"/>
      <c r="AT1631" s="84"/>
      <c r="AU1631" s="84"/>
    </row>
    <row r="1632" spans="27:64" x14ac:dyDescent="0.2">
      <c r="AA1632" s="84"/>
      <c r="AB1632" s="84"/>
      <c r="AC1632" s="84"/>
      <c r="AD1632" s="84"/>
      <c r="AE1632" s="84"/>
      <c r="AG1632" s="132"/>
      <c r="AN1632" s="84"/>
      <c r="AO1632" s="84"/>
      <c r="AP1632" s="84"/>
      <c r="AQ1632" s="84"/>
      <c r="AR1632" s="84"/>
      <c r="AS1632" s="84"/>
      <c r="AT1632" s="84"/>
      <c r="AU1632" s="84"/>
    </row>
    <row r="1633" spans="27:64" x14ac:dyDescent="0.2">
      <c r="AA1633" s="84"/>
      <c r="AB1633" s="84"/>
      <c r="AC1633" s="84"/>
      <c r="AD1633" s="84"/>
      <c r="AE1633" s="84"/>
      <c r="AG1633" s="132"/>
      <c r="AN1633" s="84"/>
      <c r="AO1633" s="84"/>
      <c r="AP1633" s="84"/>
      <c r="AQ1633" s="84"/>
      <c r="AR1633" s="84"/>
      <c r="AS1633" s="84"/>
      <c r="AT1633" s="84"/>
      <c r="AU1633" s="84"/>
    </row>
    <row r="1634" spans="27:64" x14ac:dyDescent="0.2">
      <c r="AA1634" s="84"/>
      <c r="AB1634" s="84"/>
      <c r="AC1634" s="84"/>
      <c r="AD1634" s="84"/>
      <c r="AE1634" s="84"/>
      <c r="AG1634" s="132"/>
      <c r="AN1634" s="84"/>
      <c r="AO1634" s="84"/>
      <c r="AP1634" s="84"/>
      <c r="AQ1634" s="84"/>
      <c r="AR1634" s="84"/>
      <c r="AS1634" s="84"/>
      <c r="AT1634" s="84"/>
      <c r="AU1634" s="84"/>
    </row>
    <row r="1635" spans="27:64" x14ac:dyDescent="0.2">
      <c r="AA1635" s="84"/>
      <c r="AB1635" s="84"/>
      <c r="AC1635" s="84"/>
      <c r="AD1635" s="84"/>
      <c r="AE1635" s="84"/>
      <c r="AG1635" s="132"/>
      <c r="AN1635" s="84"/>
      <c r="AO1635" s="84"/>
      <c r="AP1635" s="84"/>
      <c r="AQ1635" s="84"/>
      <c r="AR1635" s="84"/>
      <c r="AS1635" s="84"/>
      <c r="AT1635" s="84"/>
      <c r="AU1635" s="84"/>
      <c r="AV1635" s="84"/>
    </row>
    <row r="1636" spans="27:64" x14ac:dyDescent="0.2">
      <c r="AA1636" s="84"/>
      <c r="AB1636" s="84"/>
      <c r="AC1636" s="84"/>
      <c r="AD1636" s="84"/>
      <c r="AE1636" s="84"/>
      <c r="AG1636" s="132"/>
      <c r="AN1636" s="84"/>
      <c r="AO1636" s="84"/>
      <c r="AP1636" s="84"/>
      <c r="AQ1636" s="84"/>
      <c r="AR1636" s="84"/>
      <c r="AS1636" s="84"/>
      <c r="AT1636" s="84"/>
      <c r="AU1636" s="84"/>
      <c r="AV1636" s="84"/>
      <c r="AW1636" s="84"/>
      <c r="AX1636" s="84"/>
      <c r="AY1636" s="84"/>
      <c r="AZ1636" s="84"/>
      <c r="BA1636" s="84"/>
      <c r="BB1636" s="84"/>
      <c r="BC1636" s="84"/>
      <c r="BD1636" s="84"/>
      <c r="BE1636" s="84"/>
      <c r="BF1636" s="84"/>
      <c r="BG1636" s="84"/>
      <c r="BH1636" s="84"/>
      <c r="BI1636" s="84"/>
      <c r="BJ1636" s="84"/>
      <c r="BK1636" s="84"/>
      <c r="BL1636" s="84"/>
    </row>
    <row r="1637" spans="27:64" x14ac:dyDescent="0.2">
      <c r="AA1637" s="84"/>
      <c r="AB1637" s="84"/>
      <c r="AC1637" s="84"/>
      <c r="AD1637" s="84"/>
      <c r="AE1637" s="84"/>
      <c r="AG1637" s="132"/>
      <c r="AN1637" s="84"/>
      <c r="AO1637" s="84"/>
      <c r="AP1637" s="84"/>
      <c r="AQ1637" s="84"/>
      <c r="AR1637" s="84"/>
      <c r="AS1637" s="84"/>
      <c r="AT1637" s="84"/>
      <c r="AU1637" s="84"/>
      <c r="AV1637" s="84"/>
    </row>
    <row r="1638" spans="27:64" x14ac:dyDescent="0.2">
      <c r="AA1638" s="84"/>
      <c r="AB1638" s="84"/>
      <c r="AC1638" s="84"/>
      <c r="AD1638" s="84"/>
      <c r="AE1638" s="84"/>
      <c r="AG1638" s="132"/>
      <c r="AN1638" s="84"/>
      <c r="AO1638" s="84"/>
      <c r="AP1638" s="84"/>
      <c r="AQ1638" s="84"/>
      <c r="AR1638" s="84"/>
      <c r="AS1638" s="84"/>
      <c r="AT1638" s="84"/>
      <c r="AU1638" s="84"/>
      <c r="AV1638" s="84"/>
    </row>
    <row r="1639" spans="27:64" x14ac:dyDescent="0.2">
      <c r="AA1639" s="84"/>
      <c r="AB1639" s="84"/>
      <c r="AC1639" s="84"/>
      <c r="AD1639" s="84"/>
      <c r="AE1639" s="84"/>
      <c r="AG1639" s="132"/>
      <c r="AN1639" s="84"/>
      <c r="AO1639" s="84"/>
      <c r="AP1639" s="84"/>
      <c r="AQ1639" s="84"/>
      <c r="AR1639" s="84"/>
      <c r="AS1639" s="84"/>
      <c r="AT1639" s="84"/>
      <c r="AU1639" s="84"/>
      <c r="AV1639" s="84"/>
      <c r="AX1639" s="84"/>
    </row>
    <row r="1640" spans="27:64" x14ac:dyDescent="0.2">
      <c r="AA1640" s="84"/>
      <c r="AB1640" s="84"/>
      <c r="AC1640" s="84"/>
      <c r="AD1640" s="84"/>
      <c r="AE1640" s="84"/>
      <c r="AG1640" s="132"/>
      <c r="AN1640" s="84"/>
      <c r="AO1640" s="84"/>
      <c r="AP1640" s="84"/>
      <c r="AQ1640" s="84"/>
      <c r="AR1640" s="84"/>
      <c r="AS1640" s="84"/>
      <c r="AT1640" s="84"/>
      <c r="AU1640" s="84"/>
      <c r="AV1640" s="84"/>
    </row>
    <row r="1641" spans="27:64" x14ac:dyDescent="0.2">
      <c r="AA1641" s="84"/>
      <c r="AB1641" s="84"/>
      <c r="AC1641" s="84"/>
      <c r="AD1641" s="84"/>
      <c r="AE1641" s="84"/>
      <c r="AG1641" s="132"/>
      <c r="AN1641" s="84"/>
      <c r="AO1641" s="84"/>
      <c r="AP1641" s="84"/>
      <c r="AQ1641" s="84"/>
      <c r="AR1641" s="84"/>
      <c r="AS1641" s="84"/>
      <c r="AT1641" s="84"/>
      <c r="AU1641" s="84"/>
    </row>
    <row r="1642" spans="27:64" x14ac:dyDescent="0.2">
      <c r="AA1642" s="84"/>
      <c r="AB1642" s="84"/>
      <c r="AC1642" s="84"/>
      <c r="AD1642" s="84"/>
      <c r="AE1642" s="84"/>
      <c r="AG1642" s="132"/>
      <c r="AN1642" s="84"/>
      <c r="AO1642" s="84"/>
      <c r="AP1642" s="84"/>
      <c r="AQ1642" s="84"/>
      <c r="AR1642" s="84"/>
      <c r="AS1642" s="84"/>
      <c r="AT1642" s="84"/>
      <c r="AU1642" s="84"/>
      <c r="AV1642" s="84"/>
      <c r="AX1642" s="84"/>
    </row>
    <row r="1643" spans="27:64" x14ac:dyDescent="0.2">
      <c r="AA1643" s="84"/>
      <c r="AB1643" s="84"/>
      <c r="AC1643" s="84"/>
      <c r="AD1643" s="84"/>
      <c r="AE1643" s="84"/>
      <c r="AG1643" s="132"/>
      <c r="AN1643" s="84"/>
      <c r="AO1643" s="84"/>
      <c r="AP1643" s="84"/>
      <c r="AQ1643" s="84"/>
      <c r="AR1643" s="84"/>
      <c r="AS1643" s="84"/>
      <c r="AT1643" s="84"/>
      <c r="AU1643" s="84"/>
      <c r="AV1643" s="84"/>
      <c r="AX1643" s="84"/>
      <c r="AY1643" s="84"/>
      <c r="AZ1643" s="84"/>
      <c r="BA1643" s="84"/>
      <c r="BB1643" s="84"/>
      <c r="BC1643" s="84"/>
      <c r="BD1643" s="84"/>
      <c r="BE1643" s="84"/>
      <c r="BF1643" s="84"/>
      <c r="BG1643" s="84"/>
      <c r="BH1643" s="84"/>
      <c r="BI1643" s="84"/>
      <c r="BJ1643" s="84"/>
      <c r="BK1643" s="84"/>
      <c r="BL1643" s="84"/>
    </row>
    <row r="1644" spans="27:64" x14ac:dyDescent="0.2">
      <c r="AA1644" s="84"/>
      <c r="AB1644" s="84"/>
      <c r="AC1644" s="84"/>
      <c r="AD1644" s="84"/>
      <c r="AE1644" s="84"/>
      <c r="AG1644" s="132"/>
      <c r="AN1644" s="84"/>
      <c r="AO1644" s="84"/>
      <c r="AP1644" s="84"/>
      <c r="AQ1644" s="84"/>
      <c r="AR1644" s="84"/>
      <c r="AS1644" s="84"/>
      <c r="AT1644" s="84"/>
      <c r="AU1644" s="84"/>
      <c r="AV1644" s="84"/>
      <c r="AW1644" s="84"/>
      <c r="AX1644" s="84"/>
      <c r="AY1644" s="84"/>
      <c r="AZ1644" s="84"/>
      <c r="BA1644" s="84"/>
      <c r="BB1644" s="84"/>
      <c r="BC1644" s="84"/>
      <c r="BD1644" s="84"/>
      <c r="BE1644" s="84"/>
      <c r="BF1644" s="84"/>
      <c r="BG1644" s="84"/>
      <c r="BH1644" s="84"/>
      <c r="BI1644" s="84"/>
      <c r="BJ1644" s="84"/>
      <c r="BK1644" s="84"/>
      <c r="BL1644" s="84"/>
    </row>
    <row r="1645" spans="27:64" x14ac:dyDescent="0.2">
      <c r="AA1645" s="84"/>
      <c r="AB1645" s="84"/>
      <c r="AC1645" s="84"/>
      <c r="AD1645" s="84"/>
      <c r="AE1645" s="84"/>
      <c r="AG1645" s="132"/>
      <c r="AN1645" s="84"/>
      <c r="AO1645" s="84"/>
      <c r="AP1645" s="84"/>
      <c r="AQ1645" s="84"/>
      <c r="AR1645" s="84"/>
      <c r="AS1645" s="84"/>
      <c r="AT1645" s="84"/>
      <c r="AU1645" s="84"/>
      <c r="AV1645" s="84"/>
    </row>
    <row r="1646" spans="27:64" x14ac:dyDescent="0.2">
      <c r="AA1646" s="84"/>
      <c r="AB1646" s="84"/>
      <c r="AC1646" s="84"/>
      <c r="AD1646" s="84"/>
      <c r="AE1646" s="84"/>
      <c r="AG1646" s="132"/>
      <c r="AN1646" s="84"/>
      <c r="AO1646" s="84"/>
      <c r="AP1646" s="84"/>
      <c r="AQ1646" s="84"/>
      <c r="AR1646" s="84"/>
      <c r="AS1646" s="84"/>
      <c r="AT1646" s="84"/>
      <c r="AU1646" s="84"/>
    </row>
    <row r="1647" spans="27:64" x14ac:dyDescent="0.2">
      <c r="AA1647" s="84"/>
      <c r="AB1647" s="84"/>
      <c r="AC1647" s="84"/>
      <c r="AD1647" s="84"/>
      <c r="AE1647" s="84"/>
      <c r="AG1647" s="132"/>
      <c r="AN1647" s="84"/>
      <c r="AO1647" s="84"/>
      <c r="AP1647" s="84"/>
      <c r="AQ1647" s="84"/>
      <c r="AR1647" s="84"/>
      <c r="AS1647" s="84"/>
      <c r="AT1647" s="84"/>
      <c r="AU1647" s="84"/>
      <c r="AV1647" s="84"/>
    </row>
    <row r="1648" spans="27:64" x14ac:dyDescent="0.2">
      <c r="AA1648" s="84"/>
      <c r="AB1648" s="84"/>
      <c r="AC1648" s="84"/>
      <c r="AD1648" s="84"/>
      <c r="AE1648" s="84"/>
      <c r="AG1648" s="132"/>
      <c r="AN1648" s="84"/>
      <c r="AO1648" s="84"/>
      <c r="AP1648" s="84"/>
      <c r="AQ1648" s="84"/>
      <c r="AR1648" s="84"/>
      <c r="AS1648" s="84"/>
      <c r="AT1648" s="84"/>
      <c r="AU1648" s="84"/>
      <c r="AV1648" s="84"/>
    </row>
    <row r="1649" spans="27:64" x14ac:dyDescent="0.2">
      <c r="AA1649" s="84"/>
      <c r="AB1649" s="84"/>
      <c r="AC1649" s="84"/>
      <c r="AD1649" s="84"/>
      <c r="AE1649" s="84"/>
      <c r="AG1649" s="132"/>
      <c r="AN1649" s="84"/>
      <c r="AO1649" s="84"/>
      <c r="AP1649" s="84"/>
      <c r="AQ1649" s="84"/>
      <c r="AR1649" s="84"/>
      <c r="AS1649" s="84"/>
      <c r="AT1649" s="84"/>
      <c r="AU1649" s="84"/>
      <c r="AV1649" s="84"/>
    </row>
    <row r="1650" spans="27:64" x14ac:dyDescent="0.2">
      <c r="AA1650" s="84"/>
      <c r="AB1650" s="84"/>
      <c r="AC1650" s="84"/>
      <c r="AD1650" s="84"/>
      <c r="AE1650" s="84"/>
      <c r="AG1650" s="132"/>
      <c r="AN1650" s="84"/>
      <c r="AO1650" s="84"/>
      <c r="AP1650" s="84"/>
      <c r="AQ1650" s="84"/>
      <c r="AR1650" s="84"/>
      <c r="AS1650" s="84"/>
      <c r="AT1650" s="84"/>
      <c r="AU1650" s="84"/>
      <c r="AV1650" s="84"/>
    </row>
    <row r="1651" spans="27:64" x14ac:dyDescent="0.2">
      <c r="AA1651" s="84"/>
      <c r="AB1651" s="84"/>
      <c r="AC1651" s="84"/>
      <c r="AD1651" s="84"/>
      <c r="AE1651" s="84"/>
      <c r="AG1651" s="132"/>
      <c r="AN1651" s="84"/>
      <c r="AO1651" s="84"/>
      <c r="AP1651" s="84"/>
      <c r="AQ1651" s="84"/>
      <c r="AR1651" s="84"/>
      <c r="AS1651" s="84"/>
      <c r="AT1651" s="84"/>
      <c r="AU1651" s="84"/>
      <c r="AV1651" s="84"/>
    </row>
    <row r="1652" spans="27:64" x14ac:dyDescent="0.2">
      <c r="AA1652" s="84"/>
      <c r="AB1652" s="84"/>
      <c r="AC1652" s="84"/>
      <c r="AD1652" s="84"/>
      <c r="AE1652" s="84"/>
      <c r="AG1652" s="132"/>
      <c r="AN1652" s="84"/>
      <c r="AO1652" s="84"/>
      <c r="AP1652" s="84"/>
      <c r="AQ1652" s="84"/>
      <c r="AR1652" s="84"/>
      <c r="AS1652" s="84"/>
      <c r="AT1652" s="84"/>
      <c r="AU1652" s="84"/>
      <c r="AV1652" s="84"/>
      <c r="AX1652" s="84"/>
      <c r="AY1652" s="84"/>
      <c r="AZ1652" s="84"/>
      <c r="BA1652" s="84"/>
      <c r="BB1652" s="84"/>
      <c r="BC1652" s="84"/>
      <c r="BD1652" s="84"/>
      <c r="BE1652" s="84"/>
      <c r="BF1652" s="84"/>
      <c r="BG1652" s="84"/>
      <c r="BH1652" s="84"/>
      <c r="BI1652" s="84"/>
      <c r="BJ1652" s="84"/>
      <c r="BK1652" s="84"/>
      <c r="BL1652" s="84"/>
    </row>
    <row r="1653" spans="27:64" x14ac:dyDescent="0.2">
      <c r="AA1653" s="84"/>
      <c r="AB1653" s="84"/>
      <c r="AC1653" s="84"/>
      <c r="AD1653" s="84"/>
      <c r="AE1653" s="84"/>
      <c r="AG1653" s="132"/>
      <c r="AN1653" s="84"/>
      <c r="AO1653" s="84"/>
      <c r="AP1653" s="84"/>
      <c r="AQ1653" s="84"/>
      <c r="AR1653" s="84"/>
      <c r="AS1653" s="84"/>
      <c r="AT1653" s="84"/>
      <c r="AU1653" s="84"/>
    </row>
    <row r="1654" spans="27:64" x14ac:dyDescent="0.2">
      <c r="AA1654" s="84"/>
      <c r="AB1654" s="84"/>
      <c r="AC1654" s="84"/>
      <c r="AD1654" s="84"/>
      <c r="AE1654" s="84"/>
      <c r="AG1654" s="132"/>
      <c r="AN1654" s="84"/>
      <c r="AO1654" s="84"/>
      <c r="AP1654" s="84"/>
      <c r="AQ1654" s="84"/>
      <c r="AR1654" s="84"/>
      <c r="AS1654" s="84"/>
      <c r="AT1654" s="84"/>
      <c r="AU1654" s="84"/>
      <c r="AV1654" s="84"/>
    </row>
    <row r="1655" spans="27:64" x14ac:dyDescent="0.2">
      <c r="AA1655" s="84"/>
      <c r="AB1655" s="84"/>
      <c r="AC1655" s="84"/>
      <c r="AD1655" s="84"/>
      <c r="AE1655" s="84"/>
      <c r="AG1655" s="132"/>
      <c r="AN1655" s="84"/>
      <c r="AO1655" s="84"/>
      <c r="AP1655" s="84"/>
      <c r="AQ1655" s="84"/>
      <c r="AR1655" s="84"/>
      <c r="AS1655" s="84"/>
      <c r="AT1655" s="84"/>
      <c r="AU1655" s="84"/>
      <c r="AV1655" s="84"/>
    </row>
    <row r="1656" spans="27:64" x14ac:dyDescent="0.2">
      <c r="AA1656" s="84"/>
      <c r="AB1656" s="84"/>
      <c r="AC1656" s="84"/>
      <c r="AD1656" s="84"/>
      <c r="AE1656" s="84"/>
      <c r="AG1656" s="132"/>
      <c r="AN1656" s="84"/>
      <c r="AO1656" s="84"/>
      <c r="AP1656" s="84"/>
      <c r="AQ1656" s="84"/>
      <c r="AR1656" s="84"/>
      <c r="AS1656" s="84"/>
      <c r="AT1656" s="84"/>
      <c r="AU1656" s="84"/>
    </row>
    <row r="1657" spans="27:64" x14ac:dyDescent="0.2">
      <c r="AA1657" s="84"/>
      <c r="AB1657" s="84"/>
      <c r="AC1657" s="84"/>
      <c r="AD1657" s="84"/>
      <c r="AE1657" s="84"/>
      <c r="AG1657" s="132"/>
      <c r="AN1657" s="84"/>
      <c r="AO1657" s="84"/>
      <c r="AP1657" s="84"/>
      <c r="AQ1657" s="84"/>
      <c r="AR1657" s="84"/>
      <c r="AS1657" s="84"/>
      <c r="AT1657" s="84"/>
      <c r="AU1657" s="84"/>
      <c r="AV1657" s="84"/>
      <c r="AX1657" s="84"/>
      <c r="AY1657" s="84"/>
      <c r="AZ1657" s="84"/>
      <c r="BA1657" s="84"/>
      <c r="BB1657" s="84"/>
      <c r="BC1657" s="84"/>
      <c r="BD1657" s="84"/>
      <c r="BE1657" s="84"/>
      <c r="BF1657" s="84"/>
      <c r="BG1657" s="84"/>
      <c r="BH1657" s="84"/>
      <c r="BI1657" s="84"/>
      <c r="BJ1657" s="84"/>
      <c r="BK1657" s="84"/>
      <c r="BL1657" s="84"/>
    </row>
    <row r="1658" spans="27:64" x14ac:dyDescent="0.2">
      <c r="AA1658" s="84"/>
      <c r="AB1658" s="84"/>
      <c r="AC1658" s="84"/>
      <c r="AD1658" s="84"/>
      <c r="AE1658" s="84"/>
      <c r="AG1658" s="132"/>
      <c r="AN1658" s="84"/>
      <c r="AO1658" s="84"/>
      <c r="AP1658" s="84"/>
      <c r="AQ1658" s="84"/>
      <c r="AR1658" s="84"/>
      <c r="AS1658" s="84"/>
      <c r="AT1658" s="84"/>
      <c r="AU1658" s="84"/>
      <c r="AV1658" s="84"/>
    </row>
    <row r="1659" spans="27:64" x14ac:dyDescent="0.2">
      <c r="AA1659" s="84"/>
      <c r="AB1659" s="84"/>
      <c r="AC1659" s="84"/>
      <c r="AD1659" s="84"/>
      <c r="AE1659" s="84"/>
      <c r="AG1659" s="132"/>
      <c r="AN1659" s="84"/>
      <c r="AO1659" s="84"/>
      <c r="AP1659" s="84"/>
      <c r="AQ1659" s="84"/>
      <c r="AR1659" s="84"/>
      <c r="AS1659" s="84"/>
      <c r="AT1659" s="84"/>
      <c r="AU1659" s="84"/>
    </row>
    <row r="1660" spans="27:64" x14ac:dyDescent="0.2">
      <c r="AA1660" s="84"/>
      <c r="AB1660" s="84"/>
      <c r="AC1660" s="84"/>
      <c r="AD1660" s="84"/>
      <c r="AE1660" s="84"/>
      <c r="AG1660" s="132"/>
      <c r="AN1660" s="84"/>
      <c r="AO1660" s="84"/>
      <c r="AP1660" s="84"/>
      <c r="AQ1660" s="84"/>
      <c r="AR1660" s="84"/>
      <c r="AS1660" s="84"/>
      <c r="AT1660" s="84"/>
      <c r="AU1660" s="84"/>
    </row>
    <row r="1661" spans="27:64" x14ac:dyDescent="0.2">
      <c r="AA1661" s="84"/>
      <c r="AB1661" s="84"/>
      <c r="AC1661" s="84"/>
      <c r="AD1661" s="84"/>
      <c r="AE1661" s="84"/>
      <c r="AG1661" s="132"/>
      <c r="AN1661" s="84"/>
      <c r="AO1661" s="84"/>
      <c r="AP1661" s="84"/>
      <c r="AQ1661" s="84"/>
      <c r="AR1661" s="84"/>
      <c r="AS1661" s="84"/>
      <c r="AT1661" s="84"/>
      <c r="AU1661" s="84"/>
    </row>
    <row r="1662" spans="27:64" x14ac:dyDescent="0.2">
      <c r="AA1662" s="84"/>
      <c r="AB1662" s="84"/>
      <c r="AC1662" s="84"/>
      <c r="AD1662" s="84"/>
      <c r="AE1662" s="84"/>
      <c r="AG1662" s="132"/>
      <c r="AN1662" s="84"/>
      <c r="AO1662" s="84"/>
      <c r="AP1662" s="84"/>
      <c r="AQ1662" s="84"/>
      <c r="AR1662" s="84"/>
      <c r="AS1662" s="84"/>
      <c r="AT1662" s="84"/>
      <c r="AU1662" s="84"/>
      <c r="AV1662" s="84"/>
      <c r="AX1662" s="84"/>
      <c r="AY1662" s="84"/>
      <c r="AZ1662" s="84"/>
      <c r="BA1662" s="84"/>
      <c r="BB1662" s="84"/>
      <c r="BC1662" s="84"/>
      <c r="BD1662" s="84"/>
      <c r="BE1662" s="84"/>
      <c r="BF1662" s="84"/>
      <c r="BG1662" s="84"/>
      <c r="BH1662" s="84"/>
      <c r="BI1662" s="84"/>
      <c r="BJ1662" s="84"/>
      <c r="BK1662" s="84"/>
      <c r="BL1662" s="84"/>
    </row>
    <row r="1663" spans="27:64" x14ac:dyDescent="0.2">
      <c r="AA1663" s="84"/>
      <c r="AB1663" s="84"/>
      <c r="AC1663" s="84"/>
      <c r="AD1663" s="84"/>
      <c r="AE1663" s="84"/>
      <c r="AG1663" s="132"/>
      <c r="AN1663" s="84"/>
      <c r="AO1663" s="84"/>
      <c r="AP1663" s="84"/>
      <c r="AQ1663" s="84"/>
      <c r="AR1663" s="84"/>
      <c r="AS1663" s="84"/>
      <c r="AT1663" s="84"/>
      <c r="AU1663" s="84"/>
    </row>
    <row r="1664" spans="27:64" x14ac:dyDescent="0.2">
      <c r="AA1664" s="84"/>
      <c r="AB1664" s="84"/>
      <c r="AC1664" s="84"/>
      <c r="AD1664" s="84"/>
      <c r="AE1664" s="84"/>
      <c r="AG1664" s="132"/>
      <c r="AN1664" s="84"/>
      <c r="AO1664" s="84"/>
      <c r="AP1664" s="84"/>
      <c r="AQ1664" s="84"/>
      <c r="AR1664" s="84"/>
      <c r="AS1664" s="84"/>
      <c r="AT1664" s="84"/>
      <c r="AU1664" s="84"/>
      <c r="AV1664" s="84"/>
      <c r="AX1664" s="84"/>
    </row>
    <row r="1665" spans="27:64" x14ac:dyDescent="0.2">
      <c r="AA1665" s="84"/>
      <c r="AB1665" s="84"/>
      <c r="AC1665" s="84"/>
      <c r="AD1665" s="84"/>
      <c r="AE1665" s="84"/>
      <c r="AG1665" s="132"/>
      <c r="AN1665" s="84"/>
      <c r="AO1665" s="84"/>
      <c r="AP1665" s="84"/>
      <c r="AQ1665" s="84"/>
      <c r="AR1665" s="84"/>
      <c r="AS1665" s="84"/>
      <c r="AT1665" s="84"/>
      <c r="AU1665" s="84"/>
    </row>
    <row r="1666" spans="27:64" x14ac:dyDescent="0.2">
      <c r="AA1666" s="84"/>
      <c r="AB1666" s="84"/>
      <c r="AC1666" s="84"/>
      <c r="AD1666" s="84"/>
      <c r="AE1666" s="84"/>
      <c r="AG1666" s="132"/>
      <c r="AN1666" s="84"/>
      <c r="AO1666" s="84"/>
      <c r="AP1666" s="84"/>
      <c r="AQ1666" s="84"/>
      <c r="AR1666" s="84"/>
      <c r="AS1666" s="84"/>
      <c r="AT1666" s="84"/>
      <c r="AU1666" s="84"/>
    </row>
    <row r="1667" spans="27:64" x14ac:dyDescent="0.2">
      <c r="AA1667" s="84"/>
      <c r="AB1667" s="84"/>
      <c r="AC1667" s="84"/>
      <c r="AD1667" s="84"/>
      <c r="AE1667" s="84"/>
      <c r="AG1667" s="132"/>
      <c r="AN1667" s="84"/>
      <c r="AO1667" s="84"/>
      <c r="AP1667" s="84"/>
      <c r="AQ1667" s="84"/>
      <c r="AR1667" s="84"/>
      <c r="AS1667" s="84"/>
      <c r="AT1667" s="84"/>
      <c r="AU1667" s="84"/>
      <c r="AV1667" s="84"/>
      <c r="AW1667" s="84"/>
      <c r="AX1667" s="84"/>
      <c r="AY1667" s="84"/>
      <c r="AZ1667" s="84"/>
      <c r="BA1667" s="84"/>
      <c r="BB1667" s="84"/>
      <c r="BC1667" s="84"/>
      <c r="BD1667" s="84"/>
      <c r="BE1667" s="84"/>
      <c r="BF1667" s="84"/>
      <c r="BG1667" s="84"/>
      <c r="BH1667" s="84"/>
      <c r="BI1667" s="84"/>
      <c r="BJ1667" s="84"/>
      <c r="BK1667" s="84"/>
      <c r="BL1667" s="84"/>
    </row>
    <row r="1668" spans="27:64" x14ac:dyDescent="0.2">
      <c r="AA1668" s="84"/>
      <c r="AB1668" s="84"/>
      <c r="AC1668" s="84"/>
      <c r="AD1668" s="84"/>
      <c r="AE1668" s="84"/>
      <c r="AG1668" s="132"/>
      <c r="AN1668" s="84"/>
      <c r="AO1668" s="84"/>
      <c r="AP1668" s="84"/>
      <c r="AQ1668" s="84"/>
      <c r="AR1668" s="84"/>
      <c r="AS1668" s="84"/>
      <c r="AT1668" s="84"/>
      <c r="AU1668" s="84"/>
      <c r="AV1668" s="84"/>
      <c r="AW1668" s="84"/>
      <c r="AX1668" s="84"/>
      <c r="AY1668" s="84"/>
      <c r="AZ1668" s="84"/>
      <c r="BA1668" s="84"/>
      <c r="BB1668" s="84"/>
      <c r="BC1668" s="84"/>
      <c r="BD1668" s="84"/>
      <c r="BE1668" s="84"/>
      <c r="BF1668" s="84"/>
      <c r="BG1668" s="84"/>
      <c r="BH1668" s="84"/>
      <c r="BI1668" s="84"/>
      <c r="BJ1668" s="84"/>
      <c r="BK1668" s="84"/>
      <c r="BL1668" s="84"/>
    </row>
    <row r="1669" spans="27:64" x14ac:dyDescent="0.2">
      <c r="AA1669" s="84"/>
      <c r="AB1669" s="84"/>
      <c r="AC1669" s="84"/>
      <c r="AD1669" s="84"/>
      <c r="AE1669" s="84"/>
      <c r="AG1669" s="132"/>
      <c r="AN1669" s="84"/>
      <c r="AO1669" s="84"/>
      <c r="AP1669" s="84"/>
      <c r="AQ1669" s="84"/>
      <c r="AR1669" s="84"/>
      <c r="AS1669" s="84"/>
      <c r="AT1669" s="84"/>
      <c r="AU1669" s="84"/>
    </row>
    <row r="1670" spans="27:64" x14ac:dyDescent="0.2">
      <c r="AA1670" s="84"/>
      <c r="AB1670" s="84"/>
      <c r="AC1670" s="84"/>
      <c r="AD1670" s="84"/>
      <c r="AE1670" s="84"/>
      <c r="AG1670" s="132"/>
      <c r="AN1670" s="84"/>
      <c r="AO1670" s="84"/>
      <c r="AP1670" s="84"/>
      <c r="AQ1670" s="84"/>
      <c r="AR1670" s="84"/>
      <c r="AS1670" s="84"/>
      <c r="AT1670" s="84"/>
      <c r="AU1670" s="84"/>
    </row>
    <row r="1671" spans="27:64" x14ac:dyDescent="0.2">
      <c r="AA1671" s="84"/>
      <c r="AB1671" s="84"/>
      <c r="AC1671" s="84"/>
      <c r="AD1671" s="84"/>
      <c r="AE1671" s="84"/>
      <c r="AG1671" s="132"/>
      <c r="AN1671" s="84"/>
      <c r="AO1671" s="84"/>
      <c r="AP1671" s="84"/>
      <c r="AQ1671" s="84"/>
      <c r="AR1671" s="84"/>
      <c r="AS1671" s="84"/>
      <c r="AT1671" s="84"/>
      <c r="AU1671" s="84"/>
      <c r="AV1671" s="84"/>
    </row>
    <row r="1672" spans="27:64" x14ac:dyDescent="0.2">
      <c r="AA1672" s="84"/>
      <c r="AB1672" s="84"/>
      <c r="AC1672" s="84"/>
      <c r="AD1672" s="84"/>
      <c r="AE1672" s="84"/>
      <c r="AG1672" s="132"/>
      <c r="AN1672" s="84"/>
      <c r="AO1672" s="84"/>
      <c r="AP1672" s="84"/>
      <c r="AQ1672" s="84"/>
      <c r="AR1672" s="84"/>
      <c r="AS1672" s="84"/>
      <c r="AT1672" s="84"/>
      <c r="AU1672" s="84"/>
    </row>
    <row r="1673" spans="27:64" x14ac:dyDescent="0.2">
      <c r="AA1673" s="84"/>
      <c r="AB1673" s="84"/>
      <c r="AC1673" s="84"/>
      <c r="AD1673" s="84"/>
      <c r="AE1673" s="84"/>
      <c r="AG1673" s="132"/>
      <c r="AN1673" s="84"/>
      <c r="AO1673" s="84"/>
      <c r="AP1673" s="84"/>
      <c r="AQ1673" s="84"/>
      <c r="AR1673" s="84"/>
      <c r="AS1673" s="84"/>
      <c r="AT1673" s="84"/>
      <c r="AU1673" s="84"/>
    </row>
    <row r="1674" spans="27:64" x14ac:dyDescent="0.2">
      <c r="AA1674" s="84"/>
      <c r="AB1674" s="84"/>
      <c r="AC1674" s="84"/>
      <c r="AD1674" s="84"/>
      <c r="AE1674" s="84"/>
      <c r="AG1674" s="132"/>
      <c r="AN1674" s="84"/>
      <c r="AO1674" s="84"/>
      <c r="AP1674" s="84"/>
      <c r="AQ1674" s="84"/>
      <c r="AR1674" s="84"/>
      <c r="AS1674" s="84"/>
      <c r="AT1674" s="84"/>
      <c r="AU1674" s="84"/>
    </row>
    <row r="1675" spans="27:64" x14ac:dyDescent="0.2">
      <c r="AA1675" s="84"/>
      <c r="AB1675" s="84"/>
      <c r="AC1675" s="84"/>
      <c r="AD1675" s="84"/>
      <c r="AE1675" s="84"/>
      <c r="AG1675" s="132"/>
      <c r="AN1675" s="84"/>
      <c r="AO1675" s="84"/>
      <c r="AP1675" s="84"/>
      <c r="AQ1675" s="84"/>
      <c r="AR1675" s="84"/>
      <c r="AS1675" s="84"/>
      <c r="AT1675" s="84"/>
      <c r="AU1675" s="84"/>
    </row>
    <row r="1676" spans="27:64" x14ac:dyDescent="0.2">
      <c r="AA1676" s="84"/>
      <c r="AB1676" s="84"/>
      <c r="AC1676" s="84"/>
      <c r="AD1676" s="84"/>
      <c r="AE1676" s="84"/>
      <c r="AG1676" s="132"/>
      <c r="AN1676" s="84"/>
      <c r="AO1676" s="84"/>
      <c r="AP1676" s="84"/>
      <c r="AQ1676" s="84"/>
      <c r="AR1676" s="84"/>
      <c r="AS1676" s="84"/>
      <c r="AT1676" s="84"/>
      <c r="AU1676" s="84"/>
    </row>
    <row r="1677" spans="27:64" x14ac:dyDescent="0.2">
      <c r="AA1677" s="84"/>
      <c r="AB1677" s="84"/>
      <c r="AC1677" s="84"/>
      <c r="AD1677" s="84"/>
      <c r="AE1677" s="84"/>
      <c r="AG1677" s="132"/>
      <c r="AN1677" s="84"/>
      <c r="AO1677" s="84"/>
      <c r="AP1677" s="84"/>
      <c r="AQ1677" s="84"/>
      <c r="AR1677" s="84"/>
      <c r="AS1677" s="84"/>
      <c r="AT1677" s="84"/>
      <c r="AU1677" s="84"/>
      <c r="AV1677" s="84"/>
    </row>
    <row r="1678" spans="27:64" x14ac:dyDescent="0.2">
      <c r="AA1678" s="84"/>
      <c r="AB1678" s="84"/>
      <c r="AC1678" s="84"/>
      <c r="AD1678" s="84"/>
      <c r="AE1678" s="84"/>
      <c r="AG1678" s="132"/>
      <c r="AN1678" s="84"/>
      <c r="AO1678" s="84"/>
      <c r="AP1678" s="84"/>
      <c r="AQ1678" s="84"/>
      <c r="AR1678" s="84"/>
      <c r="AS1678" s="84"/>
      <c r="AT1678" s="84"/>
      <c r="AU1678" s="84"/>
    </row>
    <row r="1679" spans="27:64" x14ac:dyDescent="0.2">
      <c r="AA1679" s="84"/>
      <c r="AB1679" s="84"/>
      <c r="AC1679" s="84"/>
      <c r="AD1679" s="84"/>
      <c r="AE1679" s="84"/>
      <c r="AG1679" s="132"/>
      <c r="AN1679" s="84"/>
      <c r="AO1679" s="84"/>
      <c r="AP1679" s="84"/>
      <c r="AQ1679" s="84"/>
      <c r="AR1679" s="84"/>
      <c r="AS1679" s="84"/>
      <c r="AT1679" s="84"/>
      <c r="AU1679" s="84"/>
    </row>
    <row r="1680" spans="27:64" x14ac:dyDescent="0.2">
      <c r="AA1680" s="84"/>
      <c r="AB1680" s="84"/>
      <c r="AC1680" s="84"/>
      <c r="AD1680" s="84"/>
      <c r="AE1680" s="84"/>
      <c r="AG1680" s="132"/>
      <c r="AN1680" s="84"/>
      <c r="AO1680" s="84"/>
      <c r="AP1680" s="84"/>
      <c r="AQ1680" s="84"/>
      <c r="AR1680" s="84"/>
      <c r="AS1680" s="84"/>
      <c r="AT1680" s="84"/>
      <c r="AU1680" s="84"/>
      <c r="AV1680" s="84"/>
      <c r="AW1680" s="84"/>
      <c r="AX1680" s="84"/>
      <c r="AY1680" s="84"/>
      <c r="AZ1680" s="84"/>
      <c r="BA1680" s="84"/>
      <c r="BB1680" s="84"/>
      <c r="BC1680" s="84"/>
      <c r="BD1680" s="84"/>
      <c r="BE1680" s="84"/>
      <c r="BF1680" s="84"/>
      <c r="BG1680" s="84"/>
      <c r="BH1680" s="84"/>
      <c r="BI1680" s="84"/>
      <c r="BJ1680" s="84"/>
      <c r="BK1680" s="84"/>
      <c r="BL1680" s="84"/>
    </row>
    <row r="1681" spans="27:64" x14ac:dyDescent="0.2">
      <c r="AA1681" s="84"/>
      <c r="AB1681" s="84"/>
      <c r="AC1681" s="84"/>
      <c r="AD1681" s="84"/>
      <c r="AE1681" s="84"/>
      <c r="AG1681" s="132"/>
      <c r="AN1681" s="84"/>
      <c r="AO1681" s="84"/>
      <c r="AP1681" s="84"/>
      <c r="AQ1681" s="84"/>
      <c r="AR1681" s="84"/>
      <c r="AS1681" s="84"/>
      <c r="AT1681" s="84"/>
      <c r="AU1681" s="84"/>
    </row>
    <row r="1682" spans="27:64" x14ac:dyDescent="0.2">
      <c r="AA1682" s="84"/>
      <c r="AB1682" s="84"/>
      <c r="AC1682" s="84"/>
      <c r="AD1682" s="84"/>
      <c r="AE1682" s="84"/>
      <c r="AG1682" s="132"/>
      <c r="AN1682" s="84"/>
      <c r="AO1682" s="84"/>
      <c r="AP1682" s="84"/>
      <c r="AQ1682" s="84"/>
      <c r="AR1682" s="84"/>
      <c r="AS1682" s="84"/>
      <c r="AT1682" s="84"/>
      <c r="AU1682" s="84"/>
    </row>
    <row r="1683" spans="27:64" x14ac:dyDescent="0.2">
      <c r="AA1683" s="84"/>
      <c r="AB1683" s="84"/>
      <c r="AC1683" s="84"/>
      <c r="AD1683" s="84"/>
      <c r="AE1683" s="84"/>
      <c r="AG1683" s="132"/>
      <c r="AN1683" s="84"/>
      <c r="AO1683" s="84"/>
      <c r="AP1683" s="84"/>
      <c r="AQ1683" s="84"/>
      <c r="AR1683" s="84"/>
      <c r="AS1683" s="84"/>
      <c r="AT1683" s="84"/>
      <c r="AU1683" s="84"/>
    </row>
    <row r="1684" spans="27:64" x14ac:dyDescent="0.2">
      <c r="AA1684" s="84"/>
      <c r="AB1684" s="84"/>
      <c r="AC1684" s="84"/>
      <c r="AD1684" s="84"/>
      <c r="AE1684" s="84"/>
      <c r="AG1684" s="132"/>
      <c r="AN1684" s="84"/>
      <c r="AO1684" s="84"/>
      <c r="AP1684" s="84"/>
      <c r="AQ1684" s="84"/>
      <c r="AR1684" s="84"/>
      <c r="AS1684" s="84"/>
      <c r="AT1684" s="84"/>
      <c r="AU1684" s="84"/>
    </row>
    <row r="1685" spans="27:64" x14ac:dyDescent="0.2">
      <c r="AA1685" s="84"/>
      <c r="AB1685" s="84"/>
      <c r="AC1685" s="84"/>
      <c r="AD1685" s="84"/>
      <c r="AE1685" s="84"/>
      <c r="AG1685" s="132"/>
      <c r="AN1685" s="84"/>
      <c r="AO1685" s="84"/>
      <c r="AP1685" s="84"/>
      <c r="AQ1685" s="84"/>
      <c r="AR1685" s="84"/>
      <c r="AS1685" s="84"/>
      <c r="AT1685" s="84"/>
      <c r="AU1685" s="84"/>
    </row>
    <row r="1686" spans="27:64" x14ac:dyDescent="0.2">
      <c r="AA1686" s="84"/>
      <c r="AB1686" s="84"/>
      <c r="AC1686" s="84"/>
      <c r="AD1686" s="84"/>
      <c r="AE1686" s="84"/>
      <c r="AG1686" s="132"/>
      <c r="AN1686" s="84"/>
      <c r="AO1686" s="84"/>
      <c r="AP1686" s="84"/>
      <c r="AQ1686" s="84"/>
      <c r="AR1686" s="84"/>
      <c r="AS1686" s="84"/>
      <c r="AT1686" s="84"/>
      <c r="AU1686" s="84"/>
      <c r="AV1686" s="84"/>
      <c r="AW1686" s="84"/>
      <c r="AX1686" s="84"/>
      <c r="AY1686" s="84"/>
      <c r="AZ1686" s="84"/>
      <c r="BA1686" s="84"/>
      <c r="BB1686" s="84"/>
      <c r="BC1686" s="84"/>
      <c r="BD1686" s="84"/>
      <c r="BE1686" s="84"/>
      <c r="BF1686" s="84"/>
      <c r="BG1686" s="84"/>
      <c r="BH1686" s="84"/>
      <c r="BI1686" s="84"/>
      <c r="BJ1686" s="84"/>
      <c r="BK1686" s="84"/>
      <c r="BL1686" s="84"/>
    </row>
    <row r="1687" spans="27:64" x14ac:dyDescent="0.2">
      <c r="AA1687" s="84"/>
      <c r="AB1687" s="84"/>
      <c r="AC1687" s="84"/>
      <c r="AD1687" s="84"/>
      <c r="AE1687" s="84"/>
      <c r="AG1687" s="132"/>
      <c r="AN1687" s="84"/>
      <c r="AO1687" s="84"/>
      <c r="AP1687" s="84"/>
      <c r="AQ1687" s="84"/>
      <c r="AR1687" s="84"/>
      <c r="AS1687" s="84"/>
      <c r="AT1687" s="84"/>
      <c r="AU1687" s="84"/>
      <c r="AV1687" s="84"/>
      <c r="AW1687" s="84"/>
      <c r="AX1687" s="84"/>
      <c r="AY1687" s="84"/>
      <c r="AZ1687" s="84"/>
      <c r="BA1687" s="84"/>
      <c r="BB1687" s="84"/>
      <c r="BC1687" s="84"/>
      <c r="BD1687" s="84"/>
      <c r="BE1687" s="84"/>
      <c r="BF1687" s="84"/>
      <c r="BG1687" s="84"/>
      <c r="BH1687" s="84"/>
      <c r="BI1687" s="84"/>
      <c r="BJ1687" s="84"/>
      <c r="BK1687" s="84"/>
      <c r="BL1687" s="84"/>
    </row>
    <row r="1688" spans="27:64" x14ac:dyDescent="0.2">
      <c r="AA1688" s="84"/>
      <c r="AB1688" s="84"/>
      <c r="AC1688" s="84"/>
      <c r="AD1688" s="84"/>
      <c r="AE1688" s="84"/>
      <c r="AG1688" s="132"/>
      <c r="AN1688" s="84"/>
      <c r="AO1688" s="84"/>
      <c r="AP1688" s="84"/>
      <c r="AQ1688" s="84"/>
      <c r="AR1688" s="84"/>
      <c r="AS1688" s="84"/>
      <c r="AT1688" s="84"/>
      <c r="AU1688" s="84"/>
      <c r="AV1688" s="84"/>
    </row>
    <row r="1689" spans="27:64" x14ac:dyDescent="0.2">
      <c r="AA1689" s="84"/>
      <c r="AB1689" s="84"/>
      <c r="AC1689" s="84"/>
      <c r="AD1689" s="84"/>
      <c r="AE1689" s="84"/>
      <c r="AG1689" s="132"/>
      <c r="AN1689" s="84"/>
      <c r="AO1689" s="84"/>
      <c r="AP1689" s="84"/>
      <c r="AQ1689" s="84"/>
      <c r="AR1689" s="84"/>
      <c r="AS1689" s="84"/>
      <c r="AT1689" s="84"/>
      <c r="AU1689" s="84"/>
      <c r="AV1689" s="84"/>
    </row>
    <row r="1690" spans="27:64" x14ac:dyDescent="0.2">
      <c r="AA1690" s="84"/>
      <c r="AB1690" s="84"/>
      <c r="AC1690" s="84"/>
      <c r="AD1690" s="84"/>
      <c r="AE1690" s="84"/>
      <c r="AG1690" s="132"/>
      <c r="AN1690" s="84"/>
      <c r="AO1690" s="84"/>
      <c r="AP1690" s="84"/>
      <c r="AQ1690" s="84"/>
      <c r="AR1690" s="84"/>
      <c r="AS1690" s="84"/>
      <c r="AT1690" s="84"/>
      <c r="AU1690" s="84"/>
    </row>
    <row r="1691" spans="27:64" x14ac:dyDescent="0.2">
      <c r="AA1691" s="84"/>
      <c r="AB1691" s="84"/>
      <c r="AC1691" s="84"/>
      <c r="AD1691" s="84"/>
      <c r="AE1691" s="84"/>
      <c r="AG1691" s="132"/>
      <c r="AN1691" s="84"/>
      <c r="AO1691" s="84"/>
      <c r="AP1691" s="84"/>
      <c r="AQ1691" s="84"/>
      <c r="AR1691" s="84"/>
      <c r="AS1691" s="84"/>
      <c r="AT1691" s="84"/>
      <c r="AU1691" s="84"/>
    </row>
    <row r="1692" spans="27:64" x14ac:dyDescent="0.2">
      <c r="AA1692" s="84"/>
      <c r="AB1692" s="84"/>
      <c r="AC1692" s="84"/>
      <c r="AD1692" s="84"/>
      <c r="AE1692" s="84"/>
      <c r="AG1692" s="132"/>
      <c r="AN1692" s="84"/>
      <c r="AO1692" s="84"/>
      <c r="AP1692" s="84"/>
      <c r="AQ1692" s="84"/>
      <c r="AR1692" s="84"/>
      <c r="AS1692" s="84"/>
      <c r="AT1692" s="84"/>
      <c r="AU1692" s="84"/>
      <c r="AV1692" s="84"/>
      <c r="AW1692" s="84"/>
      <c r="AX1692" s="84"/>
      <c r="AY1692" s="84"/>
      <c r="AZ1692" s="84"/>
      <c r="BA1692" s="84"/>
      <c r="BB1692" s="84"/>
      <c r="BC1692" s="84"/>
      <c r="BD1692" s="84"/>
      <c r="BE1692" s="84"/>
      <c r="BF1692" s="84"/>
      <c r="BG1692" s="84"/>
      <c r="BH1692" s="84"/>
      <c r="BI1692" s="84"/>
      <c r="BJ1692" s="84"/>
      <c r="BK1692" s="84"/>
      <c r="BL1692" s="84"/>
    </row>
    <row r="1693" spans="27:64" x14ac:dyDescent="0.2">
      <c r="AA1693" s="84"/>
      <c r="AB1693" s="84"/>
      <c r="AC1693" s="84"/>
      <c r="AD1693" s="84"/>
      <c r="AE1693" s="84"/>
      <c r="AG1693" s="132"/>
      <c r="AN1693" s="84"/>
      <c r="AO1693" s="84"/>
      <c r="AP1693" s="84"/>
      <c r="AQ1693" s="84"/>
      <c r="AR1693" s="84"/>
      <c r="AS1693" s="84"/>
      <c r="AT1693" s="84"/>
      <c r="AU1693" s="84"/>
      <c r="AV1693" s="84"/>
      <c r="AX1693" s="84"/>
      <c r="AY1693" s="84"/>
      <c r="AZ1693" s="84"/>
      <c r="BA1693" s="84"/>
      <c r="BB1693" s="84"/>
      <c r="BC1693" s="84"/>
      <c r="BD1693" s="84"/>
      <c r="BE1693" s="84"/>
      <c r="BF1693" s="84"/>
      <c r="BG1693" s="84"/>
      <c r="BH1693" s="84"/>
      <c r="BI1693" s="84"/>
      <c r="BJ1693" s="84"/>
      <c r="BK1693" s="84"/>
      <c r="BL1693" s="84"/>
    </row>
    <row r="1694" spans="27:64" x14ac:dyDescent="0.2">
      <c r="AA1694" s="84"/>
      <c r="AB1694" s="84"/>
      <c r="AC1694" s="84"/>
      <c r="AD1694" s="84"/>
      <c r="AE1694" s="84"/>
      <c r="AG1694" s="132"/>
      <c r="AN1694" s="84"/>
      <c r="AO1694" s="84"/>
      <c r="AP1694" s="84"/>
      <c r="AQ1694" s="84"/>
      <c r="AR1694" s="84"/>
      <c r="AS1694" s="84"/>
      <c r="AT1694" s="84"/>
      <c r="AU1694" s="84"/>
    </row>
    <row r="1695" spans="27:64" x14ac:dyDescent="0.2">
      <c r="AA1695" s="84"/>
      <c r="AB1695" s="84"/>
      <c r="AC1695" s="84"/>
      <c r="AD1695" s="84"/>
      <c r="AE1695" s="84"/>
      <c r="AG1695" s="132"/>
      <c r="AN1695" s="84"/>
      <c r="AO1695" s="84"/>
      <c r="AP1695" s="84"/>
      <c r="AQ1695" s="84"/>
      <c r="AR1695" s="84"/>
      <c r="AS1695" s="84"/>
      <c r="AT1695" s="84"/>
      <c r="AU1695" s="84"/>
      <c r="AV1695" s="84"/>
    </row>
    <row r="1696" spans="27:64" x14ac:dyDescent="0.2">
      <c r="AA1696" s="84"/>
      <c r="AB1696" s="84"/>
      <c r="AC1696" s="84"/>
      <c r="AD1696" s="84"/>
      <c r="AE1696" s="84"/>
      <c r="AG1696" s="132"/>
      <c r="AN1696" s="84"/>
      <c r="AO1696" s="84"/>
      <c r="AP1696" s="84"/>
      <c r="AQ1696" s="84"/>
      <c r="AR1696" s="84"/>
      <c r="AS1696" s="84"/>
      <c r="AT1696" s="84"/>
      <c r="AU1696" s="84"/>
    </row>
    <row r="1697" spans="27:64" x14ac:dyDescent="0.2">
      <c r="AA1697" s="84"/>
      <c r="AB1697" s="84"/>
      <c r="AC1697" s="84"/>
      <c r="AD1697" s="84"/>
      <c r="AE1697" s="84"/>
      <c r="AG1697" s="132"/>
      <c r="AN1697" s="84"/>
      <c r="AO1697" s="84"/>
      <c r="AP1697" s="84"/>
      <c r="AQ1697" s="84"/>
      <c r="AR1697" s="84"/>
      <c r="AS1697" s="84"/>
      <c r="AT1697" s="84"/>
      <c r="AU1697" s="84"/>
      <c r="AV1697" s="84"/>
    </row>
    <row r="1698" spans="27:64" x14ac:dyDescent="0.2">
      <c r="AA1698" s="84"/>
      <c r="AB1698" s="84"/>
      <c r="AC1698" s="84"/>
      <c r="AD1698" s="84"/>
      <c r="AE1698" s="84"/>
      <c r="AG1698" s="132"/>
      <c r="AN1698" s="84"/>
      <c r="AO1698" s="84"/>
      <c r="AP1698" s="84"/>
      <c r="AQ1698" s="84"/>
      <c r="AR1698" s="84"/>
      <c r="AS1698" s="84"/>
      <c r="AT1698" s="84"/>
      <c r="AU1698" s="84"/>
    </row>
    <row r="1699" spans="27:64" x14ac:dyDescent="0.2">
      <c r="AA1699" s="84"/>
      <c r="AB1699" s="84"/>
      <c r="AC1699" s="84"/>
      <c r="AD1699" s="84"/>
      <c r="AE1699" s="84"/>
      <c r="AG1699" s="132"/>
      <c r="AN1699" s="84"/>
      <c r="AO1699" s="84"/>
      <c r="AP1699" s="84"/>
      <c r="AQ1699" s="84"/>
      <c r="AR1699" s="84"/>
      <c r="AS1699" s="84"/>
      <c r="AT1699" s="84"/>
      <c r="AU1699" s="84"/>
      <c r="AV1699" s="84"/>
    </row>
    <row r="1700" spans="27:64" x14ac:dyDescent="0.2">
      <c r="AA1700" s="84"/>
      <c r="AB1700" s="84"/>
      <c r="AC1700" s="84"/>
      <c r="AD1700" s="84"/>
      <c r="AE1700" s="84"/>
      <c r="AG1700" s="132"/>
      <c r="AN1700" s="84"/>
      <c r="AO1700" s="84"/>
      <c r="AP1700" s="84"/>
      <c r="AQ1700" s="84"/>
      <c r="AR1700" s="84"/>
      <c r="AS1700" s="84"/>
      <c r="AT1700" s="84"/>
      <c r="AU1700" s="84"/>
      <c r="AV1700" s="84"/>
      <c r="AW1700" s="84"/>
      <c r="AX1700" s="84"/>
      <c r="AY1700" s="84"/>
      <c r="AZ1700" s="84"/>
      <c r="BA1700" s="84"/>
      <c r="BB1700" s="84"/>
      <c r="BC1700" s="84"/>
      <c r="BD1700" s="84"/>
      <c r="BE1700" s="84"/>
      <c r="BF1700" s="84"/>
      <c r="BG1700" s="84"/>
      <c r="BH1700" s="84"/>
      <c r="BI1700" s="84"/>
      <c r="BJ1700" s="84"/>
      <c r="BK1700" s="84"/>
      <c r="BL1700" s="84"/>
    </row>
    <row r="1701" spans="27:64" x14ac:dyDescent="0.2">
      <c r="AA1701" s="84"/>
      <c r="AB1701" s="84"/>
      <c r="AC1701" s="84"/>
      <c r="AD1701" s="84"/>
      <c r="AE1701" s="84"/>
      <c r="AG1701" s="132"/>
      <c r="AN1701" s="84"/>
      <c r="AO1701" s="84"/>
      <c r="AP1701" s="84"/>
      <c r="AQ1701" s="84"/>
      <c r="AR1701" s="84"/>
      <c r="AS1701" s="84"/>
      <c r="AT1701" s="84"/>
      <c r="AU1701" s="84"/>
    </row>
    <row r="1702" spans="27:64" x14ac:dyDescent="0.2">
      <c r="AA1702" s="84"/>
      <c r="AB1702" s="84"/>
      <c r="AC1702" s="84"/>
      <c r="AD1702" s="84"/>
      <c r="AE1702" s="84"/>
      <c r="AG1702" s="132"/>
      <c r="AN1702" s="84"/>
      <c r="AO1702" s="84"/>
      <c r="AP1702" s="84"/>
      <c r="AQ1702" s="84"/>
      <c r="AR1702" s="84"/>
      <c r="AS1702" s="84"/>
      <c r="AT1702" s="84"/>
      <c r="AU1702" s="84"/>
    </row>
    <row r="1703" spans="27:64" x14ac:dyDescent="0.2">
      <c r="AA1703" s="84"/>
      <c r="AB1703" s="84"/>
      <c r="AC1703" s="84"/>
      <c r="AD1703" s="84"/>
      <c r="AE1703" s="84"/>
      <c r="AG1703" s="132"/>
      <c r="AN1703" s="84"/>
      <c r="AO1703" s="84"/>
      <c r="AP1703" s="84"/>
      <c r="AQ1703" s="84"/>
      <c r="AR1703" s="84"/>
      <c r="AS1703" s="84"/>
      <c r="AT1703" s="84"/>
      <c r="AU1703" s="84"/>
    </row>
    <row r="1704" spans="27:64" x14ac:dyDescent="0.2">
      <c r="AA1704" s="84"/>
      <c r="AB1704" s="84"/>
      <c r="AC1704" s="84"/>
      <c r="AD1704" s="84"/>
      <c r="AE1704" s="84"/>
      <c r="AG1704" s="132"/>
      <c r="AN1704" s="84"/>
      <c r="AO1704" s="84"/>
      <c r="AP1704" s="84"/>
      <c r="AQ1704" s="84"/>
      <c r="AR1704" s="84"/>
      <c r="AS1704" s="84"/>
      <c r="AT1704" s="84"/>
      <c r="AU1704" s="84"/>
    </row>
    <row r="1705" spans="27:64" x14ac:dyDescent="0.2">
      <c r="AA1705" s="84"/>
      <c r="AB1705" s="84"/>
      <c r="AC1705" s="84"/>
      <c r="AD1705" s="84"/>
      <c r="AE1705" s="84"/>
      <c r="AG1705" s="132"/>
      <c r="AN1705" s="84"/>
      <c r="AO1705" s="84"/>
      <c r="AP1705" s="84"/>
      <c r="AQ1705" s="84"/>
      <c r="AR1705" s="84"/>
      <c r="AS1705" s="84"/>
      <c r="AT1705" s="84"/>
      <c r="AU1705" s="84"/>
    </row>
    <row r="1706" spans="27:64" x14ac:dyDescent="0.2">
      <c r="AA1706" s="84"/>
      <c r="AB1706" s="84"/>
      <c r="AC1706" s="84"/>
      <c r="AD1706" s="84"/>
      <c r="AE1706" s="84"/>
      <c r="AG1706" s="132"/>
      <c r="AN1706" s="84"/>
      <c r="AO1706" s="84"/>
      <c r="AP1706" s="84"/>
      <c r="AQ1706" s="84"/>
      <c r="AR1706" s="84"/>
      <c r="AS1706" s="84"/>
      <c r="AT1706" s="84"/>
      <c r="AU1706" s="84"/>
    </row>
    <row r="1707" spans="27:64" x14ac:dyDescent="0.2">
      <c r="AA1707" s="84"/>
      <c r="AB1707" s="84"/>
      <c r="AC1707" s="84"/>
      <c r="AD1707" s="84"/>
      <c r="AE1707" s="84"/>
      <c r="AG1707" s="132"/>
      <c r="AN1707" s="84"/>
      <c r="AO1707" s="84"/>
      <c r="AP1707" s="84"/>
      <c r="AQ1707" s="84"/>
      <c r="AR1707" s="84"/>
      <c r="AS1707" s="84"/>
      <c r="AT1707" s="84"/>
      <c r="AU1707" s="84"/>
    </row>
    <row r="1708" spans="27:64" x14ac:dyDescent="0.2">
      <c r="AA1708" s="84"/>
      <c r="AB1708" s="84"/>
      <c r="AC1708" s="84"/>
      <c r="AD1708" s="84"/>
      <c r="AE1708" s="84"/>
      <c r="AG1708" s="132"/>
      <c r="AN1708" s="84"/>
      <c r="AO1708" s="84"/>
      <c r="AP1708" s="84"/>
      <c r="AQ1708" s="84"/>
      <c r="AR1708" s="84"/>
      <c r="AS1708" s="84"/>
      <c r="AT1708" s="84"/>
      <c r="AU1708" s="84"/>
    </row>
    <row r="1709" spans="27:64" x14ac:dyDescent="0.2">
      <c r="AA1709" s="84"/>
      <c r="AB1709" s="84"/>
      <c r="AC1709" s="84"/>
      <c r="AD1709" s="84"/>
      <c r="AE1709" s="84"/>
      <c r="AG1709" s="132"/>
      <c r="AN1709" s="84"/>
      <c r="AO1709" s="84"/>
      <c r="AP1709" s="84"/>
      <c r="AQ1709" s="84"/>
      <c r="AR1709" s="84"/>
      <c r="AS1709" s="84"/>
      <c r="AT1709" s="84"/>
      <c r="AU1709" s="84"/>
    </row>
    <row r="1710" spans="27:64" x14ac:dyDescent="0.2">
      <c r="AA1710" s="84"/>
      <c r="AB1710" s="84"/>
      <c r="AC1710" s="84"/>
      <c r="AD1710" s="84"/>
      <c r="AE1710" s="84"/>
      <c r="AG1710" s="132"/>
      <c r="AN1710" s="84"/>
      <c r="AO1710" s="84"/>
      <c r="AP1710" s="84"/>
      <c r="AQ1710" s="84"/>
      <c r="AR1710" s="84"/>
      <c r="AS1710" s="84"/>
      <c r="AT1710" s="84"/>
      <c r="AU1710" s="84"/>
    </row>
    <row r="1711" spans="27:64" x14ac:dyDescent="0.2">
      <c r="AA1711" s="84"/>
      <c r="AB1711" s="84"/>
      <c r="AC1711" s="84"/>
      <c r="AD1711" s="84"/>
      <c r="AE1711" s="84"/>
      <c r="AG1711" s="132"/>
      <c r="AN1711" s="84"/>
      <c r="AO1711" s="84"/>
      <c r="AP1711" s="84"/>
      <c r="AQ1711" s="84"/>
      <c r="AR1711" s="84"/>
      <c r="AS1711" s="84"/>
      <c r="AT1711" s="84"/>
      <c r="AU1711" s="84"/>
      <c r="AV1711" s="84"/>
    </row>
    <row r="1712" spans="27:64" x14ac:dyDescent="0.2">
      <c r="AA1712" s="84"/>
      <c r="AB1712" s="84"/>
      <c r="AC1712" s="84"/>
      <c r="AD1712" s="84"/>
      <c r="AE1712" s="84"/>
      <c r="AG1712" s="132"/>
      <c r="AN1712" s="84"/>
      <c r="AO1712" s="84"/>
      <c r="AP1712" s="84"/>
      <c r="AQ1712" s="84"/>
      <c r="AR1712" s="84"/>
      <c r="AS1712" s="84"/>
      <c r="AT1712" s="84"/>
      <c r="AU1712" s="84"/>
    </row>
    <row r="1713" spans="27:64" x14ac:dyDescent="0.2">
      <c r="AA1713" s="84"/>
      <c r="AB1713" s="84"/>
      <c r="AC1713" s="84"/>
      <c r="AD1713" s="84"/>
      <c r="AE1713" s="84"/>
      <c r="AG1713" s="132"/>
      <c r="AN1713" s="84"/>
      <c r="AO1713" s="84"/>
      <c r="AP1713" s="84"/>
      <c r="AQ1713" s="84"/>
      <c r="AR1713" s="84"/>
      <c r="AS1713" s="84"/>
      <c r="AT1713" s="84"/>
      <c r="AU1713" s="84"/>
    </row>
    <row r="1714" spans="27:64" x14ac:dyDescent="0.2">
      <c r="AA1714" s="84"/>
      <c r="AB1714" s="84"/>
      <c r="AC1714" s="84"/>
      <c r="AD1714" s="84"/>
      <c r="AE1714" s="84"/>
      <c r="AG1714" s="132"/>
      <c r="AN1714" s="84"/>
      <c r="AO1714" s="84"/>
      <c r="AP1714" s="84"/>
      <c r="AQ1714" s="84"/>
      <c r="AR1714" s="84"/>
      <c r="AS1714" s="84"/>
      <c r="AT1714" s="84"/>
      <c r="AU1714" s="84"/>
    </row>
    <row r="1715" spans="27:64" x14ac:dyDescent="0.2">
      <c r="AA1715" s="84"/>
      <c r="AB1715" s="84"/>
      <c r="AC1715" s="84"/>
      <c r="AD1715" s="84"/>
      <c r="AE1715" s="84"/>
      <c r="AG1715" s="132"/>
      <c r="AN1715" s="84"/>
      <c r="AO1715" s="84"/>
      <c r="AP1715" s="84"/>
      <c r="AQ1715" s="84"/>
      <c r="AR1715" s="84"/>
      <c r="AS1715" s="84"/>
      <c r="AT1715" s="84"/>
      <c r="AU1715" s="84"/>
    </row>
    <row r="1716" spans="27:64" x14ac:dyDescent="0.2">
      <c r="AA1716" s="84"/>
      <c r="AB1716" s="84"/>
      <c r="AC1716" s="84"/>
      <c r="AD1716" s="84"/>
      <c r="AE1716" s="84"/>
      <c r="AG1716" s="132"/>
      <c r="AN1716" s="84"/>
      <c r="AO1716" s="84"/>
      <c r="AP1716" s="84"/>
      <c r="AQ1716" s="84"/>
      <c r="AR1716" s="84"/>
      <c r="AS1716" s="84"/>
      <c r="AT1716" s="84"/>
      <c r="AU1716" s="84"/>
      <c r="AV1716" s="84"/>
    </row>
    <row r="1717" spans="27:64" x14ac:dyDescent="0.2">
      <c r="AA1717" s="84"/>
      <c r="AB1717" s="84"/>
      <c r="AC1717" s="84"/>
      <c r="AD1717" s="84"/>
      <c r="AE1717" s="84"/>
      <c r="AG1717" s="132"/>
      <c r="AN1717" s="84"/>
      <c r="AO1717" s="84"/>
      <c r="AP1717" s="84"/>
      <c r="AQ1717" s="84"/>
      <c r="AR1717" s="84"/>
      <c r="AS1717" s="84"/>
      <c r="AT1717" s="84"/>
      <c r="AU1717" s="84"/>
    </row>
    <row r="1718" spans="27:64" x14ac:dyDescent="0.2">
      <c r="AA1718" s="84"/>
      <c r="AB1718" s="84"/>
      <c r="AC1718" s="84"/>
      <c r="AD1718" s="84"/>
      <c r="AE1718" s="84"/>
      <c r="AG1718" s="132"/>
      <c r="AN1718" s="84"/>
      <c r="AO1718" s="84"/>
      <c r="AP1718" s="84"/>
      <c r="AQ1718" s="84"/>
      <c r="AR1718" s="84"/>
      <c r="AS1718" s="84"/>
      <c r="AT1718" s="84"/>
      <c r="AU1718" s="84"/>
    </row>
    <row r="1719" spans="27:64" x14ac:dyDescent="0.2">
      <c r="AA1719" s="84"/>
      <c r="AB1719" s="84"/>
      <c r="AC1719" s="84"/>
      <c r="AD1719" s="84"/>
      <c r="AE1719" s="84"/>
      <c r="AG1719" s="132"/>
      <c r="AN1719" s="84"/>
      <c r="AO1719" s="84"/>
      <c r="AP1719" s="84"/>
      <c r="AQ1719" s="84"/>
      <c r="AR1719" s="84"/>
      <c r="AS1719" s="84"/>
      <c r="AT1719" s="84"/>
      <c r="AU1719" s="84"/>
    </row>
    <row r="1720" spans="27:64" x14ac:dyDescent="0.2">
      <c r="AA1720" s="84"/>
      <c r="AB1720" s="84"/>
      <c r="AC1720" s="84"/>
      <c r="AD1720" s="84"/>
      <c r="AE1720" s="84"/>
      <c r="AG1720" s="132"/>
      <c r="AN1720" s="84"/>
      <c r="AO1720" s="84"/>
      <c r="AP1720" s="84"/>
      <c r="AQ1720" s="84"/>
      <c r="AR1720" s="84"/>
      <c r="AS1720" s="84"/>
      <c r="AT1720" s="84"/>
      <c r="AU1720" s="84"/>
    </row>
    <row r="1721" spans="27:64" x14ac:dyDescent="0.2">
      <c r="AA1721" s="84"/>
      <c r="AB1721" s="84"/>
      <c r="AC1721" s="84"/>
      <c r="AD1721" s="84"/>
      <c r="AE1721" s="84"/>
      <c r="AG1721" s="132"/>
      <c r="AN1721" s="84"/>
      <c r="AO1721" s="84"/>
      <c r="AP1721" s="84"/>
      <c r="AQ1721" s="84"/>
      <c r="AR1721" s="84"/>
      <c r="AS1721" s="84"/>
      <c r="AT1721" s="84"/>
      <c r="AU1721" s="84"/>
    </row>
    <row r="1722" spans="27:64" x14ac:dyDescent="0.2">
      <c r="AA1722" s="84"/>
      <c r="AB1722" s="84"/>
      <c r="AC1722" s="84"/>
      <c r="AD1722" s="84"/>
      <c r="AE1722" s="84"/>
      <c r="AG1722" s="132"/>
      <c r="AN1722" s="84"/>
      <c r="AO1722" s="84"/>
      <c r="AP1722" s="84"/>
      <c r="AQ1722" s="84"/>
      <c r="AR1722" s="84"/>
      <c r="AS1722" s="84"/>
      <c r="AT1722" s="84"/>
      <c r="AU1722" s="84"/>
    </row>
    <row r="1723" spans="27:64" x14ac:dyDescent="0.2">
      <c r="AA1723" s="84"/>
      <c r="AB1723" s="84"/>
      <c r="AC1723" s="84"/>
      <c r="AD1723" s="84"/>
      <c r="AE1723" s="84"/>
      <c r="AG1723" s="132"/>
      <c r="AN1723" s="84"/>
      <c r="AO1723" s="84"/>
      <c r="AP1723" s="84"/>
      <c r="AQ1723" s="84"/>
      <c r="AR1723" s="84"/>
      <c r="AS1723" s="84"/>
      <c r="AT1723" s="84"/>
      <c r="AU1723" s="84"/>
    </row>
    <row r="1724" spans="27:64" x14ac:dyDescent="0.2">
      <c r="AA1724" s="84"/>
      <c r="AB1724" s="84"/>
      <c r="AC1724" s="84"/>
      <c r="AD1724" s="84"/>
      <c r="AE1724" s="84"/>
      <c r="AG1724" s="132"/>
      <c r="AN1724" s="84"/>
      <c r="AO1724" s="84"/>
      <c r="AP1724" s="84"/>
      <c r="AQ1724" s="84"/>
      <c r="AR1724" s="84"/>
      <c r="AS1724" s="84"/>
      <c r="AT1724" s="84"/>
      <c r="AU1724" s="84"/>
    </row>
    <row r="1725" spans="27:64" x14ac:dyDescent="0.2">
      <c r="AA1725" s="84"/>
      <c r="AB1725" s="84"/>
      <c r="AC1725" s="84"/>
      <c r="AD1725" s="84"/>
      <c r="AE1725" s="84"/>
      <c r="AG1725" s="132"/>
      <c r="AN1725" s="84"/>
      <c r="AO1725" s="84"/>
      <c r="AP1725" s="84"/>
      <c r="AQ1725" s="84"/>
      <c r="AR1725" s="84"/>
      <c r="AS1725" s="84"/>
      <c r="AT1725" s="84"/>
      <c r="AU1725" s="84"/>
      <c r="AV1725" s="84"/>
    </row>
    <row r="1726" spans="27:64" x14ac:dyDescent="0.2">
      <c r="AA1726" s="84"/>
      <c r="AB1726" s="84"/>
      <c r="AC1726" s="84"/>
      <c r="AD1726" s="84"/>
      <c r="AE1726" s="84"/>
      <c r="AG1726" s="132"/>
      <c r="AN1726" s="84"/>
      <c r="AO1726" s="84"/>
      <c r="AP1726" s="84"/>
      <c r="AQ1726" s="84"/>
      <c r="AR1726" s="84"/>
      <c r="AS1726" s="84"/>
      <c r="AT1726" s="84"/>
      <c r="AU1726" s="84"/>
    </row>
    <row r="1727" spans="27:64" x14ac:dyDescent="0.2">
      <c r="AA1727" s="84"/>
      <c r="AB1727" s="84"/>
      <c r="AC1727" s="84"/>
      <c r="AD1727" s="84"/>
      <c r="AE1727" s="84"/>
      <c r="AG1727" s="132"/>
      <c r="AN1727" s="84"/>
      <c r="AO1727" s="84"/>
      <c r="AP1727" s="84"/>
      <c r="AQ1727" s="84"/>
      <c r="AR1727" s="84"/>
      <c r="AS1727" s="84"/>
      <c r="AT1727" s="84"/>
      <c r="AU1727" s="84"/>
      <c r="AV1727" s="84"/>
      <c r="AX1727" s="84"/>
    </row>
    <row r="1728" spans="27:64" x14ac:dyDescent="0.2">
      <c r="AA1728" s="84"/>
      <c r="AB1728" s="84"/>
      <c r="AC1728" s="84"/>
      <c r="AD1728" s="84"/>
      <c r="AE1728" s="84"/>
      <c r="AG1728" s="132"/>
      <c r="AN1728" s="84"/>
      <c r="AO1728" s="84"/>
      <c r="AP1728" s="84"/>
      <c r="AQ1728" s="84"/>
      <c r="AR1728" s="84"/>
      <c r="AS1728" s="84"/>
      <c r="AT1728" s="84"/>
      <c r="AU1728" s="84"/>
      <c r="AV1728" s="84"/>
      <c r="AW1728" s="84"/>
      <c r="AX1728" s="84"/>
      <c r="AY1728" s="84"/>
      <c r="AZ1728" s="84"/>
      <c r="BA1728" s="84"/>
      <c r="BB1728" s="84"/>
      <c r="BC1728" s="84"/>
      <c r="BD1728" s="84"/>
      <c r="BE1728" s="84"/>
      <c r="BF1728" s="84"/>
      <c r="BG1728" s="84"/>
      <c r="BH1728" s="84"/>
      <c r="BI1728" s="84"/>
      <c r="BJ1728" s="84"/>
      <c r="BK1728" s="84"/>
      <c r="BL1728" s="84"/>
    </row>
    <row r="1729" spans="27:64" x14ac:dyDescent="0.2">
      <c r="AA1729" s="84"/>
      <c r="AB1729" s="84"/>
      <c r="AC1729" s="84"/>
      <c r="AD1729" s="84"/>
      <c r="AE1729" s="84"/>
      <c r="AG1729" s="132"/>
      <c r="AN1729" s="84"/>
      <c r="AO1729" s="84"/>
      <c r="AP1729" s="84"/>
      <c r="AQ1729" s="84"/>
      <c r="AR1729" s="84"/>
      <c r="AS1729" s="84"/>
      <c r="AT1729" s="84"/>
      <c r="AU1729" s="84"/>
    </row>
    <row r="1730" spans="27:64" x14ac:dyDescent="0.2">
      <c r="AA1730" s="84"/>
      <c r="AB1730" s="84"/>
      <c r="AC1730" s="84"/>
      <c r="AD1730" s="84"/>
      <c r="AE1730" s="84"/>
      <c r="AG1730" s="132"/>
      <c r="AN1730" s="84"/>
      <c r="AO1730" s="84"/>
      <c r="AP1730" s="84"/>
      <c r="AQ1730" s="84"/>
      <c r="AR1730" s="84"/>
      <c r="AS1730" s="84"/>
      <c r="AT1730" s="84"/>
      <c r="AU1730" s="84"/>
    </row>
    <row r="1731" spans="27:64" x14ac:dyDescent="0.2">
      <c r="AA1731" s="84"/>
      <c r="AB1731" s="84"/>
      <c r="AC1731" s="84"/>
      <c r="AD1731" s="84"/>
      <c r="AE1731" s="84"/>
      <c r="AG1731" s="132"/>
      <c r="AN1731" s="84"/>
      <c r="AO1731" s="84"/>
      <c r="AP1731" s="84"/>
      <c r="AQ1731" s="84"/>
      <c r="AR1731" s="84"/>
      <c r="AS1731" s="84"/>
      <c r="AT1731" s="84"/>
      <c r="AU1731" s="84"/>
      <c r="AV1731" s="84"/>
      <c r="AX1731" s="84"/>
    </row>
    <row r="1732" spans="27:64" x14ac:dyDescent="0.2">
      <c r="AA1732" s="84"/>
      <c r="AB1732" s="84"/>
      <c r="AC1732" s="84"/>
      <c r="AD1732" s="84"/>
      <c r="AE1732" s="84"/>
      <c r="AG1732" s="132"/>
      <c r="AN1732" s="84"/>
      <c r="AO1732" s="84"/>
      <c r="AP1732" s="84"/>
      <c r="AQ1732" s="84"/>
      <c r="AR1732" s="84"/>
      <c r="AS1732" s="84"/>
      <c r="AT1732" s="84"/>
      <c r="AU1732" s="84"/>
      <c r="AV1732" s="84"/>
      <c r="AW1732" s="84"/>
      <c r="AX1732" s="84"/>
      <c r="AY1732" s="84"/>
      <c r="AZ1732" s="84"/>
      <c r="BA1732" s="84"/>
      <c r="BB1732" s="84"/>
      <c r="BC1732" s="84"/>
      <c r="BD1732" s="84"/>
      <c r="BE1732" s="84"/>
      <c r="BF1732" s="84"/>
      <c r="BG1732" s="84"/>
      <c r="BH1732" s="84"/>
      <c r="BI1732" s="84"/>
      <c r="BJ1732" s="84"/>
      <c r="BK1732" s="84"/>
      <c r="BL1732" s="84"/>
    </row>
    <row r="1733" spans="27:64" x14ac:dyDescent="0.2">
      <c r="AA1733" s="84"/>
      <c r="AB1733" s="84"/>
      <c r="AC1733" s="84"/>
      <c r="AD1733" s="84"/>
      <c r="AE1733" s="84"/>
      <c r="AG1733" s="132"/>
      <c r="AN1733" s="84"/>
      <c r="AO1733" s="84"/>
      <c r="AP1733" s="84"/>
      <c r="AQ1733" s="84"/>
      <c r="AR1733" s="84"/>
      <c r="AS1733" s="84"/>
      <c r="AT1733" s="84"/>
      <c r="AU1733" s="84"/>
    </row>
    <row r="1734" spans="27:64" x14ac:dyDescent="0.2">
      <c r="AA1734" s="84"/>
      <c r="AB1734" s="84"/>
      <c r="AC1734" s="84"/>
      <c r="AD1734" s="84"/>
      <c r="AE1734" s="84"/>
      <c r="AG1734" s="132"/>
      <c r="AN1734" s="84"/>
      <c r="AO1734" s="84"/>
      <c r="AP1734" s="84"/>
      <c r="AQ1734" s="84"/>
      <c r="AR1734" s="84"/>
      <c r="AS1734" s="84"/>
      <c r="AT1734" s="84"/>
      <c r="AU1734" s="84"/>
    </row>
    <row r="1735" spans="27:64" x14ac:dyDescent="0.2">
      <c r="AA1735" s="84"/>
      <c r="AB1735" s="84"/>
      <c r="AC1735" s="84"/>
      <c r="AD1735" s="84"/>
      <c r="AE1735" s="84"/>
      <c r="AG1735" s="132"/>
      <c r="AN1735" s="84"/>
      <c r="AO1735" s="84"/>
      <c r="AP1735" s="84"/>
      <c r="AQ1735" s="84"/>
      <c r="AR1735" s="84"/>
      <c r="AS1735" s="84"/>
      <c r="AT1735" s="84"/>
      <c r="AU1735" s="84"/>
    </row>
    <row r="1736" spans="27:64" x14ac:dyDescent="0.2">
      <c r="AA1736" s="84"/>
      <c r="AB1736" s="84"/>
      <c r="AC1736" s="84"/>
      <c r="AD1736" s="84"/>
      <c r="AE1736" s="84"/>
      <c r="AG1736" s="132"/>
      <c r="AN1736" s="84"/>
      <c r="AO1736" s="84"/>
      <c r="AP1736" s="84"/>
      <c r="AQ1736" s="84"/>
      <c r="AR1736" s="84"/>
      <c r="AS1736" s="84"/>
      <c r="AT1736" s="84"/>
      <c r="AU1736" s="84"/>
    </row>
    <row r="1737" spans="27:64" x14ac:dyDescent="0.2">
      <c r="AA1737" s="84"/>
      <c r="AB1737" s="84"/>
      <c r="AC1737" s="84"/>
      <c r="AD1737" s="84"/>
      <c r="AE1737" s="84"/>
      <c r="AG1737" s="132"/>
      <c r="AN1737" s="84"/>
      <c r="AO1737" s="84"/>
      <c r="AP1737" s="84"/>
      <c r="AQ1737" s="84"/>
      <c r="AR1737" s="84"/>
      <c r="AS1737" s="84"/>
      <c r="AT1737" s="84"/>
      <c r="AU1737" s="84"/>
      <c r="AV1737" s="84"/>
      <c r="AX1737" s="84"/>
    </row>
    <row r="1738" spans="27:64" x14ac:dyDescent="0.2">
      <c r="AA1738" s="84"/>
      <c r="AB1738" s="84"/>
      <c r="AC1738" s="84"/>
      <c r="AD1738" s="84"/>
      <c r="AE1738" s="84"/>
      <c r="AG1738" s="132"/>
      <c r="AN1738" s="84"/>
      <c r="AO1738" s="84"/>
      <c r="AP1738" s="84"/>
      <c r="AQ1738" s="84"/>
      <c r="AR1738" s="84"/>
      <c r="AS1738" s="84"/>
      <c r="AT1738" s="84"/>
      <c r="AU1738" s="84"/>
    </row>
    <row r="1739" spans="27:64" x14ac:dyDescent="0.2">
      <c r="AA1739" s="84"/>
      <c r="AB1739" s="84"/>
      <c r="AC1739" s="84"/>
      <c r="AD1739" s="84"/>
      <c r="AE1739" s="84"/>
      <c r="AG1739" s="132"/>
      <c r="AN1739" s="84"/>
      <c r="AO1739" s="84"/>
      <c r="AP1739" s="84"/>
      <c r="AQ1739" s="84"/>
      <c r="AR1739" s="84"/>
      <c r="AS1739" s="84"/>
      <c r="AT1739" s="84"/>
      <c r="AU1739" s="84"/>
    </row>
    <row r="1740" spans="27:64" x14ac:dyDescent="0.2">
      <c r="AA1740" s="84"/>
      <c r="AB1740" s="84"/>
      <c r="AC1740" s="84"/>
      <c r="AD1740" s="84"/>
      <c r="AE1740" s="84"/>
      <c r="AG1740" s="132"/>
      <c r="AN1740" s="84"/>
      <c r="AO1740" s="84"/>
      <c r="AP1740" s="84"/>
      <c r="AQ1740" s="84"/>
      <c r="AR1740" s="84"/>
      <c r="AS1740" s="84"/>
      <c r="AT1740" s="84"/>
      <c r="AU1740" s="84"/>
    </row>
    <row r="1741" spans="27:64" x14ac:dyDescent="0.2">
      <c r="AA1741" s="84"/>
      <c r="AB1741" s="84"/>
      <c r="AC1741" s="84"/>
      <c r="AD1741" s="84"/>
      <c r="AE1741" s="84"/>
      <c r="AG1741" s="132"/>
      <c r="AN1741" s="84"/>
      <c r="AO1741" s="84"/>
      <c r="AP1741" s="84"/>
      <c r="AQ1741" s="84"/>
      <c r="AR1741" s="84"/>
      <c r="AS1741" s="84"/>
      <c r="AT1741" s="84"/>
      <c r="AU1741" s="84"/>
    </row>
    <row r="1742" spans="27:64" x14ac:dyDescent="0.2">
      <c r="AA1742" s="84"/>
      <c r="AB1742" s="84"/>
      <c r="AC1742" s="84"/>
      <c r="AD1742" s="84"/>
      <c r="AE1742" s="84"/>
      <c r="AG1742" s="132"/>
      <c r="AN1742" s="84"/>
      <c r="AO1742" s="84"/>
      <c r="AP1742" s="84"/>
      <c r="AQ1742" s="84"/>
      <c r="AR1742" s="84"/>
      <c r="AS1742" s="84"/>
      <c r="AT1742" s="84"/>
      <c r="AU1742" s="84"/>
    </row>
    <row r="1743" spans="27:64" x14ac:dyDescent="0.2">
      <c r="AA1743" s="84"/>
      <c r="AB1743" s="84"/>
      <c r="AC1743" s="84"/>
      <c r="AD1743" s="84"/>
      <c r="AE1743" s="84"/>
      <c r="AG1743" s="132"/>
      <c r="AN1743" s="84"/>
      <c r="AO1743" s="84"/>
      <c r="AP1743" s="84"/>
      <c r="AQ1743" s="84"/>
      <c r="AR1743" s="84"/>
      <c r="AS1743" s="84"/>
      <c r="AT1743" s="84"/>
      <c r="AU1743" s="84"/>
    </row>
    <row r="1744" spans="27:64" x14ac:dyDescent="0.2">
      <c r="AA1744" s="84"/>
      <c r="AB1744" s="84"/>
      <c r="AC1744" s="84"/>
      <c r="AD1744" s="84"/>
      <c r="AE1744" s="84"/>
      <c r="AG1744" s="132"/>
      <c r="AN1744" s="84"/>
      <c r="AO1744" s="84"/>
      <c r="AP1744" s="84"/>
      <c r="AQ1744" s="84"/>
      <c r="AR1744" s="84"/>
      <c r="AS1744" s="84"/>
      <c r="AT1744" s="84"/>
      <c r="AU1744" s="84"/>
      <c r="AV1744" s="84"/>
      <c r="AX1744" s="84"/>
      <c r="AY1744" s="84"/>
      <c r="AZ1744" s="84"/>
      <c r="BA1744" s="84"/>
      <c r="BB1744" s="84"/>
      <c r="BC1744" s="84"/>
      <c r="BD1744" s="84"/>
      <c r="BE1744" s="84"/>
      <c r="BF1744" s="84"/>
      <c r="BG1744" s="84"/>
      <c r="BH1744" s="84"/>
      <c r="BI1744" s="84"/>
      <c r="BJ1744" s="84"/>
      <c r="BK1744" s="84"/>
      <c r="BL1744" s="84"/>
    </row>
    <row r="1745" spans="27:64" x14ac:dyDescent="0.2">
      <c r="AA1745" s="84"/>
      <c r="AB1745" s="84"/>
      <c r="AC1745" s="84"/>
      <c r="AD1745" s="84"/>
      <c r="AE1745" s="84"/>
      <c r="AG1745" s="132"/>
      <c r="AN1745" s="84"/>
      <c r="AO1745" s="84"/>
      <c r="AP1745" s="84"/>
      <c r="AQ1745" s="84"/>
      <c r="AR1745" s="84"/>
      <c r="AS1745" s="84"/>
      <c r="AT1745" s="84"/>
      <c r="AU1745" s="84"/>
      <c r="AV1745" s="84"/>
    </row>
    <row r="1746" spans="27:64" x14ac:dyDescent="0.2">
      <c r="AA1746" s="84"/>
      <c r="AB1746" s="84"/>
      <c r="AC1746" s="84"/>
      <c r="AD1746" s="84"/>
      <c r="AE1746" s="84"/>
      <c r="AG1746" s="132"/>
      <c r="AN1746" s="84"/>
      <c r="AO1746" s="84"/>
      <c r="AP1746" s="84"/>
      <c r="AQ1746" s="84"/>
      <c r="AR1746" s="84"/>
      <c r="AS1746" s="84"/>
      <c r="AT1746" s="84"/>
      <c r="AU1746" s="84"/>
    </row>
    <row r="1747" spans="27:64" x14ac:dyDescent="0.2">
      <c r="AA1747" s="84"/>
      <c r="AB1747" s="84"/>
      <c r="AC1747" s="84"/>
      <c r="AD1747" s="84"/>
      <c r="AE1747" s="84"/>
      <c r="AG1747" s="132"/>
      <c r="AN1747" s="84"/>
      <c r="AO1747" s="84"/>
      <c r="AP1747" s="84"/>
      <c r="AQ1747" s="84"/>
      <c r="AR1747" s="84"/>
      <c r="AS1747" s="84"/>
      <c r="AT1747" s="84"/>
      <c r="AU1747" s="84"/>
      <c r="AV1747" s="84"/>
    </row>
    <row r="1748" spans="27:64" x14ac:dyDescent="0.2">
      <c r="AA1748" s="84"/>
      <c r="AB1748" s="84"/>
      <c r="AC1748" s="84"/>
      <c r="AD1748" s="84"/>
      <c r="AE1748" s="84"/>
      <c r="AG1748" s="132"/>
      <c r="AN1748" s="84"/>
      <c r="AO1748" s="84"/>
      <c r="AP1748" s="84"/>
      <c r="AQ1748" s="84"/>
      <c r="AR1748" s="84"/>
      <c r="AS1748" s="84"/>
      <c r="AT1748" s="84"/>
      <c r="AU1748" s="84"/>
    </row>
    <row r="1749" spans="27:64" x14ac:dyDescent="0.2">
      <c r="AA1749" s="84"/>
      <c r="AB1749" s="84"/>
      <c r="AC1749" s="84"/>
      <c r="AD1749" s="84"/>
      <c r="AE1749" s="84"/>
      <c r="AG1749" s="132"/>
      <c r="AN1749" s="84"/>
      <c r="AO1749" s="84"/>
      <c r="AP1749" s="84"/>
      <c r="AQ1749" s="84"/>
      <c r="AR1749" s="84"/>
      <c r="AS1749" s="84"/>
      <c r="AT1749" s="84"/>
      <c r="AU1749" s="84"/>
    </row>
    <row r="1750" spans="27:64" x14ac:dyDescent="0.2">
      <c r="AA1750" s="84"/>
      <c r="AB1750" s="84"/>
      <c r="AC1750" s="84"/>
      <c r="AD1750" s="84"/>
      <c r="AE1750" s="84"/>
      <c r="AG1750" s="132"/>
      <c r="AN1750" s="84"/>
      <c r="AO1750" s="84"/>
      <c r="AP1750" s="84"/>
      <c r="AQ1750" s="84"/>
      <c r="AR1750" s="84"/>
      <c r="AS1750" s="84"/>
      <c r="AT1750" s="84"/>
      <c r="AU1750" s="84"/>
    </row>
    <row r="1751" spans="27:64" x14ac:dyDescent="0.2">
      <c r="AA1751" s="84"/>
      <c r="AB1751" s="84"/>
      <c r="AC1751" s="84"/>
      <c r="AD1751" s="84"/>
      <c r="AE1751" s="84"/>
      <c r="AG1751" s="132"/>
      <c r="AN1751" s="84"/>
      <c r="AO1751" s="84"/>
      <c r="AP1751" s="84"/>
      <c r="AQ1751" s="84"/>
      <c r="AR1751" s="84"/>
      <c r="AS1751" s="84"/>
      <c r="AT1751" s="84"/>
      <c r="AU1751" s="84"/>
    </row>
    <row r="1752" spans="27:64" x14ac:dyDescent="0.2">
      <c r="AA1752" s="84"/>
      <c r="AB1752" s="84"/>
      <c r="AC1752" s="84"/>
      <c r="AD1752" s="84"/>
      <c r="AE1752" s="84"/>
      <c r="AG1752" s="132"/>
      <c r="AN1752" s="84"/>
      <c r="AO1752" s="84"/>
      <c r="AP1752" s="84"/>
      <c r="AQ1752" s="84"/>
      <c r="AR1752" s="84"/>
      <c r="AS1752" s="84"/>
      <c r="AT1752" s="84"/>
      <c r="AU1752" s="84"/>
    </row>
    <row r="1753" spans="27:64" x14ac:dyDescent="0.2">
      <c r="AA1753" s="84"/>
      <c r="AB1753" s="84"/>
      <c r="AC1753" s="84"/>
      <c r="AD1753" s="84"/>
      <c r="AE1753" s="84"/>
      <c r="AG1753" s="132"/>
      <c r="AN1753" s="84"/>
      <c r="AO1753" s="84"/>
      <c r="AP1753" s="84"/>
      <c r="AQ1753" s="84"/>
      <c r="AR1753" s="84"/>
      <c r="AS1753" s="84"/>
      <c r="AT1753" s="84"/>
      <c r="AU1753" s="84"/>
    </row>
    <row r="1754" spans="27:64" x14ac:dyDescent="0.2">
      <c r="AA1754" s="84"/>
      <c r="AB1754" s="84"/>
      <c r="AC1754" s="84"/>
      <c r="AD1754" s="84"/>
      <c r="AE1754" s="84"/>
      <c r="AG1754" s="132"/>
      <c r="AN1754" s="84"/>
      <c r="AO1754" s="84"/>
      <c r="AP1754" s="84"/>
      <c r="AQ1754" s="84"/>
      <c r="AR1754" s="84"/>
      <c r="AS1754" s="84"/>
      <c r="AT1754" s="84"/>
      <c r="AU1754" s="84"/>
    </row>
    <row r="1755" spans="27:64" x14ac:dyDescent="0.2">
      <c r="AA1755" s="84"/>
      <c r="AB1755" s="84"/>
      <c r="AC1755" s="84"/>
      <c r="AD1755" s="84"/>
      <c r="AE1755" s="84"/>
      <c r="AG1755" s="132"/>
      <c r="AN1755" s="84"/>
      <c r="AO1755" s="84"/>
      <c r="AP1755" s="84"/>
      <c r="AQ1755" s="84"/>
      <c r="AR1755" s="84"/>
      <c r="AS1755" s="84"/>
      <c r="AT1755" s="84"/>
      <c r="AU1755" s="84"/>
    </row>
    <row r="1756" spans="27:64" x14ac:dyDescent="0.2">
      <c r="AA1756" s="84"/>
      <c r="AB1756" s="84"/>
      <c r="AC1756" s="84"/>
      <c r="AD1756" s="84"/>
      <c r="AE1756" s="84"/>
      <c r="AG1756" s="132"/>
      <c r="AN1756" s="84"/>
      <c r="AO1756" s="84"/>
      <c r="AP1756" s="84"/>
      <c r="AQ1756" s="84"/>
      <c r="AR1756" s="84"/>
      <c r="AS1756" s="84"/>
      <c r="AT1756" s="84"/>
      <c r="AU1756" s="84"/>
    </row>
    <row r="1757" spans="27:64" x14ac:dyDescent="0.2">
      <c r="AA1757" s="84"/>
      <c r="AB1757" s="84"/>
      <c r="AC1757" s="84"/>
      <c r="AD1757" s="84"/>
      <c r="AE1757" s="84"/>
      <c r="AG1757" s="132"/>
      <c r="AN1757" s="84"/>
      <c r="AO1757" s="84"/>
      <c r="AP1757" s="84"/>
      <c r="AQ1757" s="84"/>
      <c r="AR1757" s="84"/>
      <c r="AS1757" s="84"/>
      <c r="AT1757" s="84"/>
      <c r="AU1757" s="84"/>
      <c r="AV1757" s="84"/>
      <c r="AW1757" s="84"/>
      <c r="AX1757" s="84"/>
      <c r="AY1757" s="84"/>
      <c r="AZ1757" s="84"/>
      <c r="BA1757" s="84"/>
      <c r="BB1757" s="84"/>
      <c r="BC1757" s="84"/>
      <c r="BD1757" s="84"/>
      <c r="BE1757" s="84"/>
      <c r="BF1757" s="84"/>
      <c r="BG1757" s="84"/>
      <c r="BH1757" s="84"/>
      <c r="BI1757" s="84"/>
      <c r="BJ1757" s="84"/>
      <c r="BK1757" s="84"/>
      <c r="BL1757" s="84"/>
    </row>
    <row r="1758" spans="27:64" x14ac:dyDescent="0.2">
      <c r="AA1758" s="84"/>
      <c r="AB1758" s="84"/>
      <c r="AC1758" s="84"/>
      <c r="AD1758" s="84"/>
      <c r="AE1758" s="84"/>
      <c r="AG1758" s="132"/>
      <c r="AN1758" s="84"/>
      <c r="AO1758" s="84"/>
      <c r="AP1758" s="84"/>
      <c r="AQ1758" s="84"/>
      <c r="AR1758" s="84"/>
      <c r="AS1758" s="84"/>
      <c r="AT1758" s="84"/>
      <c r="AU1758" s="84"/>
    </row>
    <row r="1759" spans="27:64" x14ac:dyDescent="0.2">
      <c r="AA1759" s="84"/>
      <c r="AB1759" s="84"/>
      <c r="AC1759" s="84"/>
      <c r="AD1759" s="84"/>
      <c r="AE1759" s="84"/>
      <c r="AG1759" s="132"/>
      <c r="AN1759" s="84"/>
      <c r="AO1759" s="84"/>
      <c r="AP1759" s="84"/>
      <c r="AQ1759" s="84"/>
      <c r="AR1759" s="84"/>
      <c r="AS1759" s="84"/>
      <c r="AT1759" s="84"/>
      <c r="AU1759" s="84"/>
    </row>
    <row r="1760" spans="27:64" x14ac:dyDescent="0.2">
      <c r="AA1760" s="84"/>
      <c r="AB1760" s="84"/>
      <c r="AC1760" s="84"/>
      <c r="AD1760" s="84"/>
      <c r="AE1760" s="84"/>
      <c r="AG1760" s="132"/>
      <c r="AN1760" s="84"/>
      <c r="AO1760" s="84"/>
      <c r="AP1760" s="84"/>
      <c r="AQ1760" s="84"/>
      <c r="AR1760" s="84"/>
      <c r="AS1760" s="84"/>
      <c r="AT1760" s="84"/>
      <c r="AU1760" s="84"/>
    </row>
    <row r="1761" spans="27:48" x14ac:dyDescent="0.2">
      <c r="AA1761" s="84"/>
      <c r="AB1761" s="84"/>
      <c r="AC1761" s="84"/>
      <c r="AD1761" s="84"/>
      <c r="AE1761" s="84"/>
      <c r="AG1761" s="132"/>
      <c r="AN1761" s="84"/>
      <c r="AO1761" s="84"/>
      <c r="AP1761" s="84"/>
      <c r="AQ1761" s="84"/>
      <c r="AR1761" s="84"/>
      <c r="AS1761" s="84"/>
      <c r="AT1761" s="84"/>
      <c r="AU1761" s="84"/>
    </row>
    <row r="1762" spans="27:48" x14ac:dyDescent="0.2">
      <c r="AA1762" s="84"/>
      <c r="AB1762" s="84"/>
      <c r="AC1762" s="84"/>
      <c r="AD1762" s="84"/>
      <c r="AE1762" s="84"/>
      <c r="AG1762" s="132"/>
      <c r="AN1762" s="84"/>
      <c r="AO1762" s="84"/>
      <c r="AP1762" s="84"/>
      <c r="AQ1762" s="84"/>
      <c r="AR1762" s="84"/>
      <c r="AS1762" s="84"/>
      <c r="AT1762" s="84"/>
      <c r="AU1762" s="84"/>
    </row>
    <row r="1763" spans="27:48" x14ac:dyDescent="0.2">
      <c r="AA1763" s="84"/>
      <c r="AB1763" s="84"/>
      <c r="AC1763" s="84"/>
      <c r="AD1763" s="84"/>
      <c r="AE1763" s="84"/>
      <c r="AG1763" s="132"/>
      <c r="AN1763" s="84"/>
      <c r="AO1763" s="84"/>
      <c r="AP1763" s="84"/>
      <c r="AQ1763" s="84"/>
      <c r="AR1763" s="84"/>
      <c r="AS1763" s="84"/>
      <c r="AT1763" s="84"/>
      <c r="AU1763" s="84"/>
    </row>
    <row r="1764" spans="27:48" x14ac:dyDescent="0.2">
      <c r="AA1764" s="84"/>
      <c r="AB1764" s="84"/>
      <c r="AC1764" s="84"/>
      <c r="AD1764" s="84"/>
      <c r="AE1764" s="84"/>
      <c r="AG1764" s="132"/>
      <c r="AN1764" s="84"/>
      <c r="AO1764" s="84"/>
      <c r="AP1764" s="84"/>
      <c r="AQ1764" s="84"/>
      <c r="AR1764" s="84"/>
      <c r="AS1764" s="84"/>
      <c r="AT1764" s="84"/>
      <c r="AU1764" s="84"/>
    </row>
    <row r="1765" spans="27:48" x14ac:dyDescent="0.2">
      <c r="AA1765" s="84"/>
      <c r="AB1765" s="84"/>
      <c r="AC1765" s="84"/>
      <c r="AD1765" s="84"/>
      <c r="AE1765" s="84"/>
      <c r="AG1765" s="132"/>
      <c r="AN1765" s="84"/>
      <c r="AO1765" s="84"/>
      <c r="AP1765" s="84"/>
      <c r="AQ1765" s="84"/>
      <c r="AR1765" s="84"/>
      <c r="AS1765" s="84"/>
      <c r="AT1765" s="84"/>
      <c r="AU1765" s="84"/>
    </row>
    <row r="1766" spans="27:48" x14ac:dyDescent="0.2">
      <c r="AA1766" s="84"/>
      <c r="AB1766" s="84"/>
      <c r="AC1766" s="84"/>
      <c r="AD1766" s="84"/>
      <c r="AE1766" s="84"/>
      <c r="AG1766" s="132"/>
      <c r="AN1766" s="84"/>
      <c r="AO1766" s="84"/>
      <c r="AP1766" s="84"/>
      <c r="AQ1766" s="84"/>
      <c r="AR1766" s="84"/>
      <c r="AS1766" s="84"/>
      <c r="AT1766" s="84"/>
      <c r="AU1766" s="84"/>
    </row>
    <row r="1767" spans="27:48" x14ac:dyDescent="0.2">
      <c r="AA1767" s="84"/>
      <c r="AB1767" s="84"/>
      <c r="AC1767" s="84"/>
      <c r="AD1767" s="84"/>
      <c r="AE1767" s="84"/>
      <c r="AG1767" s="132"/>
      <c r="AN1767" s="84"/>
      <c r="AO1767" s="84"/>
      <c r="AP1767" s="84"/>
      <c r="AQ1767" s="84"/>
      <c r="AR1767" s="84"/>
      <c r="AS1767" s="84"/>
      <c r="AT1767" s="84"/>
      <c r="AU1767" s="84"/>
    </row>
    <row r="1768" spans="27:48" x14ac:dyDescent="0.2">
      <c r="AA1768" s="84"/>
      <c r="AB1768" s="84"/>
      <c r="AC1768" s="84"/>
      <c r="AD1768" s="84"/>
      <c r="AE1768" s="84"/>
      <c r="AG1768" s="132"/>
      <c r="AN1768" s="84"/>
      <c r="AO1768" s="84"/>
      <c r="AP1768" s="84"/>
      <c r="AQ1768" s="84"/>
      <c r="AR1768" s="84"/>
      <c r="AS1768" s="84"/>
      <c r="AT1768" s="84"/>
      <c r="AU1768" s="84"/>
    </row>
    <row r="1769" spans="27:48" x14ac:dyDescent="0.2">
      <c r="AA1769" s="84"/>
      <c r="AB1769" s="84"/>
      <c r="AC1769" s="84"/>
      <c r="AD1769" s="84"/>
      <c r="AE1769" s="84"/>
      <c r="AG1769" s="132"/>
      <c r="AN1769" s="84"/>
      <c r="AO1769" s="84"/>
      <c r="AP1769" s="84"/>
      <c r="AQ1769" s="84"/>
      <c r="AR1769" s="84"/>
      <c r="AS1769" s="84"/>
      <c r="AT1769" s="84"/>
      <c r="AU1769" s="84"/>
    </row>
    <row r="1770" spans="27:48" x14ac:dyDescent="0.2">
      <c r="AA1770" s="84"/>
      <c r="AB1770" s="84"/>
      <c r="AC1770" s="84"/>
      <c r="AD1770" s="84"/>
      <c r="AE1770" s="84"/>
      <c r="AG1770" s="132"/>
      <c r="AN1770" s="84"/>
      <c r="AO1770" s="84"/>
      <c r="AP1770" s="84"/>
      <c r="AQ1770" s="84"/>
      <c r="AR1770" s="84"/>
      <c r="AS1770" s="84"/>
      <c r="AT1770" s="84"/>
      <c r="AU1770" s="84"/>
    </row>
    <row r="1771" spans="27:48" x14ac:dyDescent="0.2">
      <c r="AA1771" s="84"/>
      <c r="AB1771" s="84"/>
      <c r="AC1771" s="84"/>
      <c r="AD1771" s="84"/>
      <c r="AE1771" s="84"/>
      <c r="AG1771" s="132"/>
      <c r="AN1771" s="84"/>
      <c r="AO1771" s="84"/>
      <c r="AP1771" s="84"/>
      <c r="AQ1771" s="84"/>
      <c r="AR1771" s="84"/>
      <c r="AS1771" s="84"/>
      <c r="AT1771" s="84"/>
      <c r="AU1771" s="84"/>
    </row>
    <row r="1772" spans="27:48" x14ac:dyDescent="0.2">
      <c r="AA1772" s="84"/>
      <c r="AB1772" s="84"/>
      <c r="AC1772" s="84"/>
      <c r="AD1772" s="84"/>
      <c r="AE1772" s="84"/>
      <c r="AG1772" s="132"/>
      <c r="AN1772" s="84"/>
      <c r="AO1772" s="84"/>
      <c r="AP1772" s="84"/>
      <c r="AQ1772" s="84"/>
      <c r="AR1772" s="84"/>
      <c r="AS1772" s="84"/>
      <c r="AT1772" s="84"/>
      <c r="AU1772" s="84"/>
    </row>
    <row r="1773" spans="27:48" x14ac:dyDescent="0.2">
      <c r="AA1773" s="84"/>
      <c r="AB1773" s="84"/>
      <c r="AC1773" s="84"/>
      <c r="AD1773" s="84"/>
      <c r="AE1773" s="84"/>
      <c r="AG1773" s="132"/>
      <c r="AN1773" s="84"/>
      <c r="AO1773" s="84"/>
      <c r="AP1773" s="84"/>
      <c r="AQ1773" s="84"/>
      <c r="AR1773" s="84"/>
      <c r="AS1773" s="84"/>
      <c r="AT1773" s="84"/>
      <c r="AU1773" s="84"/>
    </row>
    <row r="1774" spans="27:48" x14ac:dyDescent="0.2">
      <c r="AA1774" s="84"/>
      <c r="AB1774" s="84"/>
      <c r="AC1774" s="84"/>
      <c r="AD1774" s="84"/>
      <c r="AE1774" s="84"/>
      <c r="AG1774" s="132"/>
      <c r="AN1774" s="84"/>
      <c r="AO1774" s="84"/>
      <c r="AP1774" s="84"/>
      <c r="AQ1774" s="84"/>
      <c r="AR1774" s="84"/>
      <c r="AS1774" s="84"/>
      <c r="AT1774" s="84"/>
      <c r="AU1774" s="84"/>
    </row>
    <row r="1775" spans="27:48" x14ac:dyDescent="0.2">
      <c r="AA1775" s="84"/>
      <c r="AB1775" s="84"/>
      <c r="AC1775" s="84"/>
      <c r="AD1775" s="84"/>
      <c r="AE1775" s="84"/>
      <c r="AG1775" s="132"/>
      <c r="AN1775" s="84"/>
      <c r="AO1775" s="84"/>
      <c r="AP1775" s="84"/>
      <c r="AQ1775" s="84"/>
      <c r="AR1775" s="84"/>
      <c r="AS1775" s="84"/>
      <c r="AT1775" s="84"/>
      <c r="AU1775" s="84"/>
    </row>
    <row r="1776" spans="27:48" x14ac:dyDescent="0.2">
      <c r="AA1776" s="84"/>
      <c r="AB1776" s="84"/>
      <c r="AC1776" s="84"/>
      <c r="AD1776" s="84"/>
      <c r="AE1776" s="84"/>
      <c r="AG1776" s="132"/>
      <c r="AN1776" s="84"/>
      <c r="AO1776" s="84"/>
      <c r="AP1776" s="84"/>
      <c r="AQ1776" s="84"/>
      <c r="AR1776" s="84"/>
      <c r="AS1776" s="84"/>
      <c r="AT1776" s="84"/>
      <c r="AU1776" s="84"/>
      <c r="AV1776" s="84"/>
    </row>
    <row r="1777" spans="27:64" x14ac:dyDescent="0.2">
      <c r="AA1777" s="84"/>
      <c r="AB1777" s="84"/>
      <c r="AC1777" s="84"/>
      <c r="AD1777" s="84"/>
      <c r="AE1777" s="84"/>
      <c r="AG1777" s="132"/>
      <c r="AN1777" s="84"/>
      <c r="AO1777" s="84"/>
      <c r="AP1777" s="84"/>
      <c r="AQ1777" s="84"/>
      <c r="AR1777" s="84"/>
      <c r="AS1777" s="84"/>
      <c r="AT1777" s="84"/>
      <c r="AU1777" s="84"/>
    </row>
    <row r="1778" spans="27:64" x14ac:dyDescent="0.2">
      <c r="AA1778" s="84"/>
      <c r="AB1778" s="84"/>
      <c r="AC1778" s="84"/>
      <c r="AD1778" s="84"/>
      <c r="AE1778" s="84"/>
      <c r="AG1778" s="132"/>
      <c r="AN1778" s="84"/>
      <c r="AO1778" s="84"/>
      <c r="AP1778" s="84"/>
      <c r="AQ1778" s="84"/>
      <c r="AR1778" s="84"/>
      <c r="AS1778" s="84"/>
      <c r="AT1778" s="84"/>
      <c r="AU1778" s="84"/>
      <c r="AV1778" s="84"/>
      <c r="AW1778" s="84"/>
      <c r="AX1778" s="84"/>
      <c r="AY1778" s="84"/>
      <c r="AZ1778" s="84"/>
      <c r="BA1778" s="84"/>
      <c r="BB1778" s="84"/>
      <c r="BC1778" s="84"/>
      <c r="BD1778" s="84"/>
      <c r="BE1778" s="84"/>
      <c r="BF1778" s="84"/>
      <c r="BG1778" s="84"/>
      <c r="BH1778" s="84"/>
      <c r="BI1778" s="84"/>
      <c r="BJ1778" s="84"/>
      <c r="BK1778" s="84"/>
      <c r="BL1778" s="84"/>
    </row>
    <row r="1779" spans="27:64" x14ac:dyDescent="0.2">
      <c r="AA1779" s="84"/>
      <c r="AB1779" s="84"/>
      <c r="AC1779" s="84"/>
      <c r="AD1779" s="84"/>
      <c r="AE1779" s="84"/>
      <c r="AG1779" s="132"/>
      <c r="AN1779" s="84"/>
      <c r="AO1779" s="84"/>
      <c r="AP1779" s="84"/>
      <c r="AQ1779" s="84"/>
      <c r="AR1779" s="84"/>
      <c r="AS1779" s="84"/>
      <c r="AT1779" s="84"/>
      <c r="AU1779" s="84"/>
      <c r="AV1779" s="84"/>
    </row>
    <row r="1780" spans="27:64" x14ac:dyDescent="0.2">
      <c r="AA1780" s="84"/>
      <c r="AB1780" s="84"/>
      <c r="AC1780" s="84"/>
      <c r="AD1780" s="84"/>
      <c r="AE1780" s="84"/>
      <c r="AG1780" s="132"/>
      <c r="AN1780" s="84"/>
      <c r="AO1780" s="84"/>
      <c r="AP1780" s="84"/>
      <c r="AQ1780" s="84"/>
      <c r="AR1780" s="84"/>
      <c r="AS1780" s="84"/>
      <c r="AT1780" s="84"/>
      <c r="AU1780" s="84"/>
    </row>
    <row r="1781" spans="27:64" x14ac:dyDescent="0.2">
      <c r="AA1781" s="84"/>
      <c r="AB1781" s="84"/>
      <c r="AC1781" s="84"/>
      <c r="AD1781" s="84"/>
      <c r="AE1781" s="84"/>
      <c r="AG1781" s="132"/>
      <c r="AN1781" s="84"/>
      <c r="AO1781" s="84"/>
      <c r="AP1781" s="84"/>
      <c r="AQ1781" s="84"/>
      <c r="AR1781" s="84"/>
      <c r="AS1781" s="84"/>
      <c r="AT1781" s="84"/>
      <c r="AU1781" s="84"/>
    </row>
    <row r="1782" spans="27:64" x14ac:dyDescent="0.2">
      <c r="AA1782" s="84"/>
      <c r="AB1782" s="84"/>
      <c r="AC1782" s="84"/>
      <c r="AD1782" s="84"/>
      <c r="AE1782" s="84"/>
      <c r="AG1782" s="132"/>
      <c r="AN1782" s="84"/>
      <c r="AO1782" s="84"/>
      <c r="AP1782" s="84"/>
      <c r="AQ1782" s="84"/>
      <c r="AR1782" s="84"/>
      <c r="AS1782" s="84"/>
      <c r="AT1782" s="84"/>
      <c r="AU1782" s="84"/>
    </row>
    <row r="1783" spans="27:64" x14ac:dyDescent="0.2">
      <c r="AA1783" s="84"/>
      <c r="AB1783" s="84"/>
      <c r="AC1783" s="84"/>
      <c r="AD1783" s="84"/>
      <c r="AE1783" s="84"/>
      <c r="AG1783" s="132"/>
      <c r="AN1783" s="84"/>
      <c r="AO1783" s="84"/>
      <c r="AP1783" s="84"/>
      <c r="AQ1783" s="84"/>
      <c r="AR1783" s="84"/>
      <c r="AS1783" s="84"/>
      <c r="AT1783" s="84"/>
      <c r="AU1783" s="84"/>
    </row>
    <row r="1784" spans="27:64" x14ac:dyDescent="0.2">
      <c r="AA1784" s="84"/>
      <c r="AB1784" s="84"/>
      <c r="AC1784" s="84"/>
      <c r="AD1784" s="84"/>
      <c r="AE1784" s="84"/>
      <c r="AG1784" s="132"/>
      <c r="AN1784" s="84"/>
      <c r="AO1784" s="84"/>
      <c r="AP1784" s="84"/>
      <c r="AQ1784" s="84"/>
      <c r="AR1784" s="84"/>
      <c r="AS1784" s="84"/>
      <c r="AT1784" s="84"/>
      <c r="AU1784" s="84"/>
    </row>
    <row r="1785" spans="27:64" x14ac:dyDescent="0.2">
      <c r="AA1785" s="84"/>
      <c r="AB1785" s="84"/>
      <c r="AC1785" s="84"/>
      <c r="AD1785" s="84"/>
      <c r="AE1785" s="84"/>
      <c r="AG1785" s="132"/>
      <c r="AN1785" s="84"/>
      <c r="AO1785" s="84"/>
      <c r="AP1785" s="84"/>
      <c r="AQ1785" s="84"/>
      <c r="AR1785" s="84"/>
      <c r="AS1785" s="84"/>
      <c r="AT1785" s="84"/>
      <c r="AU1785" s="84"/>
    </row>
    <row r="1786" spans="27:64" x14ac:dyDescent="0.2">
      <c r="AA1786" s="84"/>
      <c r="AB1786" s="84"/>
      <c r="AC1786" s="84"/>
      <c r="AD1786" s="84"/>
      <c r="AE1786" s="84"/>
      <c r="AG1786" s="132"/>
      <c r="AN1786" s="84"/>
      <c r="AO1786" s="84"/>
      <c r="AP1786" s="84"/>
      <c r="AQ1786" s="84"/>
      <c r="AR1786" s="84"/>
      <c r="AS1786" s="84"/>
      <c r="AT1786" s="84"/>
      <c r="AU1786" s="84"/>
    </row>
    <row r="1787" spans="27:64" x14ac:dyDescent="0.2">
      <c r="AA1787" s="84"/>
      <c r="AB1787" s="84"/>
      <c r="AC1787" s="84"/>
      <c r="AD1787" s="84"/>
      <c r="AE1787" s="84"/>
      <c r="AG1787" s="132"/>
      <c r="AN1787" s="84"/>
      <c r="AO1787" s="84"/>
      <c r="AP1787" s="84"/>
      <c r="AQ1787" s="84"/>
      <c r="AR1787" s="84"/>
      <c r="AS1787" s="84"/>
      <c r="AT1787" s="84"/>
      <c r="AU1787" s="84"/>
    </row>
    <row r="1788" spans="27:64" x14ac:dyDescent="0.2">
      <c r="AA1788" s="84"/>
      <c r="AB1788" s="84"/>
      <c r="AC1788" s="84"/>
      <c r="AD1788" s="84"/>
      <c r="AE1788" s="84"/>
      <c r="AG1788" s="132"/>
      <c r="AN1788" s="84"/>
      <c r="AO1788" s="84"/>
      <c r="AP1788" s="84"/>
      <c r="AQ1788" s="84"/>
      <c r="AR1788" s="84"/>
      <c r="AS1788" s="84"/>
      <c r="AT1788" s="84"/>
      <c r="AU1788" s="84"/>
    </row>
    <row r="1789" spans="27:64" x14ac:dyDescent="0.2">
      <c r="AA1789" s="84"/>
      <c r="AB1789" s="84"/>
      <c r="AC1789" s="84"/>
      <c r="AD1789" s="84"/>
      <c r="AE1789" s="84"/>
      <c r="AG1789" s="132"/>
      <c r="AN1789" s="84"/>
      <c r="AO1789" s="84"/>
      <c r="AP1789" s="84"/>
      <c r="AQ1789" s="84"/>
      <c r="AR1789" s="84"/>
      <c r="AS1789" s="84"/>
      <c r="AT1789" s="84"/>
      <c r="AU1789" s="84"/>
    </row>
    <row r="1790" spans="27:64" x14ac:dyDescent="0.2">
      <c r="AA1790" s="84"/>
      <c r="AB1790" s="84"/>
      <c r="AC1790" s="84"/>
      <c r="AD1790" s="84"/>
      <c r="AE1790" s="84"/>
      <c r="AG1790" s="132"/>
      <c r="AN1790" s="84"/>
      <c r="AO1790" s="84"/>
      <c r="AP1790" s="84"/>
      <c r="AQ1790" s="84"/>
      <c r="AR1790" s="84"/>
      <c r="AS1790" s="84"/>
      <c r="AT1790" s="84"/>
      <c r="AU1790" s="84"/>
    </row>
    <row r="1791" spans="27:64" x14ac:dyDescent="0.2">
      <c r="AA1791" s="84"/>
      <c r="AB1791" s="84"/>
      <c r="AC1791" s="84"/>
      <c r="AD1791" s="84"/>
      <c r="AE1791" s="84"/>
      <c r="AG1791" s="132"/>
      <c r="AN1791" s="84"/>
      <c r="AO1791" s="84"/>
      <c r="AP1791" s="84"/>
      <c r="AQ1791" s="84"/>
      <c r="AR1791" s="84"/>
      <c r="AS1791" s="84"/>
      <c r="AT1791" s="84"/>
      <c r="AU1791" s="84"/>
    </row>
    <row r="1792" spans="27:64" x14ac:dyDescent="0.2">
      <c r="AA1792" s="84"/>
      <c r="AB1792" s="84"/>
      <c r="AC1792" s="84"/>
      <c r="AD1792" s="84"/>
      <c r="AE1792" s="84"/>
      <c r="AG1792" s="132"/>
      <c r="AN1792" s="84"/>
      <c r="AO1792" s="84"/>
      <c r="AP1792" s="84"/>
      <c r="AQ1792" s="84"/>
      <c r="AR1792" s="84"/>
      <c r="AS1792" s="84"/>
      <c r="AT1792" s="84"/>
      <c r="AU1792" s="84"/>
    </row>
    <row r="1793" spans="27:47" x14ac:dyDescent="0.2">
      <c r="AA1793" s="84"/>
      <c r="AB1793" s="84"/>
      <c r="AC1793" s="84"/>
      <c r="AD1793" s="84"/>
      <c r="AE1793" s="84"/>
      <c r="AG1793" s="132"/>
      <c r="AN1793" s="84"/>
      <c r="AO1793" s="84"/>
      <c r="AP1793" s="84"/>
      <c r="AQ1793" s="84"/>
      <c r="AR1793" s="84"/>
      <c r="AS1793" s="84"/>
      <c r="AT1793" s="84"/>
      <c r="AU1793" s="84"/>
    </row>
    <row r="1794" spans="27:47" x14ac:dyDescent="0.2">
      <c r="AA1794" s="84"/>
      <c r="AB1794" s="84"/>
      <c r="AC1794" s="84"/>
      <c r="AD1794" s="84"/>
      <c r="AE1794" s="84"/>
      <c r="AG1794" s="132"/>
      <c r="AN1794" s="84"/>
      <c r="AO1794" s="84"/>
      <c r="AP1794" s="84"/>
      <c r="AQ1794" s="84"/>
      <c r="AR1794" s="84"/>
      <c r="AS1794" s="84"/>
      <c r="AT1794" s="84"/>
      <c r="AU1794" s="84"/>
    </row>
    <row r="1795" spans="27:47" x14ac:dyDescent="0.2">
      <c r="AA1795" s="84"/>
      <c r="AB1795" s="84"/>
      <c r="AC1795" s="84"/>
      <c r="AD1795" s="84"/>
      <c r="AE1795" s="84"/>
      <c r="AG1795" s="132"/>
      <c r="AN1795" s="84"/>
      <c r="AO1795" s="84"/>
      <c r="AP1795" s="84"/>
      <c r="AQ1795" s="84"/>
      <c r="AR1795" s="84"/>
      <c r="AS1795" s="84"/>
      <c r="AT1795" s="84"/>
      <c r="AU1795" s="84"/>
    </row>
    <row r="1796" spans="27:47" x14ac:dyDescent="0.2">
      <c r="AA1796" s="84"/>
      <c r="AB1796" s="84"/>
      <c r="AC1796" s="84"/>
      <c r="AD1796" s="84"/>
      <c r="AE1796" s="84"/>
      <c r="AG1796" s="132"/>
      <c r="AN1796" s="84"/>
      <c r="AO1796" s="84"/>
      <c r="AP1796" s="84"/>
      <c r="AQ1796" s="84"/>
      <c r="AR1796" s="84"/>
      <c r="AS1796" s="84"/>
      <c r="AT1796" s="84"/>
      <c r="AU1796" s="84"/>
    </row>
    <row r="1797" spans="27:47" x14ac:dyDescent="0.2">
      <c r="AA1797" s="84"/>
      <c r="AB1797" s="84"/>
      <c r="AC1797" s="84"/>
      <c r="AD1797" s="84"/>
      <c r="AE1797" s="84"/>
      <c r="AG1797" s="132"/>
      <c r="AN1797" s="84"/>
      <c r="AO1797" s="84"/>
      <c r="AP1797" s="84"/>
      <c r="AQ1797" s="84"/>
      <c r="AR1797" s="84"/>
      <c r="AS1797" s="84"/>
      <c r="AT1797" s="84"/>
      <c r="AU1797" s="84"/>
    </row>
    <row r="1798" spans="27:47" x14ac:dyDescent="0.2">
      <c r="AA1798" s="84"/>
      <c r="AB1798" s="84"/>
      <c r="AC1798" s="84"/>
      <c r="AD1798" s="84"/>
      <c r="AE1798" s="84"/>
      <c r="AG1798" s="132"/>
      <c r="AN1798" s="84"/>
      <c r="AO1798" s="84"/>
      <c r="AP1798" s="84"/>
      <c r="AQ1798" s="84"/>
      <c r="AR1798" s="84"/>
      <c r="AS1798" s="84"/>
      <c r="AT1798" s="84"/>
      <c r="AU1798" s="84"/>
    </row>
    <row r="1799" spans="27:47" x14ac:dyDescent="0.2">
      <c r="AA1799" s="84"/>
      <c r="AB1799" s="84"/>
      <c r="AC1799" s="84"/>
      <c r="AD1799" s="84"/>
      <c r="AE1799" s="84"/>
      <c r="AG1799" s="132"/>
      <c r="AN1799" s="84"/>
      <c r="AO1799" s="84"/>
      <c r="AP1799" s="84"/>
      <c r="AQ1799" s="84"/>
      <c r="AR1799" s="84"/>
      <c r="AS1799" s="84"/>
      <c r="AT1799" s="84"/>
      <c r="AU1799" s="84"/>
    </row>
    <row r="1800" spans="27:47" x14ac:dyDescent="0.2">
      <c r="AA1800" s="84"/>
      <c r="AB1800" s="84"/>
      <c r="AC1800" s="84"/>
      <c r="AD1800" s="84"/>
      <c r="AE1800" s="84"/>
      <c r="AG1800" s="132"/>
      <c r="AN1800" s="84"/>
      <c r="AO1800" s="84"/>
      <c r="AP1800" s="84"/>
      <c r="AQ1800" s="84"/>
      <c r="AR1800" s="84"/>
      <c r="AS1800" s="84"/>
      <c r="AT1800" s="84"/>
      <c r="AU1800" s="84"/>
    </row>
    <row r="1801" spans="27:47" x14ac:dyDescent="0.2">
      <c r="AA1801" s="84"/>
      <c r="AB1801" s="84"/>
      <c r="AC1801" s="84"/>
      <c r="AD1801" s="84"/>
      <c r="AE1801" s="84"/>
      <c r="AG1801" s="132"/>
      <c r="AN1801" s="84"/>
      <c r="AO1801" s="84"/>
      <c r="AP1801" s="84"/>
      <c r="AQ1801" s="84"/>
      <c r="AR1801" s="84"/>
      <c r="AS1801" s="84"/>
      <c r="AT1801" s="84"/>
      <c r="AU1801" s="84"/>
    </row>
    <row r="1802" spans="27:47" x14ac:dyDescent="0.2">
      <c r="AA1802" s="84"/>
      <c r="AB1802" s="84"/>
      <c r="AC1802" s="84"/>
      <c r="AD1802" s="84"/>
      <c r="AE1802" s="84"/>
      <c r="AG1802" s="132"/>
      <c r="AN1802" s="84"/>
      <c r="AO1802" s="84"/>
      <c r="AP1802" s="84"/>
      <c r="AQ1802" s="84"/>
      <c r="AR1802" s="84"/>
      <c r="AS1802" s="84"/>
      <c r="AT1802" s="84"/>
      <c r="AU1802" s="84"/>
    </row>
    <row r="1803" spans="27:47" x14ac:dyDescent="0.2">
      <c r="AA1803" s="84"/>
      <c r="AB1803" s="84"/>
      <c r="AC1803" s="84"/>
      <c r="AD1803" s="84"/>
      <c r="AE1803" s="84"/>
      <c r="AG1803" s="132"/>
      <c r="AN1803" s="84"/>
      <c r="AO1803" s="84"/>
      <c r="AP1803" s="84"/>
      <c r="AQ1803" s="84"/>
      <c r="AR1803" s="84"/>
      <c r="AS1803" s="84"/>
      <c r="AT1803" s="84"/>
      <c r="AU1803" s="84"/>
    </row>
    <row r="1804" spans="27:47" x14ac:dyDescent="0.2">
      <c r="AA1804" s="84"/>
      <c r="AB1804" s="84"/>
      <c r="AC1804" s="84"/>
      <c r="AD1804" s="84"/>
      <c r="AE1804" s="84"/>
      <c r="AG1804" s="132"/>
      <c r="AN1804" s="84"/>
      <c r="AO1804" s="84"/>
      <c r="AP1804" s="84"/>
      <c r="AQ1804" s="84"/>
      <c r="AR1804" s="84"/>
      <c r="AS1804" s="84"/>
      <c r="AT1804" s="84"/>
      <c r="AU1804" s="84"/>
    </row>
    <row r="1805" spans="27:47" x14ac:dyDescent="0.2">
      <c r="AA1805" s="84"/>
      <c r="AB1805" s="84"/>
      <c r="AC1805" s="84"/>
      <c r="AD1805" s="84"/>
      <c r="AE1805" s="84"/>
      <c r="AG1805" s="132"/>
      <c r="AN1805" s="84"/>
      <c r="AO1805" s="84"/>
      <c r="AP1805" s="84"/>
      <c r="AQ1805" s="84"/>
      <c r="AR1805" s="84"/>
      <c r="AS1805" s="84"/>
      <c r="AT1805" s="84"/>
      <c r="AU1805" s="84"/>
    </row>
    <row r="1806" spans="27:47" x14ac:dyDescent="0.2">
      <c r="AA1806" s="84"/>
      <c r="AB1806" s="84"/>
      <c r="AC1806" s="84"/>
      <c r="AD1806" s="84"/>
      <c r="AE1806" s="84"/>
      <c r="AG1806" s="132"/>
      <c r="AN1806" s="84"/>
      <c r="AO1806" s="84"/>
      <c r="AP1806" s="84"/>
      <c r="AQ1806" s="84"/>
      <c r="AR1806" s="84"/>
      <c r="AS1806" s="84"/>
      <c r="AT1806" s="84"/>
      <c r="AU1806" s="84"/>
    </row>
    <row r="1807" spans="27:47" x14ac:dyDescent="0.2">
      <c r="AA1807" s="84"/>
      <c r="AB1807" s="84"/>
      <c r="AC1807" s="84"/>
      <c r="AD1807" s="84"/>
      <c r="AE1807" s="84"/>
      <c r="AG1807" s="132"/>
      <c r="AN1807" s="84"/>
      <c r="AO1807" s="84"/>
      <c r="AP1807" s="84"/>
      <c r="AQ1807" s="84"/>
      <c r="AR1807" s="84"/>
      <c r="AS1807" s="84"/>
      <c r="AT1807" s="84"/>
      <c r="AU1807" s="84"/>
    </row>
    <row r="1808" spans="27:47" x14ac:dyDescent="0.2">
      <c r="AA1808" s="84"/>
      <c r="AB1808" s="84"/>
      <c r="AC1808" s="84"/>
      <c r="AD1808" s="84"/>
      <c r="AE1808" s="84"/>
      <c r="AG1808" s="132"/>
      <c r="AN1808" s="84"/>
      <c r="AO1808" s="84"/>
      <c r="AP1808" s="84"/>
      <c r="AQ1808" s="84"/>
      <c r="AR1808" s="84"/>
      <c r="AS1808" s="84"/>
      <c r="AT1808" s="84"/>
      <c r="AU1808" s="84"/>
    </row>
    <row r="1809" spans="27:47" x14ac:dyDescent="0.2">
      <c r="AA1809" s="84"/>
      <c r="AB1809" s="84"/>
      <c r="AC1809" s="84"/>
      <c r="AD1809" s="84"/>
      <c r="AE1809" s="84"/>
      <c r="AG1809" s="132"/>
      <c r="AN1809" s="84"/>
      <c r="AO1809" s="84"/>
      <c r="AP1809" s="84"/>
      <c r="AQ1809" s="84"/>
      <c r="AR1809" s="84"/>
      <c r="AS1809" s="84"/>
      <c r="AT1809" s="84"/>
      <c r="AU1809" s="84"/>
    </row>
    <row r="1810" spans="27:47" x14ac:dyDescent="0.2">
      <c r="AA1810" s="84"/>
      <c r="AB1810" s="84"/>
      <c r="AC1810" s="84"/>
      <c r="AD1810" s="84"/>
      <c r="AE1810" s="84"/>
      <c r="AG1810" s="132"/>
      <c r="AN1810" s="84"/>
      <c r="AO1810" s="84"/>
      <c r="AP1810" s="84"/>
      <c r="AQ1810" s="84"/>
      <c r="AR1810" s="84"/>
      <c r="AS1810" s="84"/>
      <c r="AT1810" s="84"/>
      <c r="AU1810" s="84"/>
    </row>
    <row r="1811" spans="27:47" x14ac:dyDescent="0.2">
      <c r="AA1811" s="84"/>
      <c r="AB1811" s="84"/>
      <c r="AC1811" s="84"/>
      <c r="AD1811" s="84"/>
      <c r="AE1811" s="84"/>
      <c r="AG1811" s="132"/>
      <c r="AN1811" s="84"/>
      <c r="AO1811" s="84"/>
      <c r="AP1811" s="84"/>
      <c r="AQ1811" s="84"/>
      <c r="AR1811" s="84"/>
      <c r="AS1811" s="84"/>
      <c r="AT1811" s="84"/>
      <c r="AU1811" s="84"/>
    </row>
    <row r="1812" spans="27:47" x14ac:dyDescent="0.2">
      <c r="AA1812" s="84"/>
      <c r="AB1812" s="84"/>
      <c r="AC1812" s="84"/>
      <c r="AD1812" s="84"/>
      <c r="AE1812" s="84"/>
      <c r="AG1812" s="132"/>
      <c r="AN1812" s="84"/>
      <c r="AO1812" s="84"/>
      <c r="AP1812" s="84"/>
      <c r="AQ1812" s="84"/>
      <c r="AR1812" s="84"/>
      <c r="AS1812" s="84"/>
      <c r="AT1812" s="84"/>
      <c r="AU1812" s="84"/>
    </row>
    <row r="1813" spans="27:47" x14ac:dyDescent="0.2">
      <c r="AA1813" s="84"/>
      <c r="AB1813" s="84"/>
      <c r="AC1813" s="84"/>
      <c r="AD1813" s="84"/>
      <c r="AE1813" s="84"/>
      <c r="AG1813" s="132"/>
      <c r="AN1813" s="84"/>
      <c r="AO1813" s="84"/>
      <c r="AP1813" s="84"/>
      <c r="AQ1813" s="84"/>
      <c r="AR1813" s="84"/>
      <c r="AS1813" s="84"/>
      <c r="AT1813" s="84"/>
      <c r="AU1813" s="84"/>
    </row>
    <row r="1814" spans="27:47" x14ac:dyDescent="0.2">
      <c r="AA1814" s="84"/>
      <c r="AB1814" s="84"/>
      <c r="AC1814" s="84"/>
      <c r="AD1814" s="84"/>
      <c r="AE1814" s="84"/>
      <c r="AG1814" s="132"/>
      <c r="AN1814" s="84"/>
      <c r="AO1814" s="84"/>
      <c r="AP1814" s="84"/>
      <c r="AQ1814" s="84"/>
      <c r="AR1814" s="84"/>
      <c r="AS1814" s="84"/>
      <c r="AT1814" s="84"/>
      <c r="AU1814" s="84"/>
    </row>
    <row r="1815" spans="27:47" x14ac:dyDescent="0.2">
      <c r="AA1815" s="84"/>
      <c r="AB1815" s="84"/>
      <c r="AC1815" s="84"/>
      <c r="AD1815" s="84"/>
      <c r="AE1815" s="84"/>
      <c r="AG1815" s="132"/>
      <c r="AN1815" s="84"/>
      <c r="AO1815" s="84"/>
      <c r="AP1815" s="84"/>
      <c r="AQ1815" s="84"/>
      <c r="AR1815" s="84"/>
      <c r="AS1815" s="84"/>
      <c r="AT1815" s="84"/>
      <c r="AU1815" s="84"/>
    </row>
    <row r="1816" spans="27:47" x14ac:dyDescent="0.2">
      <c r="AA1816" s="84"/>
      <c r="AB1816" s="84"/>
      <c r="AC1816" s="84"/>
      <c r="AD1816" s="84"/>
      <c r="AE1816" s="84"/>
      <c r="AG1816" s="132"/>
      <c r="AN1816" s="84"/>
      <c r="AO1816" s="84"/>
      <c r="AP1816" s="84"/>
      <c r="AQ1816" s="84"/>
      <c r="AR1816" s="84"/>
      <c r="AS1816" s="84"/>
      <c r="AT1816" s="84"/>
      <c r="AU1816" s="84"/>
    </row>
    <row r="1817" spans="27:47" x14ac:dyDescent="0.2">
      <c r="AA1817" s="84"/>
      <c r="AB1817" s="84"/>
      <c r="AC1817" s="84"/>
      <c r="AD1817" s="84"/>
      <c r="AE1817" s="84"/>
      <c r="AG1817" s="132"/>
      <c r="AN1817" s="84"/>
      <c r="AO1817" s="84"/>
      <c r="AP1817" s="84"/>
      <c r="AQ1817" s="84"/>
      <c r="AR1817" s="84"/>
      <c r="AS1817" s="84"/>
      <c r="AT1817" s="84"/>
      <c r="AU1817" s="84"/>
    </row>
    <row r="1818" spans="27:47" x14ac:dyDescent="0.2">
      <c r="AA1818" s="84"/>
      <c r="AB1818" s="84"/>
      <c r="AC1818" s="84"/>
      <c r="AD1818" s="84"/>
      <c r="AE1818" s="84"/>
      <c r="AG1818" s="132"/>
      <c r="AN1818" s="84"/>
      <c r="AO1818" s="84"/>
      <c r="AP1818" s="84"/>
      <c r="AQ1818" s="84"/>
      <c r="AR1818" s="84"/>
      <c r="AS1818" s="84"/>
      <c r="AT1818" s="84"/>
      <c r="AU1818" s="84"/>
    </row>
    <row r="1819" spans="27:47" x14ac:dyDescent="0.2">
      <c r="AA1819" s="84"/>
      <c r="AB1819" s="84"/>
      <c r="AC1819" s="84"/>
      <c r="AD1819" s="84"/>
      <c r="AE1819" s="84"/>
      <c r="AG1819" s="132"/>
      <c r="AN1819" s="84"/>
      <c r="AO1819" s="84"/>
      <c r="AP1819" s="84"/>
      <c r="AQ1819" s="84"/>
      <c r="AR1819" s="84"/>
      <c r="AS1819" s="84"/>
      <c r="AT1819" s="84"/>
      <c r="AU1819" s="84"/>
    </row>
    <row r="1820" spans="27:47" x14ac:dyDescent="0.2">
      <c r="AA1820" s="84"/>
      <c r="AB1820" s="84"/>
      <c r="AC1820" s="84"/>
      <c r="AD1820" s="84"/>
      <c r="AE1820" s="84"/>
      <c r="AG1820" s="132"/>
      <c r="AN1820" s="84"/>
      <c r="AO1820" s="84"/>
      <c r="AP1820" s="84"/>
      <c r="AQ1820" s="84"/>
      <c r="AR1820" s="84"/>
      <c r="AS1820" s="84"/>
      <c r="AT1820" s="84"/>
      <c r="AU1820" s="84"/>
    </row>
    <row r="1821" spans="27:47" x14ac:dyDescent="0.2">
      <c r="AA1821" s="84"/>
      <c r="AB1821" s="84"/>
      <c r="AC1821" s="84"/>
      <c r="AD1821" s="84"/>
      <c r="AE1821" s="84"/>
      <c r="AG1821" s="132"/>
      <c r="AN1821" s="84"/>
      <c r="AO1821" s="84"/>
      <c r="AP1821" s="84"/>
      <c r="AQ1821" s="84"/>
      <c r="AR1821" s="84"/>
      <c r="AS1821" s="84"/>
      <c r="AT1821" s="84"/>
      <c r="AU1821" s="84"/>
    </row>
    <row r="1822" spans="27:47" x14ac:dyDescent="0.2">
      <c r="AA1822" s="84"/>
      <c r="AB1822" s="84"/>
      <c r="AC1822" s="84"/>
      <c r="AD1822" s="84"/>
      <c r="AE1822" s="84"/>
      <c r="AG1822" s="132"/>
      <c r="AN1822" s="84"/>
      <c r="AO1822" s="84"/>
      <c r="AP1822" s="84"/>
      <c r="AQ1822" s="84"/>
      <c r="AR1822" s="84"/>
      <c r="AS1822" s="84"/>
      <c r="AT1822" s="84"/>
      <c r="AU1822" s="84"/>
    </row>
    <row r="1823" spans="27:47" x14ac:dyDescent="0.2">
      <c r="AA1823" s="84"/>
      <c r="AB1823" s="84"/>
      <c r="AC1823" s="84"/>
      <c r="AD1823" s="84"/>
      <c r="AE1823" s="84"/>
      <c r="AG1823" s="132"/>
      <c r="AN1823" s="84"/>
      <c r="AO1823" s="84"/>
      <c r="AP1823" s="84"/>
      <c r="AQ1823" s="84"/>
      <c r="AR1823" s="84"/>
      <c r="AS1823" s="84"/>
      <c r="AT1823" s="84"/>
      <c r="AU1823" s="84"/>
    </row>
    <row r="1824" spans="27:47" x14ac:dyDescent="0.2">
      <c r="AA1824" s="84"/>
      <c r="AB1824" s="84"/>
      <c r="AC1824" s="84"/>
      <c r="AD1824" s="84"/>
      <c r="AE1824" s="84"/>
      <c r="AG1824" s="132"/>
      <c r="AN1824" s="84"/>
      <c r="AO1824" s="84"/>
      <c r="AP1824" s="84"/>
      <c r="AQ1824" s="84"/>
      <c r="AR1824" s="84"/>
      <c r="AS1824" s="84"/>
      <c r="AT1824" s="84"/>
      <c r="AU1824" s="84"/>
    </row>
    <row r="1825" spans="27:47" x14ac:dyDescent="0.2">
      <c r="AA1825" s="84"/>
      <c r="AB1825" s="84"/>
      <c r="AC1825" s="84"/>
      <c r="AD1825" s="84"/>
      <c r="AE1825" s="84"/>
      <c r="AG1825" s="132"/>
      <c r="AN1825" s="84"/>
      <c r="AO1825" s="84"/>
      <c r="AP1825" s="84"/>
      <c r="AQ1825" s="84"/>
      <c r="AR1825" s="84"/>
      <c r="AS1825" s="84"/>
      <c r="AT1825" s="84"/>
      <c r="AU1825" s="84"/>
    </row>
    <row r="1826" spans="27:47" x14ac:dyDescent="0.2">
      <c r="AA1826" s="84"/>
      <c r="AB1826" s="84"/>
      <c r="AC1826" s="84"/>
      <c r="AD1826" s="84"/>
      <c r="AE1826" s="84"/>
      <c r="AG1826" s="132"/>
      <c r="AN1826" s="84"/>
      <c r="AO1826" s="84"/>
      <c r="AP1826" s="84"/>
      <c r="AQ1826" s="84"/>
      <c r="AR1826" s="84"/>
      <c r="AS1826" s="84"/>
      <c r="AT1826" s="84"/>
      <c r="AU1826" s="84"/>
    </row>
    <row r="1827" spans="27:47" x14ac:dyDescent="0.2">
      <c r="AA1827" s="84"/>
      <c r="AB1827" s="84"/>
      <c r="AC1827" s="84"/>
      <c r="AD1827" s="84"/>
      <c r="AE1827" s="84"/>
      <c r="AG1827" s="132"/>
      <c r="AN1827" s="84"/>
      <c r="AO1827" s="84"/>
      <c r="AP1827" s="84"/>
      <c r="AQ1827" s="84"/>
      <c r="AR1827" s="84"/>
      <c r="AS1827" s="84"/>
      <c r="AT1827" s="84"/>
      <c r="AU1827" s="84"/>
    </row>
    <row r="1828" spans="27:47" x14ac:dyDescent="0.2">
      <c r="AA1828" s="84"/>
      <c r="AB1828" s="84"/>
      <c r="AC1828" s="84"/>
      <c r="AD1828" s="84"/>
      <c r="AE1828" s="84"/>
      <c r="AG1828" s="132"/>
      <c r="AN1828" s="84"/>
      <c r="AO1828" s="84"/>
      <c r="AP1828" s="84"/>
      <c r="AQ1828" s="84"/>
      <c r="AR1828" s="84"/>
      <c r="AS1828" s="84"/>
      <c r="AT1828" s="84"/>
      <c r="AU1828" s="84"/>
    </row>
    <row r="1829" spans="27:47" x14ac:dyDescent="0.2">
      <c r="AA1829" s="84"/>
      <c r="AB1829" s="84"/>
      <c r="AC1829" s="84"/>
      <c r="AD1829" s="84"/>
      <c r="AE1829" s="84"/>
      <c r="AG1829" s="132"/>
      <c r="AN1829" s="84"/>
      <c r="AO1829" s="84"/>
      <c r="AP1829" s="84"/>
      <c r="AQ1829" s="84"/>
      <c r="AR1829" s="84"/>
      <c r="AS1829" s="84"/>
      <c r="AT1829" s="84"/>
      <c r="AU1829" s="84"/>
    </row>
    <row r="1830" spans="27:47" x14ac:dyDescent="0.2">
      <c r="AA1830" s="84"/>
      <c r="AB1830" s="84"/>
      <c r="AC1830" s="84"/>
      <c r="AD1830" s="84"/>
      <c r="AE1830" s="84"/>
      <c r="AG1830" s="132"/>
      <c r="AN1830" s="84"/>
      <c r="AO1830" s="84"/>
      <c r="AP1830" s="84"/>
      <c r="AQ1830" s="84"/>
      <c r="AR1830" s="84"/>
      <c r="AS1830" s="84"/>
      <c r="AT1830" s="84"/>
      <c r="AU1830" s="84"/>
    </row>
    <row r="1831" spans="27:47" x14ac:dyDescent="0.2">
      <c r="AA1831" s="84"/>
      <c r="AB1831" s="84"/>
      <c r="AC1831" s="84"/>
      <c r="AD1831" s="84"/>
      <c r="AE1831" s="84"/>
      <c r="AG1831" s="132"/>
      <c r="AN1831" s="84"/>
      <c r="AO1831" s="84"/>
      <c r="AP1831" s="84"/>
      <c r="AQ1831" s="84"/>
      <c r="AR1831" s="84"/>
      <c r="AS1831" s="84"/>
      <c r="AT1831" s="84"/>
      <c r="AU1831" s="84"/>
    </row>
    <row r="1832" spans="27:47" x14ac:dyDescent="0.2">
      <c r="AA1832" s="84"/>
      <c r="AB1832" s="84"/>
      <c r="AC1832" s="84"/>
      <c r="AD1832" s="84"/>
      <c r="AE1832" s="84"/>
      <c r="AG1832" s="132"/>
      <c r="AN1832" s="84"/>
      <c r="AO1832" s="84"/>
      <c r="AP1832" s="84"/>
      <c r="AQ1832" s="84"/>
      <c r="AR1832" s="84"/>
      <c r="AS1832" s="84"/>
      <c r="AT1832" s="84"/>
      <c r="AU1832" s="84"/>
    </row>
    <row r="1833" spans="27:47" x14ac:dyDescent="0.2">
      <c r="AA1833" s="84"/>
      <c r="AB1833" s="84"/>
      <c r="AC1833" s="84"/>
      <c r="AD1833" s="84"/>
      <c r="AE1833" s="84"/>
      <c r="AG1833" s="132"/>
      <c r="AN1833" s="84"/>
      <c r="AO1833" s="84"/>
      <c r="AP1833" s="84"/>
      <c r="AQ1833" s="84"/>
      <c r="AR1833" s="84"/>
      <c r="AS1833" s="84"/>
      <c r="AT1833" s="84"/>
      <c r="AU1833" s="84"/>
    </row>
    <row r="1834" spans="27:47" x14ac:dyDescent="0.2">
      <c r="AA1834" s="84"/>
      <c r="AB1834" s="84"/>
      <c r="AC1834" s="84"/>
      <c r="AD1834" s="84"/>
      <c r="AE1834" s="84"/>
      <c r="AG1834" s="132"/>
      <c r="AN1834" s="84"/>
      <c r="AO1834" s="84"/>
      <c r="AP1834" s="84"/>
      <c r="AQ1834" s="84"/>
      <c r="AR1834" s="84"/>
      <c r="AS1834" s="84"/>
      <c r="AT1834" s="84"/>
      <c r="AU1834" s="84"/>
    </row>
    <row r="1835" spans="27:47" x14ac:dyDescent="0.2">
      <c r="AA1835" s="84"/>
      <c r="AB1835" s="84"/>
      <c r="AC1835" s="84"/>
      <c r="AD1835" s="84"/>
      <c r="AE1835" s="84"/>
      <c r="AG1835" s="132"/>
      <c r="AN1835" s="84"/>
      <c r="AO1835" s="84"/>
      <c r="AP1835" s="84"/>
      <c r="AQ1835" s="84"/>
      <c r="AR1835" s="84"/>
      <c r="AS1835" s="84"/>
      <c r="AT1835" s="84"/>
      <c r="AU1835" s="84"/>
    </row>
    <row r="1836" spans="27:47" x14ac:dyDescent="0.2">
      <c r="AA1836" s="84"/>
      <c r="AB1836" s="84"/>
      <c r="AC1836" s="84"/>
      <c r="AD1836" s="84"/>
      <c r="AE1836" s="84"/>
      <c r="AG1836" s="132"/>
      <c r="AN1836" s="84"/>
      <c r="AO1836" s="84"/>
      <c r="AP1836" s="84"/>
      <c r="AQ1836" s="84"/>
      <c r="AR1836" s="84"/>
      <c r="AS1836" s="84"/>
      <c r="AT1836" s="84"/>
      <c r="AU1836" s="84"/>
    </row>
    <row r="1837" spans="27:47" x14ac:dyDescent="0.2">
      <c r="AA1837" s="84"/>
      <c r="AB1837" s="84"/>
      <c r="AC1837" s="84"/>
      <c r="AD1837" s="84"/>
      <c r="AE1837" s="84"/>
      <c r="AG1837" s="132"/>
      <c r="AN1837" s="84"/>
      <c r="AO1837" s="84"/>
      <c r="AP1837" s="84"/>
      <c r="AQ1837" s="84"/>
      <c r="AR1837" s="84"/>
      <c r="AS1837" s="84"/>
      <c r="AT1837" s="84"/>
      <c r="AU1837" s="84"/>
    </row>
    <row r="1838" spans="27:47" x14ac:dyDescent="0.2">
      <c r="AA1838" s="84"/>
      <c r="AB1838" s="84"/>
      <c r="AC1838" s="84"/>
      <c r="AD1838" s="84"/>
      <c r="AE1838" s="84"/>
      <c r="AG1838" s="132"/>
      <c r="AN1838" s="84"/>
      <c r="AO1838" s="84"/>
      <c r="AP1838" s="84"/>
      <c r="AQ1838" s="84"/>
      <c r="AR1838" s="84"/>
      <c r="AS1838" s="84"/>
      <c r="AT1838" s="84"/>
      <c r="AU1838" s="84"/>
    </row>
    <row r="1839" spans="27:47" x14ac:dyDescent="0.2">
      <c r="AA1839" s="84"/>
      <c r="AB1839" s="84"/>
      <c r="AC1839" s="84"/>
      <c r="AD1839" s="84"/>
      <c r="AE1839" s="84"/>
      <c r="AG1839" s="132"/>
      <c r="AN1839" s="84"/>
      <c r="AO1839" s="84"/>
      <c r="AP1839" s="84"/>
      <c r="AQ1839" s="84"/>
      <c r="AR1839" s="84"/>
      <c r="AS1839" s="84"/>
      <c r="AT1839" s="84"/>
      <c r="AU1839" s="84"/>
    </row>
    <row r="1840" spans="27:47" x14ac:dyDescent="0.2">
      <c r="AA1840" s="84"/>
      <c r="AB1840" s="84"/>
      <c r="AC1840" s="84"/>
      <c r="AD1840" s="84"/>
      <c r="AE1840" s="84"/>
      <c r="AG1840" s="132"/>
      <c r="AN1840" s="84"/>
      <c r="AO1840" s="84"/>
      <c r="AP1840" s="84"/>
      <c r="AQ1840" s="84"/>
      <c r="AR1840" s="84"/>
      <c r="AS1840" s="84"/>
      <c r="AT1840" s="84"/>
      <c r="AU1840" s="84"/>
    </row>
    <row r="1841" spans="27:48" x14ac:dyDescent="0.2">
      <c r="AA1841" s="84"/>
      <c r="AB1841" s="84"/>
      <c r="AC1841" s="84"/>
      <c r="AD1841" s="84"/>
      <c r="AE1841" s="84"/>
      <c r="AG1841" s="132"/>
      <c r="AN1841" s="84"/>
      <c r="AO1841" s="84"/>
      <c r="AP1841" s="84"/>
      <c r="AQ1841" s="84"/>
      <c r="AR1841" s="84"/>
      <c r="AS1841" s="84"/>
      <c r="AT1841" s="84"/>
      <c r="AU1841" s="84"/>
    </row>
    <row r="1842" spans="27:48" x14ac:dyDescent="0.2">
      <c r="AA1842" s="84"/>
      <c r="AB1842" s="84"/>
      <c r="AC1842" s="84"/>
      <c r="AD1842" s="84"/>
      <c r="AE1842" s="84"/>
      <c r="AG1842" s="132"/>
      <c r="AN1842" s="84"/>
      <c r="AO1842" s="84"/>
      <c r="AP1842" s="84"/>
      <c r="AQ1842" s="84"/>
      <c r="AR1842" s="84"/>
      <c r="AS1842" s="84"/>
      <c r="AT1842" s="84"/>
      <c r="AU1842" s="84"/>
      <c r="AV1842" s="84"/>
    </row>
    <row r="1843" spans="27:48" x14ac:dyDescent="0.2">
      <c r="AA1843" s="84"/>
      <c r="AB1843" s="84"/>
      <c r="AC1843" s="84"/>
      <c r="AD1843" s="84"/>
      <c r="AE1843" s="84"/>
      <c r="AG1843" s="132"/>
      <c r="AN1843" s="84"/>
      <c r="AO1843" s="84"/>
      <c r="AP1843" s="84"/>
      <c r="AQ1843" s="84"/>
      <c r="AR1843" s="84"/>
      <c r="AS1843" s="84"/>
      <c r="AT1843" s="84"/>
      <c r="AU1843" s="84"/>
    </row>
    <row r="1844" spans="27:48" x14ac:dyDescent="0.2">
      <c r="AA1844" s="84"/>
      <c r="AB1844" s="84"/>
      <c r="AC1844" s="84"/>
      <c r="AD1844" s="84"/>
      <c r="AE1844" s="84"/>
      <c r="AG1844" s="132"/>
      <c r="AN1844" s="84"/>
      <c r="AO1844" s="84"/>
      <c r="AP1844" s="84"/>
      <c r="AQ1844" s="84"/>
      <c r="AR1844" s="84"/>
      <c r="AS1844" s="84"/>
      <c r="AT1844" s="84"/>
      <c r="AU1844" s="84"/>
    </row>
    <row r="1845" spans="27:48" x14ac:dyDescent="0.2">
      <c r="AA1845" s="84"/>
      <c r="AB1845" s="84"/>
      <c r="AC1845" s="84"/>
      <c r="AD1845" s="84"/>
      <c r="AE1845" s="84"/>
      <c r="AG1845" s="132"/>
      <c r="AN1845" s="84"/>
      <c r="AO1845" s="84"/>
      <c r="AP1845" s="84"/>
      <c r="AQ1845" s="84"/>
      <c r="AR1845" s="84"/>
      <c r="AS1845" s="84"/>
      <c r="AT1845" s="84"/>
      <c r="AU1845" s="84"/>
    </row>
    <row r="1846" spans="27:48" x14ac:dyDescent="0.2">
      <c r="AA1846" s="84"/>
      <c r="AB1846" s="84"/>
      <c r="AC1846" s="84"/>
      <c r="AD1846" s="84"/>
      <c r="AE1846" s="84"/>
      <c r="AG1846" s="132"/>
      <c r="AN1846" s="84"/>
      <c r="AO1846" s="84"/>
      <c r="AP1846" s="84"/>
      <c r="AQ1846" s="84"/>
      <c r="AR1846" s="84"/>
      <c r="AS1846" s="84"/>
      <c r="AT1846" s="84"/>
      <c r="AU1846" s="84"/>
      <c r="AV1846" s="84"/>
    </row>
    <row r="1847" spans="27:48" x14ac:dyDescent="0.2">
      <c r="AA1847" s="84"/>
      <c r="AB1847" s="84"/>
      <c r="AC1847" s="84"/>
      <c r="AD1847" s="84"/>
      <c r="AE1847" s="84"/>
      <c r="AG1847" s="132"/>
      <c r="AN1847" s="84"/>
      <c r="AO1847" s="84"/>
      <c r="AP1847" s="84"/>
      <c r="AQ1847" s="84"/>
      <c r="AR1847" s="84"/>
      <c r="AS1847" s="84"/>
      <c r="AT1847" s="84"/>
      <c r="AU1847" s="84"/>
    </row>
    <row r="1848" spans="27:48" x14ac:dyDescent="0.2">
      <c r="AA1848" s="84"/>
      <c r="AB1848" s="84"/>
      <c r="AC1848" s="84"/>
      <c r="AD1848" s="84"/>
      <c r="AE1848" s="84"/>
      <c r="AG1848" s="132"/>
      <c r="AN1848" s="84"/>
      <c r="AO1848" s="84"/>
      <c r="AP1848" s="84"/>
      <c r="AQ1848" s="84"/>
      <c r="AR1848" s="84"/>
      <c r="AS1848" s="84"/>
      <c r="AT1848" s="84"/>
      <c r="AU1848" s="84"/>
    </row>
    <row r="1849" spans="27:48" x14ac:dyDescent="0.2">
      <c r="AA1849" s="84"/>
      <c r="AB1849" s="84"/>
      <c r="AC1849" s="84"/>
      <c r="AD1849" s="84"/>
      <c r="AE1849" s="84"/>
      <c r="AG1849" s="132"/>
      <c r="AN1849" s="84"/>
      <c r="AO1849" s="84"/>
      <c r="AP1849" s="84"/>
      <c r="AQ1849" s="84"/>
      <c r="AR1849" s="84"/>
      <c r="AS1849" s="84"/>
      <c r="AT1849" s="84"/>
      <c r="AU1849" s="84"/>
      <c r="AV1849" s="84"/>
    </row>
    <row r="1850" spans="27:48" x14ac:dyDescent="0.2">
      <c r="AA1850" s="84"/>
      <c r="AB1850" s="84"/>
      <c r="AC1850" s="84"/>
      <c r="AD1850" s="84"/>
      <c r="AE1850" s="84"/>
      <c r="AG1850" s="132"/>
      <c r="AN1850" s="84"/>
      <c r="AO1850" s="84"/>
      <c r="AP1850" s="84"/>
      <c r="AQ1850" s="84"/>
      <c r="AR1850" s="84"/>
      <c r="AS1850" s="84"/>
      <c r="AT1850" s="84"/>
      <c r="AU1850" s="84"/>
    </row>
    <row r="1851" spans="27:48" x14ac:dyDescent="0.2">
      <c r="AA1851" s="84"/>
      <c r="AB1851" s="84"/>
      <c r="AC1851" s="84"/>
      <c r="AD1851" s="84"/>
      <c r="AE1851" s="84"/>
      <c r="AG1851" s="132"/>
      <c r="AN1851" s="84"/>
      <c r="AO1851" s="84"/>
      <c r="AP1851" s="84"/>
      <c r="AQ1851" s="84"/>
      <c r="AR1851" s="84"/>
      <c r="AS1851" s="84"/>
      <c r="AT1851" s="84"/>
      <c r="AU1851" s="84"/>
    </row>
    <row r="1852" spans="27:48" x14ac:dyDescent="0.2">
      <c r="AA1852" s="84"/>
      <c r="AB1852" s="84"/>
      <c r="AC1852" s="84"/>
      <c r="AD1852" s="84"/>
      <c r="AE1852" s="84"/>
      <c r="AG1852" s="132"/>
      <c r="AN1852" s="84"/>
      <c r="AO1852" s="84"/>
      <c r="AP1852" s="84"/>
      <c r="AQ1852" s="84"/>
      <c r="AR1852" s="84"/>
      <c r="AS1852" s="84"/>
      <c r="AT1852" s="84"/>
      <c r="AU1852" s="84"/>
    </row>
    <row r="1853" spans="27:48" x14ac:dyDescent="0.2">
      <c r="AA1853" s="84"/>
      <c r="AB1853" s="84"/>
      <c r="AC1853" s="84"/>
      <c r="AD1853" s="84"/>
      <c r="AE1853" s="84"/>
      <c r="AG1853" s="132"/>
      <c r="AN1853" s="84"/>
      <c r="AO1853" s="84"/>
      <c r="AP1853" s="84"/>
      <c r="AQ1853" s="84"/>
      <c r="AR1853" s="84"/>
      <c r="AS1853" s="84"/>
      <c r="AT1853" s="84"/>
      <c r="AU1853" s="84"/>
    </row>
    <row r="1854" spans="27:48" x14ac:dyDescent="0.2">
      <c r="AA1854" s="84"/>
      <c r="AB1854" s="84"/>
      <c r="AC1854" s="84"/>
      <c r="AD1854" s="84"/>
      <c r="AE1854" s="84"/>
      <c r="AG1854" s="132"/>
      <c r="AN1854" s="84"/>
      <c r="AO1854" s="84"/>
      <c r="AP1854" s="84"/>
      <c r="AQ1854" s="84"/>
      <c r="AR1854" s="84"/>
      <c r="AS1854" s="84"/>
      <c r="AT1854" s="84"/>
      <c r="AU1854" s="84"/>
    </row>
    <row r="1855" spans="27:48" x14ac:dyDescent="0.2">
      <c r="AA1855" s="84"/>
      <c r="AB1855" s="84"/>
      <c r="AC1855" s="84"/>
      <c r="AD1855" s="84"/>
      <c r="AE1855" s="84"/>
      <c r="AG1855" s="132"/>
      <c r="AN1855" s="84"/>
      <c r="AO1855" s="84"/>
      <c r="AP1855" s="84"/>
      <c r="AQ1855" s="84"/>
      <c r="AR1855" s="84"/>
      <c r="AS1855" s="84"/>
      <c r="AT1855" s="84"/>
      <c r="AU1855" s="84"/>
    </row>
    <row r="1856" spans="27:48" x14ac:dyDescent="0.2">
      <c r="AA1856" s="84"/>
      <c r="AB1856" s="84"/>
      <c r="AC1856" s="84"/>
      <c r="AD1856" s="84"/>
      <c r="AE1856" s="84"/>
      <c r="AG1856" s="132"/>
      <c r="AN1856" s="84"/>
      <c r="AO1856" s="84"/>
      <c r="AP1856" s="84"/>
      <c r="AQ1856" s="84"/>
      <c r="AR1856" s="84"/>
      <c r="AS1856" s="84"/>
      <c r="AT1856" s="84"/>
      <c r="AU1856" s="84"/>
    </row>
    <row r="1857" spans="27:47" x14ac:dyDescent="0.2">
      <c r="AA1857" s="84"/>
      <c r="AB1857" s="84"/>
      <c r="AC1857" s="84"/>
      <c r="AD1857" s="84"/>
      <c r="AE1857" s="84"/>
      <c r="AG1857" s="132"/>
      <c r="AN1857" s="84"/>
      <c r="AO1857" s="84"/>
      <c r="AP1857" s="84"/>
      <c r="AQ1857" s="84"/>
      <c r="AR1857" s="84"/>
      <c r="AS1857" s="84"/>
      <c r="AT1857" s="84"/>
      <c r="AU1857" s="84"/>
    </row>
    <row r="1858" spans="27:47" x14ac:dyDescent="0.2">
      <c r="AA1858" s="84"/>
      <c r="AB1858" s="84"/>
      <c r="AC1858" s="84"/>
      <c r="AD1858" s="84"/>
      <c r="AE1858" s="84"/>
      <c r="AG1858" s="132"/>
      <c r="AN1858" s="84"/>
      <c r="AO1858" s="84"/>
      <c r="AP1858" s="84"/>
      <c r="AQ1858" s="84"/>
      <c r="AR1858" s="84"/>
      <c r="AS1858" s="84"/>
      <c r="AT1858" s="84"/>
      <c r="AU1858" s="84"/>
    </row>
    <row r="1859" spans="27:47" x14ac:dyDescent="0.2">
      <c r="AA1859" s="84"/>
      <c r="AB1859" s="84"/>
      <c r="AC1859" s="84"/>
      <c r="AD1859" s="84"/>
      <c r="AE1859" s="84"/>
      <c r="AG1859" s="132"/>
      <c r="AN1859" s="84"/>
      <c r="AO1859" s="84"/>
      <c r="AP1859" s="84"/>
      <c r="AQ1859" s="84"/>
      <c r="AR1859" s="84"/>
      <c r="AS1859" s="84"/>
      <c r="AT1859" s="84"/>
      <c r="AU1859" s="84"/>
    </row>
    <row r="1860" spans="27:47" x14ac:dyDescent="0.2">
      <c r="AA1860" s="84"/>
      <c r="AB1860" s="84"/>
      <c r="AC1860" s="84"/>
      <c r="AD1860" s="84"/>
      <c r="AE1860" s="84"/>
      <c r="AG1860" s="132"/>
      <c r="AN1860" s="84"/>
      <c r="AO1860" s="84"/>
      <c r="AP1860" s="84"/>
      <c r="AQ1860" s="84"/>
      <c r="AR1860" s="84"/>
      <c r="AS1860" s="84"/>
      <c r="AT1860" s="84"/>
      <c r="AU1860" s="84"/>
    </row>
    <row r="1861" spans="27:47" x14ac:dyDescent="0.2">
      <c r="AA1861" s="84"/>
      <c r="AB1861" s="84"/>
      <c r="AC1861" s="84"/>
      <c r="AD1861" s="84"/>
      <c r="AE1861" s="84"/>
      <c r="AG1861" s="132"/>
      <c r="AN1861" s="84"/>
      <c r="AO1861" s="84"/>
      <c r="AP1861" s="84"/>
      <c r="AQ1861" s="84"/>
      <c r="AR1861" s="84"/>
      <c r="AS1861" s="84"/>
      <c r="AT1861" s="84"/>
      <c r="AU1861" s="84"/>
    </row>
    <row r="1862" spans="27:47" x14ac:dyDescent="0.2">
      <c r="AA1862" s="84"/>
      <c r="AB1862" s="84"/>
      <c r="AC1862" s="84"/>
      <c r="AD1862" s="84"/>
      <c r="AE1862" s="84"/>
      <c r="AG1862" s="132"/>
      <c r="AN1862" s="84"/>
      <c r="AO1862" s="84"/>
      <c r="AP1862" s="84"/>
      <c r="AQ1862" s="84"/>
      <c r="AR1862" s="84"/>
      <c r="AS1862" s="84"/>
      <c r="AT1862" s="84"/>
      <c r="AU1862" s="84"/>
    </row>
    <row r="1863" spans="27:47" x14ac:dyDescent="0.2">
      <c r="AA1863" s="84"/>
      <c r="AB1863" s="84"/>
      <c r="AC1863" s="84"/>
      <c r="AD1863" s="84"/>
      <c r="AE1863" s="84"/>
      <c r="AG1863" s="132"/>
      <c r="AN1863" s="84"/>
      <c r="AO1863" s="84"/>
      <c r="AP1863" s="84"/>
      <c r="AQ1863" s="84"/>
      <c r="AR1863" s="84"/>
      <c r="AS1863" s="84"/>
      <c r="AT1863" s="84"/>
      <c r="AU1863" s="84"/>
    </row>
    <row r="1864" spans="27:47" x14ac:dyDescent="0.2">
      <c r="AA1864" s="84"/>
      <c r="AB1864" s="84"/>
      <c r="AC1864" s="84"/>
      <c r="AD1864" s="84"/>
      <c r="AE1864" s="84"/>
      <c r="AG1864" s="132"/>
      <c r="AN1864" s="84"/>
      <c r="AO1864" s="84"/>
      <c r="AP1864" s="84"/>
      <c r="AQ1864" s="84"/>
      <c r="AR1864" s="84"/>
      <c r="AS1864" s="84"/>
      <c r="AT1864" s="84"/>
      <c r="AU1864" s="84"/>
    </row>
    <row r="1865" spans="27:47" x14ac:dyDescent="0.2">
      <c r="AA1865" s="84"/>
      <c r="AB1865" s="84"/>
      <c r="AC1865" s="84"/>
      <c r="AD1865" s="84"/>
      <c r="AE1865" s="84"/>
      <c r="AG1865" s="132"/>
      <c r="AN1865" s="84"/>
      <c r="AO1865" s="84"/>
      <c r="AP1865" s="84"/>
      <c r="AQ1865" s="84"/>
      <c r="AR1865" s="84"/>
      <c r="AS1865" s="84"/>
      <c r="AT1865" s="84"/>
      <c r="AU1865" s="84"/>
    </row>
    <row r="1866" spans="27:47" x14ac:dyDescent="0.2">
      <c r="AA1866" s="84"/>
      <c r="AB1866" s="84"/>
      <c r="AC1866" s="84"/>
      <c r="AD1866" s="84"/>
      <c r="AE1866" s="84"/>
      <c r="AG1866" s="132"/>
      <c r="AN1866" s="84"/>
      <c r="AO1866" s="84"/>
      <c r="AP1866" s="84"/>
      <c r="AQ1866" s="84"/>
      <c r="AR1866" s="84"/>
      <c r="AS1866" s="84"/>
      <c r="AT1866" s="84"/>
      <c r="AU1866" s="84"/>
    </row>
    <row r="1867" spans="27:47" x14ac:dyDescent="0.2">
      <c r="AA1867" s="84"/>
      <c r="AB1867" s="84"/>
      <c r="AC1867" s="84"/>
      <c r="AD1867" s="84"/>
      <c r="AE1867" s="84"/>
      <c r="AG1867" s="132"/>
      <c r="AN1867" s="84"/>
      <c r="AO1867" s="84"/>
      <c r="AP1867" s="84"/>
      <c r="AQ1867" s="84"/>
      <c r="AR1867" s="84"/>
      <c r="AS1867" s="84"/>
      <c r="AT1867" s="84"/>
      <c r="AU1867" s="84"/>
    </row>
    <row r="1868" spans="27:47" x14ac:dyDescent="0.2">
      <c r="AA1868" s="84"/>
      <c r="AB1868" s="84"/>
      <c r="AC1868" s="84"/>
      <c r="AD1868" s="84"/>
      <c r="AE1868" s="84"/>
      <c r="AG1868" s="132"/>
      <c r="AN1868" s="84"/>
      <c r="AO1868" s="84"/>
      <c r="AP1868" s="84"/>
      <c r="AQ1868" s="84"/>
      <c r="AR1868" s="84"/>
      <c r="AS1868" s="84"/>
      <c r="AT1868" s="84"/>
      <c r="AU1868" s="84"/>
    </row>
    <row r="1869" spans="27:47" x14ac:dyDescent="0.2">
      <c r="AA1869" s="84"/>
      <c r="AB1869" s="84"/>
      <c r="AC1869" s="84"/>
      <c r="AD1869" s="84"/>
      <c r="AE1869" s="84"/>
      <c r="AG1869" s="132"/>
      <c r="AN1869" s="84"/>
      <c r="AO1869" s="84"/>
      <c r="AP1869" s="84"/>
      <c r="AQ1869" s="84"/>
      <c r="AR1869" s="84"/>
      <c r="AS1869" s="84"/>
      <c r="AT1869" s="84"/>
      <c r="AU1869" s="84"/>
    </row>
    <row r="1870" spans="27:47" x14ac:dyDescent="0.2">
      <c r="AA1870" s="84"/>
      <c r="AB1870" s="84"/>
      <c r="AC1870" s="84"/>
      <c r="AD1870" s="84"/>
      <c r="AE1870" s="84"/>
      <c r="AG1870" s="132"/>
      <c r="AN1870" s="84"/>
      <c r="AO1870" s="84"/>
      <c r="AP1870" s="84"/>
      <c r="AQ1870" s="84"/>
      <c r="AR1870" s="84"/>
      <c r="AS1870" s="84"/>
      <c r="AT1870" s="84"/>
      <c r="AU1870" s="84"/>
    </row>
    <row r="1871" spans="27:47" x14ac:dyDescent="0.2">
      <c r="AA1871" s="84"/>
      <c r="AB1871" s="84"/>
      <c r="AC1871" s="84"/>
      <c r="AD1871" s="84"/>
      <c r="AE1871" s="84"/>
      <c r="AG1871" s="132"/>
      <c r="AN1871" s="84"/>
      <c r="AO1871" s="84"/>
      <c r="AP1871" s="84"/>
      <c r="AQ1871" s="84"/>
      <c r="AR1871" s="84"/>
      <c r="AS1871" s="84"/>
      <c r="AT1871" s="84"/>
      <c r="AU1871" s="84"/>
    </row>
    <row r="1872" spans="27:47" x14ac:dyDescent="0.2">
      <c r="AA1872" s="84"/>
      <c r="AB1872" s="84"/>
      <c r="AC1872" s="84"/>
      <c r="AD1872" s="84"/>
      <c r="AE1872" s="84"/>
      <c r="AG1872" s="132"/>
      <c r="AN1872" s="84"/>
      <c r="AO1872" s="84"/>
      <c r="AP1872" s="84"/>
      <c r="AQ1872" s="84"/>
      <c r="AR1872" s="84"/>
      <c r="AS1872" s="84"/>
      <c r="AT1872" s="84"/>
      <c r="AU1872" s="84"/>
    </row>
    <row r="1873" spans="27:47" x14ac:dyDescent="0.2">
      <c r="AA1873" s="84"/>
      <c r="AB1873" s="84"/>
      <c r="AC1873" s="84"/>
      <c r="AD1873" s="84"/>
      <c r="AE1873" s="84"/>
      <c r="AG1873" s="132"/>
      <c r="AN1873" s="84"/>
      <c r="AO1873" s="84"/>
      <c r="AP1873" s="84"/>
      <c r="AQ1873" s="84"/>
      <c r="AR1873" s="84"/>
      <c r="AS1873" s="84"/>
      <c r="AT1873" s="84"/>
      <c r="AU1873" s="84"/>
    </row>
    <row r="1874" spans="27:47" x14ac:dyDescent="0.2">
      <c r="AA1874" s="84"/>
      <c r="AB1874" s="84"/>
      <c r="AC1874" s="84"/>
      <c r="AD1874" s="84"/>
      <c r="AE1874" s="84"/>
      <c r="AG1874" s="132"/>
      <c r="AN1874" s="84"/>
      <c r="AO1874" s="84"/>
      <c r="AP1874" s="84"/>
      <c r="AQ1874" s="84"/>
      <c r="AR1874" s="84"/>
      <c r="AS1874" s="84"/>
      <c r="AT1874" s="84"/>
      <c r="AU1874" s="84"/>
    </row>
    <row r="1875" spans="27:47" x14ac:dyDescent="0.2">
      <c r="AA1875" s="84"/>
      <c r="AB1875" s="84"/>
      <c r="AC1875" s="84"/>
      <c r="AD1875" s="84"/>
      <c r="AE1875" s="84"/>
      <c r="AG1875" s="132"/>
      <c r="AN1875" s="84"/>
      <c r="AO1875" s="84"/>
      <c r="AP1875" s="84"/>
      <c r="AQ1875" s="84"/>
      <c r="AR1875" s="84"/>
      <c r="AS1875" s="84"/>
      <c r="AT1875" s="84"/>
      <c r="AU1875" s="84"/>
    </row>
    <row r="1876" spans="27:47" x14ac:dyDescent="0.2">
      <c r="AA1876" s="84"/>
      <c r="AB1876" s="84"/>
      <c r="AC1876" s="84"/>
      <c r="AD1876" s="84"/>
      <c r="AE1876" s="84"/>
      <c r="AG1876" s="132"/>
      <c r="AN1876" s="84"/>
      <c r="AO1876" s="84"/>
      <c r="AP1876" s="84"/>
      <c r="AQ1876" s="84"/>
      <c r="AR1876" s="84"/>
      <c r="AS1876" s="84"/>
      <c r="AT1876" s="84"/>
      <c r="AU1876" s="84"/>
    </row>
    <row r="1877" spans="27:47" x14ac:dyDescent="0.2">
      <c r="AA1877" s="84"/>
      <c r="AB1877" s="84"/>
      <c r="AC1877" s="84"/>
      <c r="AD1877" s="84"/>
      <c r="AE1877" s="84"/>
      <c r="AG1877" s="132"/>
      <c r="AN1877" s="84"/>
      <c r="AO1877" s="84"/>
      <c r="AP1877" s="84"/>
      <c r="AQ1877" s="84"/>
      <c r="AR1877" s="84"/>
      <c r="AS1877" s="84"/>
      <c r="AT1877" s="84"/>
      <c r="AU1877" s="84"/>
    </row>
    <row r="1878" spans="27:47" x14ac:dyDescent="0.2">
      <c r="AA1878" s="84"/>
      <c r="AB1878" s="84"/>
      <c r="AC1878" s="84"/>
      <c r="AD1878" s="84"/>
      <c r="AE1878" s="84"/>
      <c r="AG1878" s="132"/>
      <c r="AN1878" s="84"/>
      <c r="AO1878" s="84"/>
      <c r="AP1878" s="84"/>
      <c r="AQ1878" s="84"/>
      <c r="AR1878" s="84"/>
      <c r="AS1878" s="84"/>
      <c r="AT1878" s="84"/>
      <c r="AU1878" s="84"/>
    </row>
    <row r="1879" spans="27:47" x14ac:dyDescent="0.2">
      <c r="AA1879" s="84"/>
      <c r="AB1879" s="84"/>
      <c r="AC1879" s="84"/>
      <c r="AD1879" s="84"/>
      <c r="AE1879" s="84"/>
      <c r="AG1879" s="132"/>
      <c r="AN1879" s="84"/>
      <c r="AO1879" s="84"/>
      <c r="AP1879" s="84"/>
      <c r="AQ1879" s="84"/>
      <c r="AR1879" s="84"/>
      <c r="AS1879" s="84"/>
      <c r="AT1879" s="84"/>
      <c r="AU1879" s="84"/>
    </row>
    <row r="1880" spans="27:47" x14ac:dyDescent="0.2">
      <c r="AA1880" s="84"/>
      <c r="AB1880" s="84"/>
      <c r="AC1880" s="84"/>
      <c r="AD1880" s="84"/>
      <c r="AE1880" s="84"/>
      <c r="AG1880" s="132"/>
      <c r="AN1880" s="84"/>
      <c r="AO1880" s="84"/>
      <c r="AP1880" s="84"/>
      <c r="AQ1880" s="84"/>
      <c r="AR1880" s="84"/>
      <c r="AS1880" s="84"/>
      <c r="AT1880" s="84"/>
      <c r="AU1880" s="84"/>
    </row>
    <row r="1881" spans="27:47" x14ac:dyDescent="0.2">
      <c r="AA1881" s="84"/>
      <c r="AB1881" s="84"/>
      <c r="AC1881" s="84"/>
      <c r="AD1881" s="84"/>
      <c r="AE1881" s="84"/>
      <c r="AG1881" s="132"/>
      <c r="AN1881" s="84"/>
      <c r="AO1881" s="84"/>
      <c r="AP1881" s="84"/>
      <c r="AQ1881" s="84"/>
      <c r="AR1881" s="84"/>
      <c r="AS1881" s="84"/>
      <c r="AT1881" s="84"/>
      <c r="AU1881" s="84"/>
    </row>
    <row r="1882" spans="27:47" x14ac:dyDescent="0.2">
      <c r="AA1882" s="84"/>
      <c r="AB1882" s="84"/>
      <c r="AC1882" s="84"/>
      <c r="AD1882" s="84"/>
      <c r="AE1882" s="84"/>
      <c r="AG1882" s="132"/>
      <c r="AN1882" s="84"/>
      <c r="AO1882" s="84"/>
      <c r="AP1882" s="84"/>
      <c r="AQ1882" s="84"/>
      <c r="AR1882" s="84"/>
      <c r="AS1882" s="84"/>
      <c r="AT1882" s="84"/>
      <c r="AU1882" s="84"/>
    </row>
    <row r="1883" spans="27:47" x14ac:dyDescent="0.2">
      <c r="AA1883" s="84"/>
      <c r="AB1883" s="84"/>
      <c r="AC1883" s="84"/>
      <c r="AD1883" s="84"/>
      <c r="AE1883" s="84"/>
      <c r="AG1883" s="132"/>
      <c r="AN1883" s="84"/>
      <c r="AO1883" s="84"/>
      <c r="AP1883" s="84"/>
      <c r="AQ1883" s="84"/>
      <c r="AR1883" s="84"/>
      <c r="AS1883" s="84"/>
      <c r="AT1883" s="84"/>
      <c r="AU1883" s="84"/>
    </row>
    <row r="1884" spans="27:47" x14ac:dyDescent="0.2">
      <c r="AA1884" s="84"/>
      <c r="AB1884" s="84"/>
      <c r="AC1884" s="84"/>
      <c r="AD1884" s="84"/>
      <c r="AE1884" s="84"/>
      <c r="AG1884" s="132"/>
      <c r="AN1884" s="84"/>
      <c r="AO1884" s="84"/>
      <c r="AP1884" s="84"/>
      <c r="AQ1884" s="84"/>
      <c r="AR1884" s="84"/>
      <c r="AS1884" s="84"/>
      <c r="AT1884" s="84"/>
      <c r="AU1884" s="84"/>
    </row>
    <row r="1885" spans="27:47" x14ac:dyDescent="0.2">
      <c r="AA1885" s="84"/>
      <c r="AB1885" s="84"/>
      <c r="AC1885" s="84"/>
      <c r="AD1885" s="84"/>
      <c r="AE1885" s="84"/>
      <c r="AG1885" s="132"/>
      <c r="AN1885" s="84"/>
      <c r="AO1885" s="84"/>
      <c r="AP1885" s="84"/>
      <c r="AQ1885" s="84"/>
      <c r="AR1885" s="84"/>
      <c r="AS1885" s="84"/>
      <c r="AT1885" s="84"/>
      <c r="AU1885" s="84"/>
    </row>
    <row r="1886" spans="27:47" x14ac:dyDescent="0.2">
      <c r="AA1886" s="84"/>
      <c r="AB1886" s="84"/>
      <c r="AC1886" s="84"/>
      <c r="AD1886" s="84"/>
      <c r="AE1886" s="84"/>
      <c r="AG1886" s="132"/>
      <c r="AN1886" s="84"/>
      <c r="AO1886" s="84"/>
      <c r="AP1886" s="84"/>
      <c r="AQ1886" s="84"/>
      <c r="AR1886" s="84"/>
      <c r="AS1886" s="84"/>
      <c r="AT1886" s="84"/>
      <c r="AU1886" s="84"/>
    </row>
    <row r="1887" spans="27:47" x14ac:dyDescent="0.2">
      <c r="AA1887" s="84"/>
      <c r="AB1887" s="84"/>
      <c r="AC1887" s="84"/>
      <c r="AD1887" s="84"/>
      <c r="AE1887" s="84"/>
      <c r="AG1887" s="132"/>
      <c r="AN1887" s="84"/>
      <c r="AO1887" s="84"/>
      <c r="AP1887" s="84"/>
      <c r="AQ1887" s="84"/>
      <c r="AR1887" s="84"/>
      <c r="AS1887" s="84"/>
      <c r="AT1887" s="84"/>
      <c r="AU1887" s="84"/>
    </row>
    <row r="1888" spans="27:47" x14ac:dyDescent="0.2">
      <c r="AA1888" s="84"/>
      <c r="AB1888" s="84"/>
      <c r="AC1888" s="84"/>
      <c r="AD1888" s="84"/>
      <c r="AE1888" s="84"/>
      <c r="AG1888" s="132"/>
      <c r="AN1888" s="84"/>
      <c r="AO1888" s="84"/>
      <c r="AP1888" s="84"/>
      <c r="AQ1888" s="84"/>
      <c r="AR1888" s="84"/>
      <c r="AS1888" s="84"/>
      <c r="AT1888" s="84"/>
      <c r="AU1888" s="84"/>
    </row>
    <row r="1889" spans="27:47" x14ac:dyDescent="0.2">
      <c r="AA1889" s="84"/>
      <c r="AB1889" s="84"/>
      <c r="AC1889" s="84"/>
      <c r="AD1889" s="84"/>
      <c r="AE1889" s="84"/>
      <c r="AG1889" s="132"/>
      <c r="AN1889" s="84"/>
      <c r="AO1889" s="84"/>
      <c r="AP1889" s="84"/>
      <c r="AQ1889" s="84"/>
      <c r="AR1889" s="84"/>
      <c r="AS1889" s="84"/>
      <c r="AT1889" s="84"/>
      <c r="AU1889" s="84"/>
    </row>
    <row r="1890" spans="27:47" x14ac:dyDescent="0.2">
      <c r="AA1890" s="84"/>
      <c r="AB1890" s="84"/>
      <c r="AC1890" s="84"/>
      <c r="AD1890" s="84"/>
      <c r="AE1890" s="84"/>
      <c r="AG1890" s="132"/>
      <c r="AN1890" s="84"/>
      <c r="AO1890" s="84"/>
      <c r="AP1890" s="84"/>
      <c r="AQ1890" s="84"/>
      <c r="AR1890" s="84"/>
      <c r="AS1890" s="84"/>
      <c r="AT1890" s="84"/>
      <c r="AU1890" s="84"/>
    </row>
    <row r="1891" spans="27:47" x14ac:dyDescent="0.2">
      <c r="AA1891" s="84"/>
      <c r="AB1891" s="84"/>
      <c r="AC1891" s="84"/>
      <c r="AD1891" s="84"/>
      <c r="AE1891" s="84"/>
      <c r="AG1891" s="132"/>
      <c r="AN1891" s="84"/>
      <c r="AO1891" s="84"/>
      <c r="AP1891" s="84"/>
      <c r="AQ1891" s="84"/>
      <c r="AR1891" s="84"/>
      <c r="AS1891" s="84"/>
      <c r="AT1891" s="84"/>
      <c r="AU1891" s="84"/>
    </row>
    <row r="1892" spans="27:47" x14ac:dyDescent="0.2">
      <c r="AA1892" s="84"/>
      <c r="AB1892" s="84"/>
      <c r="AC1892" s="84"/>
      <c r="AD1892" s="84"/>
      <c r="AE1892" s="84"/>
      <c r="AG1892" s="132"/>
      <c r="AN1892" s="84"/>
      <c r="AO1892" s="84"/>
      <c r="AP1892" s="84"/>
      <c r="AQ1892" s="84"/>
      <c r="AR1892" s="84"/>
      <c r="AS1892" s="84"/>
      <c r="AT1892" s="84"/>
      <c r="AU1892" s="84"/>
    </row>
    <row r="1893" spans="27:47" x14ac:dyDescent="0.2">
      <c r="AA1893" s="84"/>
      <c r="AB1893" s="84"/>
      <c r="AC1893" s="84"/>
      <c r="AD1893" s="84"/>
      <c r="AE1893" s="84"/>
      <c r="AG1893" s="132"/>
      <c r="AN1893" s="84"/>
      <c r="AO1893" s="84"/>
      <c r="AP1893" s="84"/>
      <c r="AQ1893" s="84"/>
      <c r="AR1893" s="84"/>
      <c r="AS1893" s="84"/>
      <c r="AT1893" s="84"/>
      <c r="AU1893" s="84"/>
    </row>
    <row r="1894" spans="27:47" x14ac:dyDescent="0.2">
      <c r="AA1894" s="84"/>
      <c r="AB1894" s="84"/>
      <c r="AC1894" s="84"/>
      <c r="AD1894" s="84"/>
      <c r="AE1894" s="84"/>
      <c r="AG1894" s="132"/>
      <c r="AN1894" s="84"/>
      <c r="AO1894" s="84"/>
      <c r="AP1894" s="84"/>
      <c r="AQ1894" s="84"/>
      <c r="AR1894" s="84"/>
      <c r="AS1894" s="84"/>
      <c r="AT1894" s="84"/>
      <c r="AU1894" s="84"/>
    </row>
    <row r="1895" spans="27:47" x14ac:dyDescent="0.2">
      <c r="AA1895" s="84"/>
      <c r="AB1895" s="84"/>
      <c r="AC1895" s="84"/>
      <c r="AD1895" s="84"/>
      <c r="AE1895" s="84"/>
      <c r="AG1895" s="132"/>
      <c r="AN1895" s="84"/>
      <c r="AO1895" s="84"/>
      <c r="AP1895" s="84"/>
      <c r="AQ1895" s="84"/>
      <c r="AR1895" s="84"/>
      <c r="AS1895" s="84"/>
      <c r="AT1895" s="84"/>
      <c r="AU1895" s="84"/>
    </row>
    <row r="1896" spans="27:47" x14ac:dyDescent="0.2">
      <c r="AA1896" s="84"/>
      <c r="AB1896" s="84"/>
      <c r="AC1896" s="84"/>
      <c r="AD1896" s="84"/>
      <c r="AE1896" s="84"/>
      <c r="AG1896" s="132"/>
      <c r="AN1896" s="84"/>
      <c r="AO1896" s="84"/>
      <c r="AP1896" s="84"/>
      <c r="AQ1896" s="84"/>
      <c r="AR1896" s="84"/>
      <c r="AS1896" s="84"/>
      <c r="AT1896" s="84"/>
      <c r="AU1896" s="84"/>
    </row>
    <row r="1897" spans="27:47" x14ac:dyDescent="0.2">
      <c r="AA1897" s="84"/>
      <c r="AB1897" s="84"/>
      <c r="AC1897" s="84"/>
      <c r="AD1897" s="84"/>
      <c r="AE1897" s="84"/>
      <c r="AG1897" s="132"/>
      <c r="AN1897" s="84"/>
      <c r="AO1897" s="84"/>
      <c r="AP1897" s="84"/>
      <c r="AQ1897" s="84"/>
      <c r="AR1897" s="84"/>
      <c r="AS1897" s="84"/>
      <c r="AT1897" s="84"/>
      <c r="AU1897" s="84"/>
    </row>
    <row r="1898" spans="27:47" x14ac:dyDescent="0.2">
      <c r="AA1898" s="84"/>
      <c r="AB1898" s="84"/>
      <c r="AC1898" s="84"/>
      <c r="AD1898" s="84"/>
      <c r="AE1898" s="84"/>
      <c r="AG1898" s="132"/>
      <c r="AN1898" s="84"/>
      <c r="AO1898" s="84"/>
      <c r="AP1898" s="84"/>
      <c r="AQ1898" s="84"/>
      <c r="AR1898" s="84"/>
      <c r="AS1898" s="84"/>
      <c r="AT1898" s="84"/>
      <c r="AU1898" s="84"/>
    </row>
    <row r="1899" spans="27:47" x14ac:dyDescent="0.2">
      <c r="AA1899" s="84"/>
      <c r="AB1899" s="84"/>
      <c r="AC1899" s="84"/>
      <c r="AD1899" s="84"/>
      <c r="AE1899" s="84"/>
      <c r="AG1899" s="132"/>
      <c r="AN1899" s="84"/>
      <c r="AO1899" s="84"/>
      <c r="AP1899" s="84"/>
      <c r="AQ1899" s="84"/>
      <c r="AR1899" s="84"/>
      <c r="AS1899" s="84"/>
      <c r="AT1899" s="84"/>
      <c r="AU1899" s="84"/>
    </row>
    <row r="1900" spans="27:47" x14ac:dyDescent="0.2">
      <c r="AA1900" s="84"/>
      <c r="AB1900" s="84"/>
      <c r="AC1900" s="84"/>
      <c r="AD1900" s="84"/>
      <c r="AE1900" s="84"/>
      <c r="AG1900" s="132"/>
      <c r="AN1900" s="84"/>
      <c r="AO1900" s="84"/>
      <c r="AP1900" s="84"/>
      <c r="AQ1900" s="84"/>
      <c r="AR1900" s="84"/>
      <c r="AS1900" s="84"/>
      <c r="AT1900" s="84"/>
      <c r="AU1900" s="84"/>
    </row>
    <row r="1901" spans="27:47" x14ac:dyDescent="0.2">
      <c r="AA1901" s="84"/>
      <c r="AB1901" s="84"/>
      <c r="AC1901" s="84"/>
      <c r="AD1901" s="84"/>
      <c r="AE1901" s="84"/>
      <c r="AG1901" s="132"/>
      <c r="AN1901" s="84"/>
      <c r="AO1901" s="84"/>
      <c r="AP1901" s="84"/>
      <c r="AQ1901" s="84"/>
      <c r="AR1901" s="84"/>
      <c r="AS1901" s="84"/>
      <c r="AT1901" s="84"/>
      <c r="AU1901" s="84"/>
    </row>
    <row r="1902" spans="27:47" x14ac:dyDescent="0.2">
      <c r="AA1902" s="84"/>
      <c r="AB1902" s="84"/>
      <c r="AC1902" s="84"/>
      <c r="AD1902" s="84"/>
      <c r="AE1902" s="84"/>
      <c r="AG1902" s="132"/>
      <c r="AN1902" s="84"/>
      <c r="AO1902" s="84"/>
      <c r="AP1902" s="84"/>
      <c r="AQ1902" s="84"/>
      <c r="AR1902" s="84"/>
      <c r="AS1902" s="84"/>
      <c r="AT1902" s="84"/>
      <c r="AU1902" s="84"/>
    </row>
    <row r="1903" spans="27:47" x14ac:dyDescent="0.2">
      <c r="AA1903" s="84"/>
      <c r="AB1903" s="84"/>
      <c r="AC1903" s="84"/>
      <c r="AD1903" s="84"/>
      <c r="AE1903" s="84"/>
      <c r="AG1903" s="132"/>
      <c r="AN1903" s="84"/>
      <c r="AO1903" s="84"/>
      <c r="AP1903" s="84"/>
      <c r="AQ1903" s="84"/>
      <c r="AR1903" s="84"/>
      <c r="AS1903" s="84"/>
      <c r="AT1903" s="84"/>
      <c r="AU1903" s="84"/>
    </row>
    <row r="1904" spans="27:47" x14ac:dyDescent="0.2">
      <c r="AA1904" s="84"/>
      <c r="AB1904" s="84"/>
      <c r="AC1904" s="84"/>
      <c r="AD1904" s="84"/>
      <c r="AE1904" s="84"/>
      <c r="AG1904" s="132"/>
      <c r="AN1904" s="84"/>
      <c r="AO1904" s="84"/>
      <c r="AP1904" s="84"/>
      <c r="AQ1904" s="84"/>
      <c r="AR1904" s="84"/>
      <c r="AS1904" s="84"/>
      <c r="AT1904" s="84"/>
      <c r="AU1904" s="84"/>
    </row>
    <row r="1905" spans="27:47" x14ac:dyDescent="0.2">
      <c r="AA1905" s="84"/>
      <c r="AB1905" s="84"/>
      <c r="AC1905" s="84"/>
      <c r="AD1905" s="84"/>
      <c r="AE1905" s="84"/>
      <c r="AG1905" s="132"/>
      <c r="AN1905" s="84"/>
      <c r="AO1905" s="84"/>
      <c r="AP1905" s="84"/>
      <c r="AQ1905" s="84"/>
      <c r="AR1905" s="84"/>
      <c r="AS1905" s="84"/>
      <c r="AT1905" s="84"/>
      <c r="AU1905" s="84"/>
    </row>
    <row r="1906" spans="27:47" x14ac:dyDescent="0.2">
      <c r="AA1906" s="84"/>
      <c r="AB1906" s="84"/>
      <c r="AC1906" s="84"/>
      <c r="AD1906" s="84"/>
      <c r="AE1906" s="84"/>
      <c r="AG1906" s="132"/>
      <c r="AN1906" s="84"/>
      <c r="AO1906" s="84"/>
      <c r="AP1906" s="84"/>
      <c r="AQ1906" s="84"/>
      <c r="AR1906" s="84"/>
      <c r="AS1906" s="84"/>
      <c r="AT1906" s="84"/>
      <c r="AU1906" s="84"/>
    </row>
    <row r="1907" spans="27:47" x14ac:dyDescent="0.2">
      <c r="AA1907" s="84"/>
      <c r="AB1907" s="84"/>
      <c r="AC1907" s="84"/>
      <c r="AD1907" s="84"/>
      <c r="AE1907" s="84"/>
      <c r="AG1907" s="132"/>
      <c r="AN1907" s="84"/>
      <c r="AO1907" s="84"/>
      <c r="AP1907" s="84"/>
      <c r="AQ1907" s="84"/>
      <c r="AR1907" s="84"/>
      <c r="AS1907" s="84"/>
      <c r="AT1907" s="84"/>
      <c r="AU1907" s="84"/>
    </row>
    <row r="1908" spans="27:47" x14ac:dyDescent="0.2">
      <c r="AA1908" s="84"/>
      <c r="AB1908" s="84"/>
      <c r="AC1908" s="84"/>
      <c r="AD1908" s="84"/>
      <c r="AE1908" s="84"/>
      <c r="AG1908" s="132"/>
      <c r="AN1908" s="84"/>
      <c r="AO1908" s="84"/>
      <c r="AP1908" s="84"/>
      <c r="AQ1908" s="84"/>
      <c r="AR1908" s="84"/>
      <c r="AS1908" s="84"/>
      <c r="AT1908" s="84"/>
      <c r="AU1908" s="84"/>
    </row>
    <row r="1909" spans="27:47" x14ac:dyDescent="0.2">
      <c r="AA1909" s="84"/>
      <c r="AB1909" s="84"/>
      <c r="AC1909" s="84"/>
      <c r="AD1909" s="84"/>
      <c r="AE1909" s="84"/>
      <c r="AG1909" s="132"/>
      <c r="AN1909" s="84"/>
      <c r="AO1909" s="84"/>
      <c r="AP1909" s="84"/>
      <c r="AQ1909" s="84"/>
      <c r="AR1909" s="84"/>
      <c r="AS1909" s="84"/>
      <c r="AT1909" s="84"/>
      <c r="AU1909" s="84"/>
    </row>
    <row r="1910" spans="27:47" x14ac:dyDescent="0.2">
      <c r="AA1910" s="84"/>
      <c r="AB1910" s="84"/>
      <c r="AC1910" s="84"/>
      <c r="AD1910" s="84"/>
      <c r="AE1910" s="84"/>
      <c r="AG1910" s="132"/>
      <c r="AN1910" s="84"/>
      <c r="AO1910" s="84"/>
      <c r="AP1910" s="84"/>
      <c r="AQ1910" s="84"/>
      <c r="AR1910" s="84"/>
      <c r="AS1910" s="84"/>
      <c r="AT1910" s="84"/>
      <c r="AU1910" s="84"/>
    </row>
    <row r="1911" spans="27:47" x14ac:dyDescent="0.2">
      <c r="AA1911" s="84"/>
      <c r="AB1911" s="84"/>
      <c r="AC1911" s="84"/>
      <c r="AD1911" s="84"/>
      <c r="AE1911" s="84"/>
      <c r="AG1911" s="132"/>
      <c r="AN1911" s="84"/>
      <c r="AO1911" s="84"/>
      <c r="AP1911" s="84"/>
      <c r="AQ1911" s="84"/>
      <c r="AR1911" s="84"/>
      <c r="AS1911" s="84"/>
      <c r="AT1911" s="84"/>
      <c r="AU1911" s="84"/>
    </row>
    <row r="1912" spans="27:47" x14ac:dyDescent="0.2">
      <c r="AA1912" s="84"/>
      <c r="AB1912" s="84"/>
      <c r="AC1912" s="84"/>
      <c r="AD1912" s="84"/>
      <c r="AE1912" s="84"/>
      <c r="AG1912" s="132"/>
      <c r="AN1912" s="84"/>
      <c r="AO1912" s="84"/>
      <c r="AP1912" s="84"/>
      <c r="AQ1912" s="84"/>
      <c r="AR1912" s="84"/>
      <c r="AS1912" s="84"/>
      <c r="AT1912" s="84"/>
      <c r="AU1912" s="84"/>
    </row>
    <row r="1913" spans="27:47" x14ac:dyDescent="0.2">
      <c r="AA1913" s="84"/>
      <c r="AB1913" s="84"/>
      <c r="AC1913" s="84"/>
      <c r="AD1913" s="84"/>
      <c r="AE1913" s="84"/>
      <c r="AG1913" s="132"/>
      <c r="AN1913" s="84"/>
      <c r="AO1913" s="84"/>
      <c r="AP1913" s="84"/>
      <c r="AQ1913" s="84"/>
      <c r="AR1913" s="84"/>
      <c r="AS1913" s="84"/>
      <c r="AT1913" s="84"/>
      <c r="AU1913" s="84"/>
    </row>
    <row r="1914" spans="27:47" x14ac:dyDescent="0.2">
      <c r="AA1914" s="84"/>
      <c r="AB1914" s="84"/>
      <c r="AC1914" s="84"/>
      <c r="AD1914" s="84"/>
      <c r="AE1914" s="84"/>
      <c r="AG1914" s="132"/>
      <c r="AN1914" s="84"/>
      <c r="AO1914" s="84"/>
      <c r="AP1914" s="84"/>
      <c r="AQ1914" s="84"/>
      <c r="AR1914" s="84"/>
      <c r="AS1914" s="84"/>
      <c r="AT1914" s="84"/>
      <c r="AU1914" s="84"/>
    </row>
    <row r="1915" spans="27:47" x14ac:dyDescent="0.2">
      <c r="AA1915" s="84"/>
      <c r="AB1915" s="84"/>
      <c r="AC1915" s="84"/>
      <c r="AD1915" s="84"/>
      <c r="AE1915" s="84"/>
      <c r="AG1915" s="132"/>
      <c r="AN1915" s="84"/>
      <c r="AO1915" s="84"/>
      <c r="AP1915" s="84"/>
      <c r="AQ1915" s="84"/>
      <c r="AR1915" s="84"/>
      <c r="AS1915" s="84"/>
      <c r="AT1915" s="84"/>
      <c r="AU1915" s="84"/>
    </row>
    <row r="1916" spans="27:47" x14ac:dyDescent="0.2">
      <c r="AA1916" s="84"/>
      <c r="AB1916" s="84"/>
      <c r="AC1916" s="84"/>
      <c r="AD1916" s="84"/>
      <c r="AE1916" s="84"/>
      <c r="AG1916" s="132"/>
      <c r="AN1916" s="84"/>
      <c r="AO1916" s="84"/>
      <c r="AP1916" s="84"/>
      <c r="AQ1916" s="84"/>
      <c r="AR1916" s="84"/>
      <c r="AS1916" s="84"/>
      <c r="AT1916" s="84"/>
      <c r="AU1916" s="84"/>
    </row>
    <row r="1917" spans="27:47" x14ac:dyDescent="0.2">
      <c r="AA1917" s="84"/>
      <c r="AB1917" s="84"/>
      <c r="AC1917" s="84"/>
      <c r="AD1917" s="84"/>
      <c r="AE1917" s="84"/>
      <c r="AG1917" s="132"/>
      <c r="AN1917" s="84"/>
      <c r="AO1917" s="84"/>
      <c r="AP1917" s="84"/>
      <c r="AQ1917" s="84"/>
      <c r="AR1917" s="84"/>
      <c r="AS1917" s="84"/>
      <c r="AT1917" s="84"/>
      <c r="AU1917" s="84"/>
    </row>
    <row r="1918" spans="27:47" x14ac:dyDescent="0.2">
      <c r="AA1918" s="84"/>
      <c r="AB1918" s="84"/>
      <c r="AC1918" s="84"/>
      <c r="AD1918" s="84"/>
      <c r="AE1918" s="84"/>
      <c r="AG1918" s="132"/>
      <c r="AN1918" s="84"/>
      <c r="AO1918" s="84"/>
      <c r="AP1918" s="84"/>
      <c r="AQ1918" s="84"/>
      <c r="AR1918" s="84"/>
      <c r="AS1918" s="84"/>
      <c r="AT1918" s="84"/>
      <c r="AU1918" s="84"/>
    </row>
    <row r="1919" spans="27:47" x14ac:dyDescent="0.2">
      <c r="AA1919" s="84"/>
      <c r="AB1919" s="84"/>
      <c r="AC1919" s="84"/>
      <c r="AD1919" s="84"/>
      <c r="AE1919" s="84"/>
      <c r="AG1919" s="132"/>
      <c r="AN1919" s="84"/>
      <c r="AO1919" s="84"/>
      <c r="AP1919" s="84"/>
      <c r="AQ1919" s="84"/>
      <c r="AR1919" s="84"/>
      <c r="AS1919" s="84"/>
      <c r="AT1919" s="84"/>
      <c r="AU1919" s="84"/>
    </row>
    <row r="1920" spans="27:47" x14ac:dyDescent="0.2">
      <c r="AA1920" s="84"/>
      <c r="AB1920" s="84"/>
      <c r="AC1920" s="84"/>
      <c r="AD1920" s="84"/>
      <c r="AE1920" s="84"/>
      <c r="AG1920" s="132"/>
      <c r="AN1920" s="84"/>
      <c r="AO1920" s="84"/>
      <c r="AP1920" s="84"/>
      <c r="AQ1920" s="84"/>
      <c r="AR1920" s="84"/>
      <c r="AS1920" s="84"/>
      <c r="AT1920" s="84"/>
      <c r="AU1920" s="84"/>
    </row>
    <row r="1921" spans="27:47" x14ac:dyDescent="0.2">
      <c r="AA1921" s="84"/>
      <c r="AB1921" s="84"/>
      <c r="AC1921" s="84"/>
      <c r="AD1921" s="84"/>
      <c r="AE1921" s="84"/>
      <c r="AG1921" s="132"/>
      <c r="AN1921" s="84"/>
      <c r="AO1921" s="84"/>
      <c r="AP1921" s="84"/>
      <c r="AQ1921" s="84"/>
      <c r="AR1921" s="84"/>
      <c r="AS1921" s="84"/>
      <c r="AT1921" s="84"/>
      <c r="AU1921" s="84"/>
    </row>
    <row r="1922" spans="27:47" x14ac:dyDescent="0.2">
      <c r="AA1922" s="84"/>
      <c r="AB1922" s="84"/>
      <c r="AC1922" s="84"/>
      <c r="AD1922" s="84"/>
      <c r="AE1922" s="84"/>
      <c r="AG1922" s="132"/>
      <c r="AN1922" s="84"/>
      <c r="AO1922" s="84"/>
      <c r="AP1922" s="84"/>
      <c r="AQ1922" s="84"/>
      <c r="AR1922" s="84"/>
      <c r="AS1922" s="84"/>
      <c r="AT1922" s="84"/>
      <c r="AU1922" s="84"/>
    </row>
    <row r="1923" spans="27:47" x14ac:dyDescent="0.2">
      <c r="AA1923" s="84"/>
      <c r="AB1923" s="84"/>
      <c r="AC1923" s="84"/>
      <c r="AD1923" s="84"/>
      <c r="AE1923" s="84"/>
      <c r="AG1923" s="132"/>
      <c r="AN1923" s="84"/>
      <c r="AO1923" s="84"/>
      <c r="AP1923" s="84"/>
      <c r="AQ1923" s="84"/>
      <c r="AR1923" s="84"/>
      <c r="AS1923" s="84"/>
      <c r="AT1923" s="84"/>
      <c r="AU1923" s="84"/>
    </row>
    <row r="1924" spans="27:47" x14ac:dyDescent="0.2">
      <c r="AA1924" s="84"/>
      <c r="AB1924" s="84"/>
      <c r="AC1924" s="84"/>
      <c r="AD1924" s="84"/>
      <c r="AE1924" s="84"/>
      <c r="AG1924" s="132"/>
      <c r="AN1924" s="84"/>
      <c r="AO1924" s="84"/>
      <c r="AP1924" s="84"/>
      <c r="AQ1924" s="84"/>
      <c r="AR1924" s="84"/>
      <c r="AS1924" s="84"/>
      <c r="AT1924" s="84"/>
      <c r="AU1924" s="84"/>
    </row>
    <row r="1925" spans="27:47" x14ac:dyDescent="0.2">
      <c r="AA1925" s="84"/>
      <c r="AB1925" s="84"/>
      <c r="AC1925" s="84"/>
      <c r="AD1925" s="84"/>
      <c r="AE1925" s="84"/>
      <c r="AG1925" s="132"/>
      <c r="AN1925" s="84"/>
      <c r="AO1925" s="84"/>
      <c r="AP1925" s="84"/>
      <c r="AQ1925" s="84"/>
      <c r="AR1925" s="84"/>
      <c r="AS1925" s="84"/>
      <c r="AT1925" s="84"/>
      <c r="AU1925" s="84"/>
    </row>
    <row r="1926" spans="27:47" x14ac:dyDescent="0.2">
      <c r="AA1926" s="84"/>
      <c r="AB1926" s="84"/>
      <c r="AC1926" s="84"/>
      <c r="AD1926" s="84"/>
      <c r="AE1926" s="84"/>
      <c r="AG1926" s="132"/>
      <c r="AN1926" s="84"/>
      <c r="AO1926" s="84"/>
      <c r="AP1926" s="84"/>
      <c r="AQ1926" s="84"/>
      <c r="AR1926" s="84"/>
      <c r="AS1926" s="84"/>
      <c r="AT1926" s="84"/>
      <c r="AU1926" s="84"/>
    </row>
    <row r="1927" spans="27:47" x14ac:dyDescent="0.2">
      <c r="AA1927" s="84"/>
      <c r="AB1927" s="84"/>
      <c r="AC1927" s="84"/>
      <c r="AD1927" s="84"/>
      <c r="AE1927" s="84"/>
      <c r="AG1927" s="132"/>
      <c r="AN1927" s="84"/>
      <c r="AO1927" s="84"/>
      <c r="AP1927" s="84"/>
      <c r="AQ1927" s="84"/>
      <c r="AR1927" s="84"/>
      <c r="AS1927" s="84"/>
      <c r="AT1927" s="84"/>
      <c r="AU1927" s="84"/>
    </row>
    <row r="1928" spans="27:47" x14ac:dyDescent="0.2">
      <c r="AA1928" s="84"/>
      <c r="AB1928" s="84"/>
      <c r="AC1928" s="84"/>
      <c r="AD1928" s="84"/>
      <c r="AE1928" s="84"/>
      <c r="AG1928" s="132"/>
      <c r="AN1928" s="84"/>
      <c r="AO1928" s="84"/>
      <c r="AP1928" s="84"/>
      <c r="AQ1928" s="84"/>
      <c r="AR1928" s="84"/>
      <c r="AS1928" s="84"/>
      <c r="AT1928" s="84"/>
      <c r="AU1928" s="84"/>
    </row>
    <row r="1929" spans="27:47" x14ac:dyDescent="0.2">
      <c r="AA1929" s="84"/>
      <c r="AB1929" s="84"/>
      <c r="AC1929" s="84"/>
      <c r="AD1929" s="84"/>
      <c r="AE1929" s="84"/>
      <c r="AG1929" s="132"/>
      <c r="AN1929" s="84"/>
      <c r="AO1929" s="84"/>
      <c r="AP1929" s="84"/>
      <c r="AQ1929" s="84"/>
      <c r="AR1929" s="84"/>
      <c r="AS1929" s="84"/>
      <c r="AT1929" s="84"/>
      <c r="AU1929" s="84"/>
    </row>
    <row r="1930" spans="27:47" x14ac:dyDescent="0.2">
      <c r="AA1930" s="84"/>
      <c r="AB1930" s="84"/>
      <c r="AC1930" s="84"/>
      <c r="AD1930" s="84"/>
      <c r="AE1930" s="84"/>
      <c r="AG1930" s="132"/>
      <c r="AN1930" s="84"/>
      <c r="AO1930" s="84"/>
      <c r="AP1930" s="84"/>
      <c r="AQ1930" s="84"/>
      <c r="AR1930" s="84"/>
      <c r="AS1930" s="84"/>
      <c r="AT1930" s="84"/>
      <c r="AU1930" s="84"/>
    </row>
    <row r="1931" spans="27:47" x14ac:dyDescent="0.2">
      <c r="AA1931" s="84"/>
      <c r="AB1931" s="84"/>
      <c r="AC1931" s="84"/>
      <c r="AD1931" s="84"/>
      <c r="AE1931" s="84"/>
      <c r="AG1931" s="132"/>
      <c r="AN1931" s="84"/>
      <c r="AO1931" s="84"/>
      <c r="AP1931" s="84"/>
      <c r="AQ1931" s="84"/>
      <c r="AR1931" s="84"/>
      <c r="AS1931" s="84"/>
      <c r="AT1931" s="84"/>
      <c r="AU1931" s="84"/>
    </row>
    <row r="1932" spans="27:47" x14ac:dyDescent="0.2">
      <c r="AA1932" s="84"/>
      <c r="AB1932" s="84"/>
      <c r="AC1932" s="84"/>
      <c r="AD1932" s="84"/>
      <c r="AE1932" s="84"/>
      <c r="AG1932" s="132"/>
      <c r="AN1932" s="84"/>
      <c r="AO1932" s="84"/>
      <c r="AP1932" s="84"/>
      <c r="AQ1932" s="84"/>
      <c r="AR1932" s="84"/>
      <c r="AS1932" s="84"/>
      <c r="AT1932" s="84"/>
      <c r="AU1932" s="84"/>
    </row>
    <row r="1933" spans="27:47" x14ac:dyDescent="0.2">
      <c r="AA1933" s="84"/>
      <c r="AB1933" s="84"/>
      <c r="AC1933" s="84"/>
      <c r="AD1933" s="84"/>
      <c r="AE1933" s="84"/>
      <c r="AG1933" s="132"/>
      <c r="AN1933" s="84"/>
      <c r="AO1933" s="84"/>
      <c r="AP1933" s="84"/>
      <c r="AQ1933" s="84"/>
      <c r="AR1933" s="84"/>
      <c r="AS1933" s="84"/>
      <c r="AT1933" s="84"/>
      <c r="AU1933" s="84"/>
    </row>
    <row r="1934" spans="27:47" x14ac:dyDescent="0.2">
      <c r="AA1934" s="84"/>
      <c r="AB1934" s="84"/>
      <c r="AC1934" s="84"/>
      <c r="AD1934" s="84"/>
      <c r="AE1934" s="84"/>
      <c r="AG1934" s="132"/>
      <c r="AN1934" s="84"/>
      <c r="AO1934" s="84"/>
      <c r="AP1934" s="84"/>
      <c r="AQ1934" s="84"/>
      <c r="AR1934" s="84"/>
      <c r="AS1934" s="84"/>
      <c r="AT1934" s="84"/>
      <c r="AU1934" s="84"/>
    </row>
    <row r="1935" spans="27:47" x14ac:dyDescent="0.2">
      <c r="AA1935" s="84"/>
      <c r="AB1935" s="84"/>
      <c r="AC1935" s="84"/>
      <c r="AD1935" s="84"/>
      <c r="AE1935" s="84"/>
      <c r="AG1935" s="132"/>
      <c r="AN1935" s="84"/>
      <c r="AO1935" s="84"/>
      <c r="AP1935" s="84"/>
      <c r="AQ1935" s="84"/>
      <c r="AR1935" s="84"/>
      <c r="AS1935" s="84"/>
      <c r="AT1935" s="84"/>
      <c r="AU1935" s="84"/>
    </row>
    <row r="1936" spans="27:47" x14ac:dyDescent="0.2">
      <c r="AA1936" s="84"/>
      <c r="AB1936" s="84"/>
      <c r="AC1936" s="84"/>
      <c r="AD1936" s="84"/>
      <c r="AE1936" s="84"/>
      <c r="AG1936" s="132"/>
      <c r="AN1936" s="84"/>
      <c r="AO1936" s="84"/>
      <c r="AP1936" s="84"/>
      <c r="AQ1936" s="84"/>
      <c r="AR1936" s="84"/>
      <c r="AS1936" s="84"/>
      <c r="AT1936" s="84"/>
      <c r="AU1936" s="84"/>
    </row>
    <row r="1937" spans="27:47" x14ac:dyDescent="0.2">
      <c r="AA1937" s="84"/>
      <c r="AB1937" s="84"/>
      <c r="AC1937" s="84"/>
      <c r="AD1937" s="84"/>
      <c r="AE1937" s="84"/>
      <c r="AG1937" s="132"/>
      <c r="AN1937" s="84"/>
      <c r="AO1937" s="84"/>
      <c r="AP1937" s="84"/>
      <c r="AQ1937" s="84"/>
      <c r="AR1937" s="84"/>
      <c r="AS1937" s="84"/>
      <c r="AT1937" s="84"/>
      <c r="AU1937" s="84"/>
    </row>
    <row r="1938" spans="27:47" x14ac:dyDescent="0.2">
      <c r="AA1938" s="84"/>
      <c r="AB1938" s="84"/>
      <c r="AC1938" s="84"/>
      <c r="AD1938" s="84"/>
      <c r="AE1938" s="84"/>
      <c r="AG1938" s="132"/>
      <c r="AN1938" s="84"/>
      <c r="AO1938" s="84"/>
      <c r="AP1938" s="84"/>
      <c r="AQ1938" s="84"/>
      <c r="AR1938" s="84"/>
      <c r="AS1938" s="84"/>
      <c r="AT1938" s="84"/>
      <c r="AU1938" s="84"/>
    </row>
    <row r="1939" spans="27:47" x14ac:dyDescent="0.2">
      <c r="AA1939" s="84"/>
      <c r="AB1939" s="84"/>
      <c r="AC1939" s="84"/>
      <c r="AD1939" s="84"/>
      <c r="AE1939" s="84"/>
      <c r="AG1939" s="132"/>
      <c r="AN1939" s="84"/>
      <c r="AO1939" s="84"/>
      <c r="AP1939" s="84"/>
      <c r="AQ1939" s="84"/>
      <c r="AR1939" s="84"/>
      <c r="AS1939" s="84"/>
      <c r="AT1939" s="84"/>
      <c r="AU1939" s="84"/>
    </row>
    <row r="1940" spans="27:47" x14ac:dyDescent="0.2">
      <c r="AA1940" s="84"/>
      <c r="AB1940" s="84"/>
      <c r="AC1940" s="84"/>
      <c r="AD1940" s="84"/>
      <c r="AE1940" s="84"/>
      <c r="AG1940" s="132"/>
      <c r="AN1940" s="84"/>
      <c r="AO1940" s="84"/>
      <c r="AP1940" s="84"/>
      <c r="AQ1940" s="84"/>
      <c r="AR1940" s="84"/>
      <c r="AS1940" s="84"/>
      <c r="AT1940" s="84"/>
      <c r="AU1940" s="84"/>
    </row>
    <row r="1941" spans="27:47" x14ac:dyDescent="0.2">
      <c r="AA1941" s="84"/>
      <c r="AB1941" s="84"/>
      <c r="AC1941" s="84"/>
      <c r="AD1941" s="84"/>
      <c r="AE1941" s="84"/>
      <c r="AG1941" s="132"/>
      <c r="AN1941" s="84"/>
      <c r="AO1941" s="84"/>
      <c r="AP1941" s="84"/>
      <c r="AQ1941" s="84"/>
      <c r="AR1941" s="84"/>
      <c r="AS1941" s="84"/>
      <c r="AT1941" s="84"/>
      <c r="AU1941" s="84"/>
    </row>
    <row r="1942" spans="27:47" x14ac:dyDescent="0.2">
      <c r="AA1942" s="84"/>
      <c r="AB1942" s="84"/>
      <c r="AC1942" s="84"/>
      <c r="AD1942" s="84"/>
      <c r="AE1942" s="84"/>
      <c r="AG1942" s="132"/>
      <c r="AN1942" s="84"/>
      <c r="AO1942" s="84"/>
      <c r="AP1942" s="84"/>
      <c r="AQ1942" s="84"/>
      <c r="AR1942" s="84"/>
      <c r="AS1942" s="84"/>
      <c r="AT1942" s="84"/>
      <c r="AU1942" s="84"/>
    </row>
    <row r="1943" spans="27:47" x14ac:dyDescent="0.2">
      <c r="AA1943" s="84"/>
      <c r="AB1943" s="84"/>
      <c r="AC1943" s="84"/>
      <c r="AD1943" s="84"/>
      <c r="AE1943" s="84"/>
      <c r="AG1943" s="132"/>
      <c r="AN1943" s="84"/>
      <c r="AO1943" s="84"/>
      <c r="AP1943" s="84"/>
      <c r="AQ1943" s="84"/>
      <c r="AR1943" s="84"/>
      <c r="AS1943" s="84"/>
      <c r="AT1943" s="84"/>
      <c r="AU1943" s="84"/>
    </row>
    <row r="1944" spans="27:47" x14ac:dyDescent="0.2">
      <c r="AA1944" s="84"/>
      <c r="AB1944" s="84"/>
      <c r="AC1944" s="84"/>
      <c r="AD1944" s="84"/>
      <c r="AE1944" s="84"/>
      <c r="AG1944" s="132"/>
      <c r="AN1944" s="84"/>
      <c r="AO1944" s="84"/>
      <c r="AP1944" s="84"/>
      <c r="AQ1944" s="84"/>
      <c r="AR1944" s="84"/>
      <c r="AS1944" s="84"/>
      <c r="AT1944" s="84"/>
      <c r="AU1944" s="84"/>
    </row>
    <row r="1945" spans="27:47" x14ac:dyDescent="0.2">
      <c r="AA1945" s="84"/>
      <c r="AB1945" s="84"/>
      <c r="AC1945" s="84"/>
      <c r="AD1945" s="84"/>
      <c r="AE1945" s="84"/>
      <c r="AG1945" s="132"/>
      <c r="AN1945" s="84"/>
      <c r="AO1945" s="84"/>
      <c r="AP1945" s="84"/>
      <c r="AQ1945" s="84"/>
      <c r="AR1945" s="84"/>
      <c r="AS1945" s="84"/>
      <c r="AT1945" s="84"/>
      <c r="AU1945" s="84"/>
    </row>
    <row r="1946" spans="27:47" x14ac:dyDescent="0.2">
      <c r="AA1946" s="84"/>
      <c r="AB1946" s="84"/>
      <c r="AC1946" s="84"/>
      <c r="AD1946" s="84"/>
      <c r="AE1946" s="84"/>
      <c r="AG1946" s="132"/>
      <c r="AN1946" s="84"/>
      <c r="AO1946" s="84"/>
      <c r="AP1946" s="84"/>
      <c r="AQ1946" s="84"/>
      <c r="AR1946" s="84"/>
      <c r="AS1946" s="84"/>
      <c r="AT1946" s="84"/>
      <c r="AU1946" s="84"/>
    </row>
    <row r="1947" spans="27:47" x14ac:dyDescent="0.2">
      <c r="AA1947" s="84"/>
      <c r="AB1947" s="84"/>
      <c r="AC1947" s="84"/>
      <c r="AD1947" s="84"/>
      <c r="AE1947" s="84"/>
      <c r="AG1947" s="132"/>
      <c r="AN1947" s="84"/>
      <c r="AO1947" s="84"/>
      <c r="AP1947" s="84"/>
      <c r="AQ1947" s="84"/>
      <c r="AR1947" s="84"/>
      <c r="AS1947" s="84"/>
      <c r="AT1947" s="84"/>
      <c r="AU1947" s="84"/>
    </row>
    <row r="1948" spans="27:47" x14ac:dyDescent="0.2">
      <c r="AA1948" s="84"/>
      <c r="AB1948" s="84"/>
      <c r="AC1948" s="84"/>
      <c r="AD1948" s="84"/>
      <c r="AE1948" s="84"/>
      <c r="AG1948" s="132"/>
      <c r="AN1948" s="84"/>
      <c r="AO1948" s="84"/>
      <c r="AP1948" s="84"/>
      <c r="AQ1948" s="84"/>
      <c r="AR1948" s="84"/>
      <c r="AS1948" s="84"/>
      <c r="AT1948" s="84"/>
      <c r="AU1948" s="84"/>
    </row>
    <row r="1949" spans="27:47" x14ac:dyDescent="0.2">
      <c r="AA1949" s="84"/>
      <c r="AB1949" s="84"/>
      <c r="AC1949" s="84"/>
      <c r="AD1949" s="84"/>
      <c r="AE1949" s="84"/>
      <c r="AG1949" s="132"/>
      <c r="AN1949" s="84"/>
      <c r="AO1949" s="84"/>
      <c r="AP1949" s="84"/>
      <c r="AQ1949" s="84"/>
      <c r="AR1949" s="84"/>
      <c r="AS1949" s="84"/>
      <c r="AT1949" s="84"/>
      <c r="AU1949" s="84"/>
    </row>
    <row r="1950" spans="27:47" x14ac:dyDescent="0.2">
      <c r="AA1950" s="84"/>
      <c r="AB1950" s="84"/>
      <c r="AC1950" s="84"/>
      <c r="AD1950" s="84"/>
      <c r="AE1950" s="84"/>
      <c r="AG1950" s="132"/>
      <c r="AN1950" s="84"/>
      <c r="AO1950" s="84"/>
      <c r="AP1950" s="84"/>
      <c r="AQ1950" s="84"/>
      <c r="AR1950" s="84"/>
      <c r="AS1950" s="84"/>
      <c r="AT1950" s="84"/>
      <c r="AU1950" s="84"/>
    </row>
    <row r="1951" spans="27:47" x14ac:dyDescent="0.2">
      <c r="AA1951" s="84"/>
      <c r="AB1951" s="84"/>
      <c r="AC1951" s="84"/>
      <c r="AD1951" s="84"/>
      <c r="AE1951" s="84"/>
      <c r="AG1951" s="132"/>
      <c r="AN1951" s="84"/>
      <c r="AO1951" s="84"/>
      <c r="AP1951" s="84"/>
      <c r="AQ1951" s="84"/>
      <c r="AR1951" s="84"/>
      <c r="AS1951" s="84"/>
      <c r="AT1951" s="84"/>
      <c r="AU1951" s="84"/>
    </row>
    <row r="1952" spans="27:47" x14ac:dyDescent="0.2">
      <c r="AA1952" s="84"/>
      <c r="AB1952" s="84"/>
      <c r="AC1952" s="84"/>
      <c r="AD1952" s="84"/>
      <c r="AE1952" s="84"/>
      <c r="AG1952" s="132"/>
      <c r="AN1952" s="84"/>
      <c r="AO1952" s="84"/>
      <c r="AP1952" s="84"/>
      <c r="AQ1952" s="84"/>
      <c r="AR1952" s="84"/>
      <c r="AS1952" s="84"/>
      <c r="AT1952" s="84"/>
      <c r="AU1952" s="84"/>
    </row>
    <row r="1953" spans="27:47" x14ac:dyDescent="0.2">
      <c r="AA1953" s="84"/>
      <c r="AB1953" s="84"/>
      <c r="AC1953" s="84"/>
      <c r="AD1953" s="84"/>
      <c r="AE1953" s="84"/>
      <c r="AG1953" s="132"/>
      <c r="AN1953" s="84"/>
      <c r="AO1953" s="84"/>
      <c r="AP1953" s="84"/>
      <c r="AQ1953" s="84"/>
      <c r="AR1953" s="84"/>
      <c r="AS1953" s="84"/>
      <c r="AT1953" s="84"/>
      <c r="AU1953" s="84"/>
    </row>
    <row r="1954" spans="27:47" x14ac:dyDescent="0.2">
      <c r="AA1954" s="84"/>
      <c r="AB1954" s="84"/>
      <c r="AC1954" s="84"/>
      <c r="AD1954" s="84"/>
      <c r="AE1954" s="84"/>
      <c r="AG1954" s="132"/>
      <c r="AN1954" s="84"/>
      <c r="AO1954" s="84"/>
      <c r="AP1954" s="84"/>
      <c r="AQ1954" s="84"/>
      <c r="AR1954" s="84"/>
      <c r="AS1954" s="84"/>
      <c r="AT1954" s="84"/>
      <c r="AU1954" s="84"/>
    </row>
    <row r="1955" spans="27:47" x14ac:dyDescent="0.2">
      <c r="AA1955" s="84"/>
      <c r="AB1955" s="84"/>
      <c r="AC1955" s="84"/>
      <c r="AD1955" s="84"/>
      <c r="AE1955" s="84"/>
      <c r="AG1955" s="132"/>
      <c r="AN1955" s="84"/>
      <c r="AO1955" s="84"/>
      <c r="AP1955" s="84"/>
      <c r="AQ1955" s="84"/>
      <c r="AR1955" s="84"/>
      <c r="AS1955" s="84"/>
      <c r="AT1955" s="84"/>
      <c r="AU1955" s="84"/>
    </row>
    <row r="1956" spans="27:47" x14ac:dyDescent="0.2">
      <c r="AA1956" s="84"/>
      <c r="AB1956" s="84"/>
      <c r="AC1956" s="84"/>
      <c r="AD1956" s="84"/>
      <c r="AE1956" s="84"/>
      <c r="AG1956" s="132"/>
      <c r="AN1956" s="84"/>
      <c r="AO1956" s="84"/>
      <c r="AP1956" s="84"/>
      <c r="AQ1956" s="84"/>
      <c r="AR1956" s="84"/>
      <c r="AS1956" s="84"/>
      <c r="AT1956" s="84"/>
      <c r="AU1956" s="84"/>
    </row>
    <row r="1957" spans="27:47" x14ac:dyDescent="0.2">
      <c r="AA1957" s="84"/>
      <c r="AB1957" s="84"/>
      <c r="AC1957" s="84"/>
      <c r="AD1957" s="84"/>
      <c r="AE1957" s="84"/>
      <c r="AG1957" s="132"/>
      <c r="AN1957" s="84"/>
      <c r="AO1957" s="84"/>
      <c r="AP1957" s="84"/>
      <c r="AQ1957" s="84"/>
      <c r="AR1957" s="84"/>
      <c r="AS1957" s="84"/>
      <c r="AT1957" s="84"/>
      <c r="AU1957" s="84"/>
    </row>
    <row r="1958" spans="27:47" x14ac:dyDescent="0.2">
      <c r="AA1958" s="84"/>
      <c r="AB1958" s="84"/>
      <c r="AC1958" s="84"/>
      <c r="AD1958" s="84"/>
      <c r="AE1958" s="84"/>
      <c r="AG1958" s="132"/>
      <c r="AN1958" s="84"/>
      <c r="AO1958" s="84"/>
      <c r="AP1958" s="84"/>
      <c r="AQ1958" s="84"/>
      <c r="AR1958" s="84"/>
      <c r="AS1958" s="84"/>
      <c r="AT1958" s="84"/>
      <c r="AU1958" s="84"/>
    </row>
    <row r="1959" spans="27:47" x14ac:dyDescent="0.2">
      <c r="AA1959" s="84"/>
      <c r="AB1959" s="84"/>
      <c r="AC1959" s="84"/>
      <c r="AD1959" s="84"/>
      <c r="AE1959" s="84"/>
      <c r="AG1959" s="132"/>
      <c r="AN1959" s="84"/>
      <c r="AO1959" s="84"/>
      <c r="AP1959" s="84"/>
      <c r="AQ1959" s="84"/>
      <c r="AR1959" s="84"/>
      <c r="AS1959" s="84"/>
      <c r="AT1959" s="84"/>
      <c r="AU1959" s="84"/>
    </row>
    <row r="1960" spans="27:47" x14ac:dyDescent="0.2">
      <c r="AA1960" s="84"/>
      <c r="AB1960" s="84"/>
      <c r="AC1960" s="84"/>
      <c r="AD1960" s="84"/>
      <c r="AE1960" s="84"/>
      <c r="AG1960" s="132"/>
      <c r="AN1960" s="84"/>
      <c r="AO1960" s="84"/>
      <c r="AP1960" s="84"/>
      <c r="AQ1960" s="84"/>
      <c r="AR1960" s="84"/>
      <c r="AS1960" s="84"/>
      <c r="AT1960" s="84"/>
      <c r="AU1960" s="84"/>
    </row>
    <row r="1961" spans="27:47" x14ac:dyDescent="0.2">
      <c r="AA1961" s="84"/>
      <c r="AB1961" s="84"/>
      <c r="AC1961" s="84"/>
      <c r="AD1961" s="84"/>
      <c r="AE1961" s="84"/>
      <c r="AG1961" s="132"/>
      <c r="AN1961" s="84"/>
      <c r="AO1961" s="84"/>
      <c r="AP1961" s="84"/>
      <c r="AQ1961" s="84"/>
      <c r="AR1961" s="84"/>
      <c r="AS1961" s="84"/>
      <c r="AT1961" s="84"/>
      <c r="AU1961" s="84"/>
    </row>
    <row r="1962" spans="27:47" x14ac:dyDescent="0.2">
      <c r="AA1962" s="84"/>
      <c r="AB1962" s="84"/>
      <c r="AC1962" s="84"/>
      <c r="AD1962" s="84"/>
      <c r="AE1962" s="84"/>
      <c r="AG1962" s="132"/>
      <c r="AN1962" s="84"/>
      <c r="AO1962" s="84"/>
      <c r="AP1962" s="84"/>
      <c r="AQ1962" s="84"/>
      <c r="AR1962" s="84"/>
      <c r="AS1962" s="84"/>
      <c r="AT1962" s="84"/>
      <c r="AU1962" s="84"/>
    </row>
    <row r="1963" spans="27:47" x14ac:dyDescent="0.2">
      <c r="AA1963" s="84"/>
      <c r="AB1963" s="84"/>
      <c r="AC1963" s="84"/>
      <c r="AD1963" s="84"/>
      <c r="AE1963" s="84"/>
      <c r="AG1963" s="132"/>
      <c r="AN1963" s="84"/>
      <c r="AO1963" s="84"/>
      <c r="AP1963" s="84"/>
      <c r="AQ1963" s="84"/>
      <c r="AR1963" s="84"/>
      <c r="AS1963" s="84"/>
      <c r="AT1963" s="84"/>
      <c r="AU1963" s="84"/>
    </row>
    <row r="1964" spans="27:47" x14ac:dyDescent="0.2">
      <c r="AA1964" s="84"/>
      <c r="AB1964" s="84"/>
      <c r="AC1964" s="84"/>
      <c r="AD1964" s="84"/>
      <c r="AE1964" s="84"/>
      <c r="AG1964" s="132"/>
      <c r="AN1964" s="84"/>
      <c r="AO1964" s="84"/>
      <c r="AP1964" s="84"/>
      <c r="AQ1964" s="84"/>
      <c r="AR1964" s="84"/>
      <c r="AS1964" s="84"/>
      <c r="AT1964" s="84"/>
      <c r="AU1964" s="84"/>
    </row>
    <row r="1965" spans="27:47" x14ac:dyDescent="0.2">
      <c r="AA1965" s="84"/>
      <c r="AB1965" s="84"/>
      <c r="AC1965" s="84"/>
      <c r="AD1965" s="84"/>
      <c r="AE1965" s="84"/>
      <c r="AG1965" s="132"/>
      <c r="AN1965" s="84"/>
      <c r="AO1965" s="84"/>
      <c r="AP1965" s="84"/>
      <c r="AQ1965" s="84"/>
      <c r="AR1965" s="84"/>
      <c r="AS1965" s="84"/>
      <c r="AT1965" s="84"/>
      <c r="AU1965" s="84"/>
    </row>
    <row r="1966" spans="27:47" x14ac:dyDescent="0.2">
      <c r="AA1966" s="84"/>
      <c r="AB1966" s="84"/>
      <c r="AC1966" s="84"/>
      <c r="AD1966" s="84"/>
      <c r="AE1966" s="84"/>
      <c r="AG1966" s="132"/>
      <c r="AN1966" s="84"/>
      <c r="AO1966" s="84"/>
      <c r="AP1966" s="84"/>
      <c r="AQ1966" s="84"/>
      <c r="AR1966" s="84"/>
      <c r="AS1966" s="84"/>
      <c r="AT1966" s="84"/>
      <c r="AU1966" s="84"/>
    </row>
    <row r="1967" spans="27:47" x14ac:dyDescent="0.2">
      <c r="AA1967" s="84"/>
      <c r="AB1967" s="84"/>
      <c r="AC1967" s="84"/>
      <c r="AD1967" s="84"/>
      <c r="AE1967" s="84"/>
      <c r="AG1967" s="132"/>
      <c r="AN1967" s="84"/>
      <c r="AO1967" s="84"/>
      <c r="AP1967" s="84"/>
      <c r="AQ1967" s="84"/>
      <c r="AR1967" s="84"/>
      <c r="AS1967" s="84"/>
      <c r="AT1967" s="84"/>
      <c r="AU1967" s="84"/>
    </row>
    <row r="1968" spans="27:47" x14ac:dyDescent="0.2">
      <c r="AA1968" s="84"/>
      <c r="AB1968" s="84"/>
      <c r="AC1968" s="84"/>
      <c r="AD1968" s="84"/>
      <c r="AE1968" s="84"/>
      <c r="AG1968" s="132"/>
      <c r="AN1968" s="84"/>
      <c r="AO1968" s="84"/>
      <c r="AP1968" s="84"/>
      <c r="AQ1968" s="84"/>
      <c r="AR1968" s="84"/>
      <c r="AS1968" s="84"/>
      <c r="AT1968" s="84"/>
      <c r="AU1968" s="84"/>
    </row>
    <row r="1969" spans="27:47" x14ac:dyDescent="0.2">
      <c r="AA1969" s="84"/>
      <c r="AB1969" s="84"/>
      <c r="AC1969" s="84"/>
      <c r="AD1969" s="84"/>
      <c r="AE1969" s="84"/>
      <c r="AG1969" s="132"/>
      <c r="AN1969" s="84"/>
      <c r="AO1969" s="84"/>
      <c r="AP1969" s="84"/>
      <c r="AQ1969" s="84"/>
      <c r="AR1969" s="84"/>
      <c r="AS1969" s="84"/>
      <c r="AT1969" s="84"/>
      <c r="AU1969" s="84"/>
    </row>
    <row r="1970" spans="27:47" x14ac:dyDescent="0.2">
      <c r="AA1970" s="84"/>
      <c r="AB1970" s="84"/>
      <c r="AC1970" s="84"/>
      <c r="AD1970" s="84"/>
      <c r="AE1970" s="84"/>
      <c r="AG1970" s="132"/>
      <c r="AN1970" s="84"/>
      <c r="AO1970" s="84"/>
      <c r="AP1970" s="84"/>
      <c r="AQ1970" s="84"/>
      <c r="AR1970" s="84"/>
      <c r="AS1970" s="84"/>
      <c r="AT1970" s="84"/>
      <c r="AU1970" s="84"/>
    </row>
    <row r="1971" spans="27:47" x14ac:dyDescent="0.2">
      <c r="AA1971" s="84"/>
      <c r="AB1971" s="84"/>
      <c r="AC1971" s="84"/>
      <c r="AD1971" s="84"/>
      <c r="AE1971" s="84"/>
      <c r="AG1971" s="132"/>
      <c r="AN1971" s="84"/>
      <c r="AO1971" s="84"/>
      <c r="AP1971" s="84"/>
      <c r="AQ1971" s="84"/>
      <c r="AR1971" s="84"/>
      <c r="AS1971" s="84"/>
      <c r="AT1971" s="84"/>
      <c r="AU1971" s="84"/>
    </row>
    <row r="1972" spans="27:47" x14ac:dyDescent="0.2">
      <c r="AA1972" s="84"/>
      <c r="AB1972" s="84"/>
      <c r="AC1972" s="84"/>
      <c r="AD1972" s="84"/>
      <c r="AE1972" s="84"/>
      <c r="AG1972" s="132"/>
      <c r="AN1972" s="84"/>
      <c r="AO1972" s="84"/>
      <c r="AP1972" s="84"/>
      <c r="AQ1972" s="84"/>
      <c r="AR1972" s="84"/>
      <c r="AS1972" s="84"/>
      <c r="AT1972" s="84"/>
      <c r="AU1972" s="84"/>
    </row>
    <row r="1973" spans="27:47" x14ac:dyDescent="0.2">
      <c r="AA1973" s="84"/>
      <c r="AB1973" s="84"/>
      <c r="AC1973" s="84"/>
      <c r="AD1973" s="84"/>
      <c r="AE1973" s="84"/>
      <c r="AG1973" s="132"/>
      <c r="AN1973" s="84"/>
      <c r="AO1973" s="84"/>
      <c r="AP1973" s="84"/>
      <c r="AQ1973" s="84"/>
      <c r="AR1973" s="84"/>
      <c r="AS1973" s="84"/>
      <c r="AT1973" s="84"/>
      <c r="AU1973" s="84"/>
    </row>
    <row r="1974" spans="27:47" x14ac:dyDescent="0.2">
      <c r="AA1974" s="84"/>
      <c r="AB1974" s="84"/>
      <c r="AC1974" s="84"/>
      <c r="AD1974" s="84"/>
      <c r="AE1974" s="84"/>
      <c r="AG1974" s="132"/>
      <c r="AN1974" s="84"/>
      <c r="AO1974" s="84"/>
      <c r="AP1974" s="84"/>
      <c r="AQ1974" s="84"/>
      <c r="AR1974" s="84"/>
      <c r="AS1974" s="84"/>
      <c r="AT1974" s="84"/>
      <c r="AU1974" s="84"/>
    </row>
    <row r="1975" spans="27:47" x14ac:dyDescent="0.2">
      <c r="AA1975" s="84"/>
      <c r="AB1975" s="84"/>
      <c r="AC1975" s="84"/>
      <c r="AD1975" s="84"/>
      <c r="AE1975" s="84"/>
      <c r="AG1975" s="132"/>
      <c r="AN1975" s="84"/>
      <c r="AO1975" s="84"/>
      <c r="AP1975" s="84"/>
      <c r="AQ1975" s="84"/>
      <c r="AR1975" s="84"/>
      <c r="AS1975" s="84"/>
      <c r="AT1975" s="84"/>
      <c r="AU1975" s="84"/>
    </row>
    <row r="1976" spans="27:47" x14ac:dyDescent="0.2">
      <c r="AA1976" s="84"/>
      <c r="AB1976" s="84"/>
      <c r="AC1976" s="84"/>
      <c r="AD1976" s="84"/>
      <c r="AE1976" s="84"/>
      <c r="AG1976" s="132"/>
      <c r="AN1976" s="84"/>
      <c r="AO1976" s="84"/>
      <c r="AP1976" s="84"/>
      <c r="AQ1976" s="84"/>
      <c r="AR1976" s="84"/>
      <c r="AS1976" s="84"/>
      <c r="AT1976" s="84"/>
      <c r="AU1976" s="84"/>
    </row>
    <row r="1977" spans="27:47" x14ac:dyDescent="0.2">
      <c r="AA1977" s="84"/>
      <c r="AB1977" s="84"/>
      <c r="AC1977" s="84"/>
      <c r="AD1977" s="84"/>
      <c r="AE1977" s="84"/>
      <c r="AG1977" s="132"/>
      <c r="AN1977" s="84"/>
      <c r="AO1977" s="84"/>
      <c r="AP1977" s="84"/>
      <c r="AQ1977" s="84"/>
      <c r="AR1977" s="84"/>
      <c r="AS1977" s="84"/>
      <c r="AT1977" s="84"/>
      <c r="AU1977" s="84"/>
    </row>
    <row r="1978" spans="27:47" x14ac:dyDescent="0.2">
      <c r="AA1978" s="84"/>
      <c r="AB1978" s="84"/>
      <c r="AC1978" s="84"/>
      <c r="AD1978" s="84"/>
      <c r="AE1978" s="84"/>
      <c r="AG1978" s="132"/>
      <c r="AN1978" s="84"/>
      <c r="AO1978" s="84"/>
      <c r="AP1978" s="84"/>
      <c r="AQ1978" s="84"/>
      <c r="AR1978" s="84"/>
      <c r="AS1978" s="84"/>
      <c r="AT1978" s="84"/>
      <c r="AU1978" s="84"/>
    </row>
    <row r="1979" spans="27:47" x14ac:dyDescent="0.2">
      <c r="AA1979" s="84"/>
      <c r="AB1979" s="84"/>
      <c r="AC1979" s="84"/>
      <c r="AD1979" s="84"/>
      <c r="AE1979" s="84"/>
      <c r="AG1979" s="132"/>
      <c r="AN1979" s="84"/>
      <c r="AO1979" s="84"/>
      <c r="AP1979" s="84"/>
      <c r="AQ1979" s="84"/>
      <c r="AR1979" s="84"/>
      <c r="AS1979" s="84"/>
      <c r="AT1979" s="84"/>
      <c r="AU1979" s="84"/>
    </row>
    <row r="1980" spans="27:47" x14ac:dyDescent="0.2">
      <c r="AA1980" s="84"/>
      <c r="AB1980" s="84"/>
      <c r="AC1980" s="84"/>
      <c r="AD1980" s="84"/>
      <c r="AE1980" s="84"/>
      <c r="AG1980" s="132"/>
      <c r="AN1980" s="84"/>
      <c r="AO1980" s="84"/>
      <c r="AP1980" s="84"/>
      <c r="AQ1980" s="84"/>
      <c r="AR1980" s="84"/>
      <c r="AS1980" s="84"/>
      <c r="AT1980" s="84"/>
      <c r="AU1980" s="84"/>
    </row>
    <row r="1981" spans="27:47" x14ac:dyDescent="0.2">
      <c r="AA1981" s="84"/>
      <c r="AB1981" s="84"/>
      <c r="AC1981" s="84"/>
      <c r="AD1981" s="84"/>
      <c r="AE1981" s="84"/>
      <c r="AG1981" s="132"/>
      <c r="AN1981" s="84"/>
      <c r="AO1981" s="84"/>
      <c r="AP1981" s="84"/>
      <c r="AQ1981" s="84"/>
      <c r="AR1981" s="84"/>
      <c r="AS1981" s="84"/>
      <c r="AT1981" s="84"/>
      <c r="AU1981" s="84"/>
    </row>
    <row r="1982" spans="27:47" x14ac:dyDescent="0.2">
      <c r="AA1982" s="84"/>
      <c r="AB1982" s="84"/>
      <c r="AC1982" s="84"/>
      <c r="AD1982" s="84"/>
      <c r="AE1982" s="84"/>
      <c r="AG1982" s="132"/>
      <c r="AN1982" s="84"/>
      <c r="AO1982" s="84"/>
      <c r="AP1982" s="84"/>
      <c r="AQ1982" s="84"/>
      <c r="AR1982" s="84"/>
      <c r="AS1982" s="84"/>
      <c r="AT1982" s="84"/>
      <c r="AU1982" s="84"/>
    </row>
    <row r="1983" spans="27:47" x14ac:dyDescent="0.2">
      <c r="AA1983" s="84"/>
      <c r="AB1983" s="84"/>
      <c r="AC1983" s="84"/>
      <c r="AD1983" s="84"/>
      <c r="AE1983" s="84"/>
      <c r="AG1983" s="132"/>
      <c r="AN1983" s="84"/>
      <c r="AO1983" s="84"/>
      <c r="AP1983" s="84"/>
      <c r="AQ1983" s="84"/>
      <c r="AR1983" s="84"/>
      <c r="AS1983" s="84"/>
      <c r="AT1983" s="84"/>
      <c r="AU1983" s="84"/>
    </row>
    <row r="1984" spans="27:47" x14ac:dyDescent="0.2">
      <c r="AA1984" s="84"/>
      <c r="AB1984" s="84"/>
      <c r="AC1984" s="84"/>
      <c r="AD1984" s="84"/>
      <c r="AE1984" s="84"/>
      <c r="AG1984" s="132"/>
      <c r="AN1984" s="84"/>
      <c r="AO1984" s="84"/>
      <c r="AP1984" s="84"/>
      <c r="AQ1984" s="84"/>
      <c r="AR1984" s="84"/>
      <c r="AS1984" s="84"/>
      <c r="AT1984" s="84"/>
      <c r="AU1984" s="84"/>
    </row>
    <row r="1985" spans="27:47" x14ac:dyDescent="0.2">
      <c r="AA1985" s="84"/>
      <c r="AB1985" s="84"/>
      <c r="AC1985" s="84"/>
      <c r="AD1985" s="84"/>
      <c r="AE1985" s="84"/>
      <c r="AG1985" s="132"/>
      <c r="AN1985" s="84"/>
      <c r="AO1985" s="84"/>
      <c r="AP1985" s="84"/>
      <c r="AQ1985" s="84"/>
      <c r="AR1985" s="84"/>
      <c r="AS1985" s="84"/>
      <c r="AT1985" s="84"/>
      <c r="AU1985" s="84"/>
    </row>
    <row r="1986" spans="27:47" x14ac:dyDescent="0.2">
      <c r="AA1986" s="84"/>
      <c r="AB1986" s="84"/>
      <c r="AC1986" s="84"/>
      <c r="AD1986" s="84"/>
      <c r="AE1986" s="84"/>
      <c r="AG1986" s="132"/>
      <c r="AN1986" s="84"/>
      <c r="AO1986" s="84"/>
      <c r="AP1986" s="84"/>
      <c r="AQ1986" s="84"/>
      <c r="AR1986" s="84"/>
      <c r="AS1986" s="84"/>
      <c r="AT1986" s="84"/>
      <c r="AU1986" s="84"/>
    </row>
    <row r="1987" spans="27:47" x14ac:dyDescent="0.2">
      <c r="AA1987" s="84"/>
      <c r="AB1987" s="84"/>
      <c r="AC1987" s="84"/>
      <c r="AD1987" s="84"/>
      <c r="AE1987" s="84"/>
      <c r="AG1987" s="132"/>
      <c r="AN1987" s="84"/>
      <c r="AO1987" s="84"/>
      <c r="AP1987" s="84"/>
      <c r="AQ1987" s="84"/>
      <c r="AR1987" s="84"/>
      <c r="AS1987" s="84"/>
      <c r="AT1987" s="84"/>
      <c r="AU1987" s="84"/>
    </row>
    <row r="1988" spans="27:47" x14ac:dyDescent="0.2">
      <c r="AA1988" s="84"/>
      <c r="AB1988" s="84"/>
      <c r="AC1988" s="84"/>
      <c r="AD1988" s="84"/>
      <c r="AE1988" s="84"/>
      <c r="AG1988" s="132"/>
      <c r="AN1988" s="84"/>
      <c r="AO1988" s="84"/>
      <c r="AP1988" s="84"/>
      <c r="AQ1988" s="84"/>
      <c r="AR1988" s="84"/>
      <c r="AS1988" s="84"/>
      <c r="AT1988" s="84"/>
      <c r="AU1988" s="84"/>
    </row>
    <row r="1989" spans="27:47" x14ac:dyDescent="0.2">
      <c r="AA1989" s="84"/>
      <c r="AB1989" s="84"/>
      <c r="AC1989" s="84"/>
      <c r="AD1989" s="84"/>
      <c r="AE1989" s="84"/>
      <c r="AG1989" s="132"/>
      <c r="AN1989" s="84"/>
      <c r="AO1989" s="84"/>
      <c r="AP1989" s="84"/>
      <c r="AQ1989" s="84"/>
      <c r="AR1989" s="84"/>
      <c r="AS1989" s="84"/>
      <c r="AT1989" s="84"/>
      <c r="AU1989" s="84"/>
    </row>
    <row r="1990" spans="27:47" x14ac:dyDescent="0.2">
      <c r="AA1990" s="84"/>
      <c r="AB1990" s="84"/>
      <c r="AC1990" s="84"/>
      <c r="AD1990" s="84"/>
      <c r="AE1990" s="84"/>
      <c r="AG1990" s="132"/>
      <c r="AN1990" s="84"/>
      <c r="AO1990" s="84"/>
      <c r="AP1990" s="84"/>
      <c r="AQ1990" s="84"/>
      <c r="AR1990" s="84"/>
      <c r="AS1990" s="84"/>
      <c r="AT1990" s="84"/>
      <c r="AU1990" s="84"/>
    </row>
    <row r="1991" spans="27:47" x14ac:dyDescent="0.2">
      <c r="AA1991" s="84"/>
      <c r="AB1991" s="84"/>
      <c r="AC1991" s="84"/>
      <c r="AD1991" s="84"/>
      <c r="AE1991" s="84"/>
      <c r="AG1991" s="132"/>
      <c r="AN1991" s="84"/>
      <c r="AO1991" s="84"/>
      <c r="AP1991" s="84"/>
      <c r="AQ1991" s="84"/>
      <c r="AR1991" s="84"/>
      <c r="AS1991" s="84"/>
      <c r="AT1991" s="84"/>
      <c r="AU1991" s="84"/>
    </row>
    <row r="1992" spans="27:47" x14ac:dyDescent="0.2">
      <c r="AA1992" s="84"/>
      <c r="AB1992" s="84"/>
      <c r="AC1992" s="84"/>
      <c r="AD1992" s="84"/>
      <c r="AE1992" s="84"/>
      <c r="AG1992" s="132"/>
      <c r="AN1992" s="84"/>
      <c r="AO1992" s="84"/>
      <c r="AP1992" s="84"/>
      <c r="AQ1992" s="84"/>
      <c r="AR1992" s="84"/>
      <c r="AS1992" s="84"/>
      <c r="AT1992" s="84"/>
      <c r="AU1992" s="84"/>
    </row>
    <row r="1993" spans="27:47" x14ac:dyDescent="0.2">
      <c r="AA1993" s="84"/>
      <c r="AB1993" s="84"/>
      <c r="AC1993" s="84"/>
      <c r="AD1993" s="84"/>
      <c r="AE1993" s="84"/>
      <c r="AG1993" s="132"/>
      <c r="AN1993" s="84"/>
      <c r="AO1993" s="84"/>
      <c r="AP1993" s="84"/>
      <c r="AQ1993" s="84"/>
      <c r="AR1993" s="84"/>
      <c r="AS1993" s="84"/>
      <c r="AT1993" s="84"/>
      <c r="AU1993" s="84"/>
    </row>
    <row r="1994" spans="27:47" x14ac:dyDescent="0.2">
      <c r="AA1994" s="84"/>
      <c r="AB1994" s="84"/>
      <c r="AC1994" s="84"/>
      <c r="AD1994" s="84"/>
      <c r="AE1994" s="84"/>
      <c r="AG1994" s="132"/>
      <c r="AN1994" s="84"/>
      <c r="AO1994" s="84"/>
      <c r="AP1994" s="84"/>
      <c r="AQ1994" s="84"/>
      <c r="AR1994" s="84"/>
      <c r="AS1994" s="84"/>
      <c r="AT1994" s="84"/>
      <c r="AU1994" s="84"/>
    </row>
    <row r="1995" spans="27:47" x14ac:dyDescent="0.2">
      <c r="AA1995" s="84"/>
      <c r="AB1995" s="84"/>
      <c r="AC1995" s="84"/>
      <c r="AD1995" s="84"/>
      <c r="AE1995" s="84"/>
      <c r="AG1995" s="132"/>
      <c r="AN1995" s="84"/>
      <c r="AO1995" s="84"/>
      <c r="AP1995" s="84"/>
      <c r="AQ1995" s="84"/>
      <c r="AR1995" s="84"/>
      <c r="AS1995" s="84"/>
      <c r="AT1995" s="84"/>
      <c r="AU1995" s="84"/>
    </row>
    <row r="1996" spans="27:47" x14ac:dyDescent="0.2">
      <c r="AA1996" s="84"/>
      <c r="AB1996" s="84"/>
      <c r="AC1996" s="84"/>
      <c r="AD1996" s="84"/>
      <c r="AE1996" s="84"/>
      <c r="AG1996" s="132"/>
      <c r="AN1996" s="84"/>
      <c r="AO1996" s="84"/>
      <c r="AP1996" s="84"/>
      <c r="AQ1996" s="84"/>
      <c r="AR1996" s="84"/>
      <c r="AS1996" s="84"/>
      <c r="AT1996" s="84"/>
      <c r="AU1996" s="84"/>
    </row>
    <row r="1997" spans="27:47" x14ac:dyDescent="0.2">
      <c r="AA1997" s="84"/>
      <c r="AB1997" s="84"/>
      <c r="AC1997" s="84"/>
      <c r="AD1997" s="84"/>
      <c r="AE1997" s="84"/>
      <c r="AG1997" s="132"/>
      <c r="AN1997" s="84"/>
      <c r="AO1997" s="84"/>
      <c r="AP1997" s="84"/>
      <c r="AQ1997" s="84"/>
      <c r="AR1997" s="84"/>
      <c r="AS1997" s="84"/>
      <c r="AT1997" s="84"/>
      <c r="AU1997" s="84"/>
    </row>
    <row r="1998" spans="27:47" x14ac:dyDescent="0.2">
      <c r="AA1998" s="84"/>
      <c r="AB1998" s="84"/>
      <c r="AC1998" s="84"/>
      <c r="AD1998" s="84"/>
      <c r="AE1998" s="84"/>
      <c r="AF1998" s="133"/>
      <c r="AG1998" s="132"/>
      <c r="AN1998" s="84"/>
      <c r="AO1998" s="84"/>
      <c r="AP1998" s="84"/>
      <c r="AQ1998" s="84"/>
      <c r="AR1998" s="84"/>
      <c r="AS1998" s="84"/>
      <c r="AT1998" s="84"/>
      <c r="AU1998" s="84"/>
    </row>
    <row r="1999" spans="27:47" x14ac:dyDescent="0.2">
      <c r="AA1999" s="84"/>
      <c r="AB1999" s="84"/>
      <c r="AC1999" s="84"/>
      <c r="AD1999" s="84"/>
      <c r="AE1999" s="84"/>
      <c r="AF1999" s="133"/>
      <c r="AG1999" s="132"/>
      <c r="AN1999" s="84"/>
      <c r="AO1999" s="84"/>
      <c r="AP1999" s="84"/>
      <c r="AQ1999" s="84"/>
      <c r="AR1999" s="84"/>
      <c r="AS1999" s="84"/>
      <c r="AT1999" s="84"/>
      <c r="AU1999" s="84"/>
    </row>
    <row r="2000" spans="27:47" x14ac:dyDescent="0.2">
      <c r="AA2000" s="84"/>
      <c r="AB2000" s="84"/>
      <c r="AC2000" s="84"/>
      <c r="AD2000" s="84"/>
      <c r="AE2000" s="84"/>
      <c r="AF2000" s="133"/>
      <c r="AG2000" s="132"/>
      <c r="AN2000" s="84"/>
      <c r="AO2000" s="84"/>
      <c r="AP2000" s="84"/>
      <c r="AQ2000" s="84"/>
      <c r="AR2000" s="84"/>
      <c r="AS2000" s="84"/>
      <c r="AT2000" s="84"/>
      <c r="AU2000" s="84"/>
    </row>
    <row r="2001" spans="27:47" x14ac:dyDescent="0.2">
      <c r="AA2001" s="84"/>
      <c r="AB2001" s="84"/>
      <c r="AC2001" s="84"/>
      <c r="AD2001" s="84"/>
      <c r="AE2001" s="84"/>
      <c r="AF2001" s="133"/>
      <c r="AG2001" s="132"/>
      <c r="AN2001" s="84"/>
      <c r="AO2001" s="84"/>
      <c r="AP2001" s="84"/>
      <c r="AQ2001" s="84"/>
      <c r="AR2001" s="84"/>
      <c r="AS2001" s="84"/>
      <c r="AT2001" s="84"/>
      <c r="AU2001" s="84"/>
    </row>
    <row r="2002" spans="27:47" x14ac:dyDescent="0.2">
      <c r="AA2002" s="84"/>
      <c r="AB2002" s="84"/>
      <c r="AC2002" s="84"/>
      <c r="AD2002" s="84"/>
      <c r="AE2002" s="84"/>
      <c r="AF2002" s="133"/>
      <c r="AG2002" s="132"/>
      <c r="AN2002" s="84"/>
      <c r="AO2002" s="84"/>
      <c r="AP2002" s="84"/>
      <c r="AQ2002" s="84"/>
      <c r="AR2002" s="84"/>
      <c r="AS2002" s="84"/>
      <c r="AT2002" s="84"/>
      <c r="AU2002" s="84"/>
    </row>
    <row r="2003" spans="27:47" x14ac:dyDescent="0.2">
      <c r="AA2003" s="84"/>
      <c r="AB2003" s="84"/>
      <c r="AC2003" s="84"/>
      <c r="AD2003" s="84"/>
      <c r="AE2003" s="84"/>
      <c r="AF2003" s="133"/>
      <c r="AG2003" s="132"/>
      <c r="AN2003" s="84"/>
      <c r="AO2003" s="84"/>
      <c r="AP2003" s="84"/>
      <c r="AQ2003" s="84"/>
      <c r="AR2003" s="84"/>
      <c r="AS2003" s="84"/>
      <c r="AT2003" s="84"/>
      <c r="AU2003" s="84"/>
    </row>
    <row r="2004" spans="27:47" x14ac:dyDescent="0.2">
      <c r="AA2004" s="84"/>
      <c r="AB2004" s="84"/>
      <c r="AC2004" s="84"/>
      <c r="AD2004" s="84"/>
      <c r="AE2004" s="84"/>
      <c r="AF2004" s="133"/>
      <c r="AG2004" s="132"/>
      <c r="AN2004" s="84"/>
      <c r="AO2004" s="84"/>
      <c r="AP2004" s="84"/>
      <c r="AQ2004" s="84"/>
      <c r="AR2004" s="84"/>
      <c r="AS2004" s="84"/>
      <c r="AT2004" s="84"/>
      <c r="AU2004" s="84"/>
    </row>
    <row r="2005" spans="27:47" x14ac:dyDescent="0.2">
      <c r="AA2005" s="84"/>
      <c r="AB2005" s="84"/>
      <c r="AC2005" s="84"/>
      <c r="AD2005" s="84"/>
      <c r="AE2005" s="84"/>
      <c r="AF2005" s="133"/>
      <c r="AG2005" s="132"/>
      <c r="AN2005" s="84"/>
      <c r="AO2005" s="84"/>
      <c r="AP2005" s="84"/>
      <c r="AQ2005" s="84"/>
      <c r="AR2005" s="84"/>
      <c r="AS2005" s="84"/>
      <c r="AT2005" s="84"/>
      <c r="AU2005" s="84"/>
    </row>
    <row r="2006" spans="27:47" x14ac:dyDescent="0.2">
      <c r="AA2006" s="84"/>
      <c r="AB2006" s="84"/>
      <c r="AC2006" s="84"/>
      <c r="AD2006" s="84"/>
      <c r="AE2006" s="84"/>
      <c r="AF2006" s="133"/>
      <c r="AG2006" s="132"/>
      <c r="AN2006" s="84"/>
      <c r="AO2006" s="84"/>
      <c r="AP2006" s="84"/>
      <c r="AQ2006" s="84"/>
      <c r="AR2006" s="84"/>
      <c r="AS2006" s="84"/>
      <c r="AT2006" s="84"/>
      <c r="AU2006" s="84"/>
    </row>
    <row r="2007" spans="27:47" x14ac:dyDescent="0.2">
      <c r="AA2007" s="84"/>
      <c r="AB2007" s="84"/>
      <c r="AC2007" s="84"/>
      <c r="AD2007" s="84"/>
      <c r="AE2007" s="84"/>
      <c r="AF2007" s="133"/>
      <c r="AG2007" s="132"/>
      <c r="AN2007" s="84"/>
      <c r="AO2007" s="84"/>
      <c r="AP2007" s="84"/>
      <c r="AQ2007" s="84"/>
      <c r="AR2007" s="84"/>
      <c r="AS2007" s="84"/>
      <c r="AT2007" s="84"/>
      <c r="AU2007" s="84"/>
    </row>
    <row r="2008" spans="27:47" x14ac:dyDescent="0.2">
      <c r="AA2008" s="84"/>
      <c r="AB2008" s="84"/>
      <c r="AC2008" s="84"/>
      <c r="AD2008" s="84"/>
      <c r="AE2008" s="84"/>
      <c r="AF2008" s="133"/>
      <c r="AG2008" s="132"/>
      <c r="AN2008" s="84"/>
      <c r="AO2008" s="84"/>
      <c r="AP2008" s="84"/>
      <c r="AQ2008" s="84"/>
      <c r="AR2008" s="84"/>
      <c r="AS2008" s="84"/>
      <c r="AT2008" s="84"/>
      <c r="AU2008" s="84"/>
    </row>
    <row r="2009" spans="27:47" x14ac:dyDescent="0.2">
      <c r="AA2009" s="84"/>
      <c r="AB2009" s="84"/>
      <c r="AC2009" s="84"/>
      <c r="AD2009" s="84"/>
      <c r="AE2009" s="84"/>
      <c r="AF2009" s="133"/>
      <c r="AG2009" s="132"/>
      <c r="AN2009" s="84"/>
      <c r="AO2009" s="84"/>
      <c r="AP2009" s="84"/>
      <c r="AQ2009" s="84"/>
      <c r="AR2009" s="84"/>
      <c r="AS2009" s="84"/>
      <c r="AT2009" s="84"/>
      <c r="AU2009" s="84"/>
    </row>
    <row r="2010" spans="27:47" x14ac:dyDescent="0.2">
      <c r="AA2010" s="84"/>
      <c r="AB2010" s="84"/>
      <c r="AC2010" s="84"/>
      <c r="AD2010" s="84"/>
      <c r="AE2010" s="84"/>
      <c r="AF2010" s="133"/>
      <c r="AG2010" s="132"/>
      <c r="AN2010" s="84"/>
      <c r="AO2010" s="84"/>
      <c r="AP2010" s="84"/>
      <c r="AQ2010" s="84"/>
      <c r="AR2010" s="84"/>
      <c r="AS2010" s="84"/>
      <c r="AT2010" s="84"/>
      <c r="AU2010" s="84"/>
    </row>
    <row r="2011" spans="27:47" x14ac:dyDescent="0.2">
      <c r="AA2011" s="84"/>
      <c r="AB2011" s="84"/>
      <c r="AC2011" s="84"/>
      <c r="AD2011" s="84"/>
      <c r="AE2011" s="84"/>
      <c r="AF2011" s="133"/>
      <c r="AG2011" s="132"/>
      <c r="AN2011" s="84"/>
      <c r="AO2011" s="84"/>
      <c r="AP2011" s="84"/>
      <c r="AQ2011" s="84"/>
      <c r="AR2011" s="84"/>
      <c r="AS2011" s="84"/>
      <c r="AT2011" s="84"/>
      <c r="AU2011" s="84"/>
    </row>
    <row r="2012" spans="27:47" x14ac:dyDescent="0.2">
      <c r="AA2012" s="84"/>
      <c r="AB2012" s="84"/>
      <c r="AC2012" s="84"/>
      <c r="AD2012" s="84"/>
      <c r="AE2012" s="84"/>
      <c r="AF2012" s="133"/>
      <c r="AG2012" s="132"/>
      <c r="AN2012" s="84"/>
      <c r="AO2012" s="84"/>
      <c r="AP2012" s="84"/>
      <c r="AQ2012" s="84"/>
      <c r="AR2012" s="84"/>
      <c r="AS2012" s="84"/>
      <c r="AT2012" s="84"/>
      <c r="AU2012" s="84"/>
    </row>
    <row r="2013" spans="27:47" x14ac:dyDescent="0.2">
      <c r="AA2013" s="84"/>
      <c r="AB2013" s="84"/>
      <c r="AC2013" s="84"/>
      <c r="AD2013" s="84"/>
      <c r="AE2013" s="84"/>
      <c r="AF2013" s="133"/>
      <c r="AG2013" s="132"/>
      <c r="AN2013" s="84"/>
      <c r="AO2013" s="84"/>
      <c r="AP2013" s="84"/>
      <c r="AQ2013" s="84"/>
      <c r="AR2013" s="84"/>
      <c r="AS2013" s="84"/>
      <c r="AT2013" s="84"/>
      <c r="AU2013" s="84"/>
    </row>
    <row r="2014" spans="27:47" x14ac:dyDescent="0.2">
      <c r="AA2014" s="84"/>
      <c r="AB2014" s="84"/>
      <c r="AC2014" s="84"/>
      <c r="AD2014" s="84"/>
      <c r="AE2014" s="84"/>
      <c r="AF2014" s="133"/>
      <c r="AG2014" s="132"/>
      <c r="AN2014" s="84"/>
      <c r="AO2014" s="84"/>
      <c r="AP2014" s="84"/>
      <c r="AQ2014" s="84"/>
      <c r="AR2014" s="84"/>
      <c r="AS2014" s="84"/>
      <c r="AT2014" s="84"/>
      <c r="AU2014" s="84"/>
    </row>
    <row r="2015" spans="27:47" x14ac:dyDescent="0.2">
      <c r="AA2015" s="84"/>
      <c r="AB2015" s="84"/>
      <c r="AC2015" s="84"/>
      <c r="AD2015" s="84"/>
      <c r="AE2015" s="84"/>
      <c r="AF2015" s="133"/>
      <c r="AG2015" s="132"/>
      <c r="AN2015" s="84"/>
      <c r="AO2015" s="84"/>
      <c r="AP2015" s="84"/>
      <c r="AQ2015" s="84"/>
      <c r="AR2015" s="84"/>
      <c r="AS2015" s="84"/>
      <c r="AT2015" s="84"/>
      <c r="AU2015" s="84"/>
    </row>
    <row r="2016" spans="27:47" x14ac:dyDescent="0.2">
      <c r="AA2016" s="84"/>
      <c r="AB2016" s="84"/>
      <c r="AC2016" s="84"/>
      <c r="AD2016" s="84"/>
      <c r="AE2016" s="84"/>
      <c r="AF2016" s="133"/>
      <c r="AG2016" s="132"/>
      <c r="AN2016" s="84"/>
      <c r="AO2016" s="84"/>
      <c r="AP2016" s="84"/>
      <c r="AQ2016" s="84"/>
      <c r="AR2016" s="84"/>
      <c r="AS2016" s="84"/>
      <c r="AT2016" s="84"/>
      <c r="AU2016" s="84"/>
    </row>
    <row r="2017" spans="27:47" x14ac:dyDescent="0.2">
      <c r="AA2017" s="84"/>
      <c r="AB2017" s="84"/>
      <c r="AC2017" s="84"/>
      <c r="AD2017" s="84"/>
      <c r="AE2017" s="84"/>
      <c r="AF2017" s="133"/>
      <c r="AG2017" s="132"/>
      <c r="AN2017" s="84"/>
      <c r="AO2017" s="84"/>
      <c r="AP2017" s="84"/>
      <c r="AQ2017" s="84"/>
      <c r="AR2017" s="84"/>
      <c r="AS2017" s="84"/>
      <c r="AT2017" s="84"/>
      <c r="AU2017" s="84"/>
    </row>
    <row r="2018" spans="27:47" x14ac:dyDescent="0.2">
      <c r="AA2018" s="84"/>
      <c r="AB2018" s="84"/>
      <c r="AC2018" s="84"/>
      <c r="AD2018" s="84"/>
      <c r="AE2018" s="84"/>
      <c r="AF2018" s="133"/>
      <c r="AG2018" s="132"/>
      <c r="AN2018" s="84"/>
      <c r="AO2018" s="84"/>
      <c r="AP2018" s="84"/>
      <c r="AQ2018" s="84"/>
      <c r="AR2018" s="84"/>
      <c r="AS2018" s="84"/>
      <c r="AT2018" s="84"/>
      <c r="AU2018" s="84"/>
    </row>
    <row r="2019" spans="27:47" x14ac:dyDescent="0.2">
      <c r="AA2019" s="84"/>
      <c r="AB2019" s="84"/>
      <c r="AC2019" s="84"/>
      <c r="AD2019" s="84"/>
      <c r="AE2019" s="84"/>
      <c r="AF2019" s="133"/>
      <c r="AG2019" s="132"/>
      <c r="AN2019" s="84"/>
      <c r="AO2019" s="84"/>
      <c r="AP2019" s="84"/>
      <c r="AQ2019" s="84"/>
      <c r="AR2019" s="84"/>
      <c r="AS2019" s="84"/>
      <c r="AT2019" s="84"/>
      <c r="AU2019" s="84"/>
    </row>
    <row r="2020" spans="27:47" x14ac:dyDescent="0.2">
      <c r="AA2020" s="84"/>
      <c r="AB2020" s="84"/>
      <c r="AC2020" s="84"/>
      <c r="AD2020" s="84"/>
      <c r="AE2020" s="84"/>
      <c r="AF2020" s="133"/>
      <c r="AG2020" s="132"/>
      <c r="AN2020" s="84"/>
      <c r="AO2020" s="84"/>
      <c r="AP2020" s="84"/>
      <c r="AQ2020" s="84"/>
      <c r="AR2020" s="84"/>
      <c r="AS2020" s="84"/>
      <c r="AT2020" s="84"/>
      <c r="AU2020" s="84"/>
    </row>
    <row r="2021" spans="27:47" x14ac:dyDescent="0.2">
      <c r="AA2021" s="84"/>
      <c r="AB2021" s="84"/>
      <c r="AC2021" s="84"/>
      <c r="AD2021" s="84"/>
      <c r="AE2021" s="84"/>
      <c r="AF2021" s="133"/>
      <c r="AG2021" s="132"/>
      <c r="AN2021" s="84"/>
      <c r="AO2021" s="84"/>
      <c r="AP2021" s="84"/>
      <c r="AQ2021" s="84"/>
      <c r="AR2021" s="84"/>
      <c r="AS2021" s="84"/>
      <c r="AT2021" s="84"/>
      <c r="AU2021" s="84"/>
    </row>
    <row r="2022" spans="27:47" x14ac:dyDescent="0.2">
      <c r="AA2022" s="84"/>
      <c r="AB2022" s="84"/>
      <c r="AC2022" s="84"/>
      <c r="AD2022" s="84"/>
      <c r="AE2022" s="84"/>
      <c r="AF2022" s="133"/>
      <c r="AG2022" s="132"/>
      <c r="AN2022" s="84"/>
      <c r="AO2022" s="84"/>
      <c r="AP2022" s="84"/>
      <c r="AQ2022" s="84"/>
      <c r="AR2022" s="84"/>
      <c r="AS2022" s="84"/>
      <c r="AT2022" s="84"/>
      <c r="AU2022" s="84"/>
    </row>
    <row r="2023" spans="27:47" x14ac:dyDescent="0.2">
      <c r="AA2023" s="84"/>
      <c r="AB2023" s="84"/>
      <c r="AC2023" s="84"/>
      <c r="AD2023" s="84"/>
      <c r="AE2023" s="84"/>
      <c r="AF2023" s="133"/>
      <c r="AG2023" s="132"/>
      <c r="AN2023" s="84"/>
      <c r="AO2023" s="84"/>
      <c r="AP2023" s="84"/>
      <c r="AQ2023" s="84"/>
      <c r="AR2023" s="84"/>
      <c r="AS2023" s="84"/>
      <c r="AT2023" s="84"/>
      <c r="AU2023" s="84"/>
    </row>
    <row r="2024" spans="27:47" x14ac:dyDescent="0.2">
      <c r="AA2024" s="84"/>
      <c r="AB2024" s="84"/>
      <c r="AC2024" s="84"/>
      <c r="AD2024" s="84"/>
      <c r="AE2024" s="84"/>
      <c r="AF2024" s="133"/>
      <c r="AG2024" s="132"/>
      <c r="AN2024" s="84"/>
      <c r="AO2024" s="84"/>
      <c r="AP2024" s="84"/>
      <c r="AQ2024" s="84"/>
      <c r="AR2024" s="84"/>
      <c r="AS2024" s="84"/>
      <c r="AT2024" s="84"/>
      <c r="AU2024" s="84"/>
    </row>
    <row r="2025" spans="27:47" x14ac:dyDescent="0.2">
      <c r="AA2025" s="84"/>
      <c r="AB2025" s="84"/>
      <c r="AC2025" s="84"/>
      <c r="AD2025" s="84"/>
      <c r="AE2025" s="84"/>
      <c r="AF2025" s="133"/>
      <c r="AG2025" s="132"/>
      <c r="AN2025" s="84"/>
      <c r="AO2025" s="84"/>
      <c r="AP2025" s="84"/>
      <c r="AQ2025" s="84"/>
      <c r="AR2025" s="84"/>
      <c r="AS2025" s="84"/>
      <c r="AT2025" s="84"/>
      <c r="AU2025" s="84"/>
    </row>
    <row r="2026" spans="27:47" x14ac:dyDescent="0.2">
      <c r="AA2026" s="84"/>
      <c r="AB2026" s="84"/>
      <c r="AC2026" s="84"/>
      <c r="AD2026" s="84"/>
      <c r="AE2026" s="84"/>
      <c r="AF2026" s="133"/>
      <c r="AG2026" s="132"/>
      <c r="AN2026" s="84"/>
      <c r="AO2026" s="84"/>
      <c r="AP2026" s="84"/>
      <c r="AQ2026" s="84"/>
      <c r="AR2026" s="84"/>
      <c r="AS2026" s="84"/>
      <c r="AT2026" s="84"/>
      <c r="AU2026" s="84"/>
    </row>
    <row r="2027" spans="27:47" x14ac:dyDescent="0.2">
      <c r="AA2027" s="84"/>
      <c r="AB2027" s="84"/>
      <c r="AC2027" s="84"/>
      <c r="AD2027" s="84"/>
      <c r="AE2027" s="84"/>
      <c r="AF2027" s="133"/>
      <c r="AG2027" s="132"/>
      <c r="AN2027" s="84"/>
      <c r="AO2027" s="84"/>
      <c r="AP2027" s="84"/>
      <c r="AQ2027" s="84"/>
      <c r="AR2027" s="84"/>
      <c r="AS2027" s="84"/>
      <c r="AT2027" s="84"/>
      <c r="AU2027" s="84"/>
    </row>
    <row r="2028" spans="27:47" x14ac:dyDescent="0.2">
      <c r="AA2028" s="84"/>
      <c r="AB2028" s="84"/>
      <c r="AC2028" s="84"/>
      <c r="AD2028" s="84"/>
      <c r="AE2028" s="84"/>
      <c r="AF2028" s="133"/>
      <c r="AG2028" s="132"/>
      <c r="AN2028" s="84"/>
      <c r="AO2028" s="84"/>
      <c r="AP2028" s="84"/>
      <c r="AQ2028" s="84"/>
      <c r="AR2028" s="84"/>
      <c r="AS2028" s="84"/>
      <c r="AT2028" s="84"/>
      <c r="AU2028" s="84"/>
    </row>
    <row r="2029" spans="27:47" x14ac:dyDescent="0.2">
      <c r="AA2029" s="84"/>
      <c r="AB2029" s="84"/>
      <c r="AC2029" s="84"/>
      <c r="AD2029" s="84"/>
      <c r="AE2029" s="84"/>
      <c r="AF2029" s="133"/>
      <c r="AG2029" s="132"/>
      <c r="AN2029" s="84"/>
      <c r="AO2029" s="84"/>
      <c r="AP2029" s="84"/>
      <c r="AQ2029" s="84"/>
      <c r="AR2029" s="84"/>
      <c r="AS2029" s="84"/>
      <c r="AT2029" s="84"/>
      <c r="AU2029" s="84"/>
    </row>
    <row r="2030" spans="27:47" x14ac:dyDescent="0.2">
      <c r="AA2030" s="84"/>
      <c r="AB2030" s="84"/>
      <c r="AC2030" s="84"/>
      <c r="AD2030" s="84"/>
      <c r="AE2030" s="84"/>
      <c r="AF2030" s="133"/>
      <c r="AG2030" s="132"/>
      <c r="AN2030" s="84"/>
      <c r="AO2030" s="84"/>
      <c r="AP2030" s="84"/>
      <c r="AQ2030" s="84"/>
      <c r="AR2030" s="84"/>
      <c r="AS2030" s="84"/>
      <c r="AT2030" s="84"/>
      <c r="AU2030" s="84"/>
    </row>
    <row r="2031" spans="27:47" x14ac:dyDescent="0.2">
      <c r="AA2031" s="84"/>
      <c r="AB2031" s="84"/>
      <c r="AC2031" s="84"/>
      <c r="AD2031" s="84"/>
      <c r="AE2031" s="84"/>
      <c r="AF2031" s="133"/>
      <c r="AG2031" s="132"/>
      <c r="AN2031" s="84"/>
      <c r="AO2031" s="84"/>
      <c r="AP2031" s="84"/>
      <c r="AQ2031" s="84"/>
      <c r="AR2031" s="84"/>
      <c r="AS2031" s="84"/>
      <c r="AT2031" s="84"/>
      <c r="AU2031" s="84"/>
    </row>
    <row r="2032" spans="27:47" x14ac:dyDescent="0.2">
      <c r="AA2032" s="84"/>
      <c r="AB2032" s="84"/>
      <c r="AC2032" s="84"/>
      <c r="AD2032" s="84"/>
      <c r="AE2032" s="84"/>
      <c r="AF2032" s="133"/>
      <c r="AG2032" s="132"/>
      <c r="AN2032" s="84"/>
      <c r="AO2032" s="84"/>
      <c r="AP2032" s="84"/>
      <c r="AQ2032" s="84"/>
      <c r="AR2032" s="84"/>
      <c r="AS2032" s="84"/>
      <c r="AT2032" s="84"/>
      <c r="AU2032" s="84"/>
    </row>
    <row r="2033" spans="27:47" x14ac:dyDescent="0.2">
      <c r="AA2033" s="84"/>
      <c r="AB2033" s="84"/>
      <c r="AC2033" s="84"/>
      <c r="AD2033" s="84"/>
      <c r="AE2033" s="84"/>
      <c r="AF2033" s="133"/>
      <c r="AG2033" s="132"/>
      <c r="AN2033" s="84"/>
      <c r="AO2033" s="84"/>
      <c r="AP2033" s="84"/>
      <c r="AQ2033" s="84"/>
      <c r="AR2033" s="84"/>
      <c r="AS2033" s="84"/>
      <c r="AT2033" s="84"/>
      <c r="AU2033" s="84"/>
    </row>
    <row r="2034" spans="27:47" x14ac:dyDescent="0.2">
      <c r="AA2034" s="84"/>
      <c r="AB2034" s="84"/>
      <c r="AC2034" s="84"/>
      <c r="AD2034" s="84"/>
      <c r="AE2034" s="84"/>
      <c r="AF2034" s="133"/>
      <c r="AG2034" s="132"/>
      <c r="AN2034" s="84"/>
      <c r="AO2034" s="84"/>
      <c r="AP2034" s="84"/>
      <c r="AQ2034" s="84"/>
      <c r="AR2034" s="84"/>
      <c r="AS2034" s="84"/>
      <c r="AT2034" s="84"/>
      <c r="AU2034" s="84"/>
    </row>
    <row r="2035" spans="27:47" x14ac:dyDescent="0.2">
      <c r="AA2035" s="84"/>
      <c r="AB2035" s="84"/>
      <c r="AC2035" s="84"/>
      <c r="AD2035" s="84"/>
      <c r="AE2035" s="84"/>
      <c r="AF2035" s="133"/>
      <c r="AG2035" s="132"/>
      <c r="AN2035" s="84"/>
      <c r="AO2035" s="84"/>
      <c r="AP2035" s="84"/>
      <c r="AQ2035" s="84"/>
      <c r="AR2035" s="84"/>
      <c r="AS2035" s="84"/>
      <c r="AT2035" s="84"/>
      <c r="AU2035" s="84"/>
    </row>
    <row r="2036" spans="27:47" x14ac:dyDescent="0.2">
      <c r="AA2036" s="84"/>
      <c r="AB2036" s="84"/>
      <c r="AC2036" s="84"/>
      <c r="AD2036" s="84"/>
      <c r="AE2036" s="84"/>
      <c r="AF2036" s="133"/>
      <c r="AG2036" s="132"/>
      <c r="AN2036" s="84"/>
      <c r="AO2036" s="84"/>
      <c r="AP2036" s="84"/>
      <c r="AQ2036" s="84"/>
      <c r="AR2036" s="84"/>
      <c r="AS2036" s="84"/>
      <c r="AT2036" s="84"/>
      <c r="AU2036" s="84"/>
    </row>
    <row r="2037" spans="27:47" x14ac:dyDescent="0.2">
      <c r="AA2037" s="84"/>
      <c r="AB2037" s="84"/>
      <c r="AC2037" s="84"/>
      <c r="AD2037" s="84"/>
      <c r="AE2037" s="84"/>
      <c r="AF2037" s="133"/>
      <c r="AG2037" s="132"/>
      <c r="AN2037" s="84"/>
      <c r="AO2037" s="84"/>
      <c r="AP2037" s="84"/>
      <c r="AQ2037" s="84"/>
      <c r="AR2037" s="84"/>
      <c r="AS2037" s="84"/>
      <c r="AT2037" s="84"/>
      <c r="AU2037" s="84"/>
    </row>
    <row r="2038" spans="27:47" x14ac:dyDescent="0.2">
      <c r="AA2038" s="84"/>
      <c r="AB2038" s="84"/>
      <c r="AC2038" s="84"/>
      <c r="AD2038" s="84"/>
      <c r="AE2038" s="84"/>
      <c r="AF2038" s="133"/>
      <c r="AG2038" s="132"/>
      <c r="AN2038" s="84"/>
      <c r="AO2038" s="84"/>
      <c r="AP2038" s="84"/>
      <c r="AQ2038" s="84"/>
      <c r="AR2038" s="84"/>
      <c r="AS2038" s="84"/>
      <c r="AT2038" s="84"/>
      <c r="AU2038" s="84"/>
    </row>
    <row r="2039" spans="27:47" x14ac:dyDescent="0.2">
      <c r="AA2039" s="84"/>
      <c r="AB2039" s="84"/>
      <c r="AC2039" s="84"/>
      <c r="AD2039" s="84"/>
      <c r="AE2039" s="84"/>
      <c r="AF2039" s="133"/>
      <c r="AG2039" s="132"/>
      <c r="AN2039" s="84"/>
      <c r="AO2039" s="84"/>
      <c r="AP2039" s="84"/>
      <c r="AQ2039" s="84"/>
      <c r="AR2039" s="84"/>
      <c r="AS2039" s="84"/>
      <c r="AT2039" s="84"/>
      <c r="AU2039" s="84"/>
    </row>
    <row r="2040" spans="27:47" x14ac:dyDescent="0.2">
      <c r="AA2040" s="84"/>
      <c r="AB2040" s="84"/>
      <c r="AC2040" s="84"/>
      <c r="AD2040" s="84"/>
      <c r="AE2040" s="84"/>
      <c r="AF2040" s="133"/>
      <c r="AG2040" s="132"/>
      <c r="AN2040" s="84"/>
      <c r="AO2040" s="84"/>
      <c r="AP2040" s="84"/>
      <c r="AQ2040" s="84"/>
      <c r="AR2040" s="84"/>
      <c r="AS2040" s="84"/>
      <c r="AT2040" s="84"/>
      <c r="AU2040" s="84"/>
    </row>
    <row r="2041" spans="27:47" x14ac:dyDescent="0.2">
      <c r="AA2041" s="84"/>
      <c r="AB2041" s="84"/>
      <c r="AC2041" s="84"/>
      <c r="AD2041" s="84"/>
      <c r="AE2041" s="84"/>
      <c r="AF2041" s="133"/>
      <c r="AG2041" s="132"/>
      <c r="AN2041" s="84"/>
      <c r="AO2041" s="84"/>
      <c r="AP2041" s="84"/>
      <c r="AQ2041" s="84"/>
      <c r="AR2041" s="84"/>
      <c r="AS2041" s="84"/>
      <c r="AT2041" s="84"/>
      <c r="AU2041" s="84"/>
    </row>
    <row r="2042" spans="27:47" x14ac:dyDescent="0.2">
      <c r="AA2042" s="84"/>
      <c r="AB2042" s="84"/>
      <c r="AC2042" s="84"/>
      <c r="AD2042" s="84"/>
      <c r="AE2042" s="84"/>
      <c r="AF2042" s="133"/>
      <c r="AG2042" s="132"/>
      <c r="AN2042" s="84"/>
      <c r="AO2042" s="84"/>
      <c r="AP2042" s="84"/>
      <c r="AQ2042" s="84"/>
      <c r="AR2042" s="84"/>
      <c r="AS2042" s="84"/>
      <c r="AT2042" s="84"/>
      <c r="AU2042" s="84"/>
    </row>
    <row r="2043" spans="27:47" x14ac:dyDescent="0.2">
      <c r="AA2043" s="84"/>
      <c r="AB2043" s="84"/>
      <c r="AC2043" s="84"/>
      <c r="AD2043" s="84"/>
      <c r="AE2043" s="84"/>
      <c r="AF2043" s="133"/>
      <c r="AG2043" s="132"/>
      <c r="AN2043" s="84"/>
      <c r="AO2043" s="84"/>
      <c r="AP2043" s="84"/>
      <c r="AQ2043" s="84"/>
      <c r="AR2043" s="84"/>
      <c r="AS2043" s="84"/>
      <c r="AT2043" s="84"/>
      <c r="AU2043" s="84"/>
    </row>
    <row r="2044" spans="27:47" x14ac:dyDescent="0.2">
      <c r="AA2044" s="84"/>
      <c r="AB2044" s="84"/>
      <c r="AC2044" s="84"/>
      <c r="AD2044" s="84"/>
      <c r="AE2044" s="84"/>
      <c r="AF2044" s="133"/>
      <c r="AG2044" s="132"/>
      <c r="AN2044" s="84"/>
      <c r="AO2044" s="84"/>
      <c r="AP2044" s="84"/>
      <c r="AQ2044" s="84"/>
      <c r="AR2044" s="84"/>
      <c r="AS2044" s="84"/>
      <c r="AT2044" s="84"/>
      <c r="AU2044" s="84"/>
    </row>
    <row r="2045" spans="27:47" x14ac:dyDescent="0.2">
      <c r="AA2045" s="84"/>
      <c r="AB2045" s="84"/>
      <c r="AC2045" s="84"/>
      <c r="AD2045" s="84"/>
      <c r="AE2045" s="84"/>
      <c r="AF2045" s="133"/>
      <c r="AG2045" s="132"/>
      <c r="AN2045" s="84"/>
      <c r="AO2045" s="84"/>
      <c r="AP2045" s="84"/>
      <c r="AQ2045" s="84"/>
      <c r="AR2045" s="84"/>
      <c r="AS2045" s="84"/>
      <c r="AT2045" s="84"/>
      <c r="AU2045" s="84"/>
    </row>
    <row r="2046" spans="27:47" x14ac:dyDescent="0.2">
      <c r="AA2046" s="84"/>
      <c r="AB2046" s="84"/>
      <c r="AC2046" s="84"/>
      <c r="AD2046" s="84"/>
      <c r="AE2046" s="84"/>
      <c r="AF2046" s="133"/>
      <c r="AG2046" s="132"/>
      <c r="AN2046" s="84"/>
      <c r="AO2046" s="84"/>
      <c r="AP2046" s="84"/>
      <c r="AQ2046" s="84"/>
      <c r="AR2046" s="84"/>
      <c r="AS2046" s="84"/>
      <c r="AT2046" s="84"/>
      <c r="AU2046" s="84"/>
    </row>
    <row r="2047" spans="27:47" x14ac:dyDescent="0.2">
      <c r="AA2047" s="84"/>
      <c r="AB2047" s="84"/>
      <c r="AC2047" s="84"/>
      <c r="AD2047" s="84"/>
      <c r="AE2047" s="84"/>
      <c r="AF2047" s="133"/>
      <c r="AG2047" s="132"/>
      <c r="AN2047" s="84"/>
      <c r="AO2047" s="84"/>
      <c r="AP2047" s="84"/>
      <c r="AQ2047" s="84"/>
      <c r="AR2047" s="84"/>
      <c r="AS2047" s="84"/>
      <c r="AT2047" s="84"/>
      <c r="AU2047" s="84"/>
    </row>
    <row r="2048" spans="27:47" x14ac:dyDescent="0.2">
      <c r="AA2048" s="84"/>
      <c r="AB2048" s="84"/>
      <c r="AC2048" s="84"/>
      <c r="AD2048" s="84"/>
      <c r="AE2048" s="84"/>
      <c r="AF2048" s="133"/>
      <c r="AG2048" s="132"/>
      <c r="AN2048" s="84"/>
      <c r="AO2048" s="84"/>
      <c r="AP2048" s="84"/>
      <c r="AQ2048" s="84"/>
      <c r="AR2048" s="84"/>
      <c r="AS2048" s="84"/>
      <c r="AT2048" s="84"/>
      <c r="AU2048" s="84"/>
    </row>
    <row r="2049" spans="27:47" x14ac:dyDescent="0.2">
      <c r="AA2049" s="84"/>
      <c r="AB2049" s="84"/>
      <c r="AC2049" s="84"/>
      <c r="AD2049" s="84"/>
      <c r="AE2049" s="84"/>
      <c r="AF2049" s="133"/>
      <c r="AG2049" s="132"/>
      <c r="AN2049" s="84"/>
      <c r="AO2049" s="84"/>
      <c r="AP2049" s="84"/>
      <c r="AQ2049" s="84"/>
      <c r="AR2049" s="84"/>
      <c r="AS2049" s="84"/>
      <c r="AT2049" s="84"/>
      <c r="AU2049" s="84"/>
    </row>
    <row r="2050" spans="27:47" x14ac:dyDescent="0.2">
      <c r="AA2050" s="84"/>
      <c r="AB2050" s="84"/>
      <c r="AC2050" s="84"/>
      <c r="AD2050" s="84"/>
      <c r="AE2050" s="84"/>
      <c r="AF2050" s="133"/>
      <c r="AG2050" s="132"/>
      <c r="AN2050" s="84"/>
      <c r="AO2050" s="84"/>
      <c r="AP2050" s="84"/>
      <c r="AQ2050" s="84"/>
      <c r="AR2050" s="84"/>
      <c r="AS2050" s="84"/>
      <c r="AT2050" s="84"/>
      <c r="AU2050" s="84"/>
    </row>
    <row r="2051" spans="27:47" x14ac:dyDescent="0.2">
      <c r="AA2051" s="84"/>
      <c r="AB2051" s="84"/>
      <c r="AC2051" s="84"/>
      <c r="AD2051" s="84"/>
      <c r="AE2051" s="84"/>
      <c r="AF2051" s="133"/>
      <c r="AG2051" s="132"/>
      <c r="AN2051" s="84"/>
      <c r="AO2051" s="84"/>
      <c r="AP2051" s="84"/>
      <c r="AQ2051" s="84"/>
      <c r="AR2051" s="84"/>
      <c r="AS2051" s="84"/>
      <c r="AT2051" s="84"/>
      <c r="AU2051" s="84"/>
    </row>
    <row r="2052" spans="27:47" x14ac:dyDescent="0.2">
      <c r="AA2052" s="84"/>
      <c r="AB2052" s="84"/>
      <c r="AC2052" s="84"/>
      <c r="AD2052" s="84"/>
      <c r="AE2052" s="84"/>
      <c r="AF2052" s="133"/>
      <c r="AG2052" s="132"/>
      <c r="AN2052" s="84"/>
      <c r="AO2052" s="84"/>
      <c r="AP2052" s="84"/>
      <c r="AQ2052" s="84"/>
      <c r="AR2052" s="84"/>
      <c r="AS2052" s="84"/>
      <c r="AT2052" s="84"/>
      <c r="AU2052" s="84"/>
    </row>
    <row r="2053" spans="27:47" x14ac:dyDescent="0.2">
      <c r="AA2053" s="84"/>
      <c r="AB2053" s="84"/>
      <c r="AC2053" s="84"/>
      <c r="AD2053" s="84"/>
      <c r="AE2053" s="84"/>
      <c r="AF2053" s="133"/>
      <c r="AG2053" s="132"/>
      <c r="AN2053" s="84"/>
      <c r="AO2053" s="84"/>
      <c r="AP2053" s="84"/>
      <c r="AQ2053" s="84"/>
      <c r="AR2053" s="84"/>
      <c r="AS2053" s="84"/>
      <c r="AT2053" s="84"/>
      <c r="AU2053" s="84"/>
    </row>
    <row r="2054" spans="27:47" x14ac:dyDescent="0.2">
      <c r="AA2054" s="84"/>
      <c r="AB2054" s="84"/>
      <c r="AC2054" s="84"/>
      <c r="AD2054" s="84"/>
      <c r="AE2054" s="84"/>
      <c r="AF2054" s="133"/>
      <c r="AG2054" s="132"/>
      <c r="AN2054" s="84"/>
      <c r="AO2054" s="84"/>
      <c r="AP2054" s="84"/>
      <c r="AQ2054" s="84"/>
      <c r="AR2054" s="84"/>
      <c r="AS2054" s="84"/>
      <c r="AT2054" s="84"/>
      <c r="AU2054" s="84"/>
    </row>
    <row r="2055" spans="27:47" x14ac:dyDescent="0.2">
      <c r="AA2055" s="84"/>
      <c r="AB2055" s="84"/>
      <c r="AC2055" s="84"/>
      <c r="AD2055" s="84"/>
      <c r="AE2055" s="84"/>
      <c r="AF2055" s="133"/>
      <c r="AG2055" s="132"/>
      <c r="AN2055" s="84"/>
      <c r="AO2055" s="84"/>
      <c r="AP2055" s="84"/>
      <c r="AQ2055" s="84"/>
      <c r="AR2055" s="84"/>
      <c r="AS2055" s="84"/>
      <c r="AT2055" s="84"/>
      <c r="AU2055" s="84"/>
    </row>
    <row r="2056" spans="27:47" x14ac:dyDescent="0.2">
      <c r="AA2056" s="84"/>
      <c r="AB2056" s="84"/>
      <c r="AC2056" s="84"/>
      <c r="AD2056" s="84"/>
      <c r="AE2056" s="84"/>
      <c r="AF2056" s="133"/>
      <c r="AG2056" s="132"/>
      <c r="AN2056" s="84"/>
      <c r="AO2056" s="84"/>
      <c r="AP2056" s="84"/>
      <c r="AQ2056" s="84"/>
      <c r="AR2056" s="84"/>
      <c r="AS2056" s="84"/>
      <c r="AT2056" s="84"/>
      <c r="AU2056" s="84"/>
    </row>
    <row r="2057" spans="27:47" x14ac:dyDescent="0.2">
      <c r="AA2057" s="84"/>
      <c r="AB2057" s="84"/>
      <c r="AC2057" s="84"/>
      <c r="AD2057" s="84"/>
      <c r="AE2057" s="84"/>
      <c r="AF2057" s="133"/>
      <c r="AG2057" s="132"/>
      <c r="AN2057" s="84"/>
      <c r="AO2057" s="84"/>
      <c r="AP2057" s="84"/>
      <c r="AQ2057" s="84"/>
      <c r="AR2057" s="84"/>
      <c r="AS2057" s="84"/>
      <c r="AT2057" s="84"/>
      <c r="AU2057" s="84"/>
    </row>
    <row r="2058" spans="27:47" x14ac:dyDescent="0.2">
      <c r="AA2058" s="84"/>
      <c r="AB2058" s="84"/>
      <c r="AC2058" s="84"/>
      <c r="AD2058" s="84"/>
      <c r="AE2058" s="84"/>
      <c r="AF2058" s="133"/>
      <c r="AG2058" s="132"/>
      <c r="AN2058" s="84"/>
      <c r="AO2058" s="84"/>
      <c r="AP2058" s="84"/>
      <c r="AQ2058" s="84"/>
      <c r="AR2058" s="84"/>
      <c r="AS2058" s="84"/>
      <c r="AT2058" s="84"/>
      <c r="AU2058" s="84"/>
    </row>
    <row r="2059" spans="27:47" x14ac:dyDescent="0.2">
      <c r="AA2059" s="84"/>
      <c r="AB2059" s="84"/>
      <c r="AC2059" s="84"/>
      <c r="AD2059" s="84"/>
      <c r="AE2059" s="84"/>
      <c r="AF2059" s="133"/>
      <c r="AG2059" s="132"/>
      <c r="AN2059" s="84"/>
      <c r="AO2059" s="84"/>
      <c r="AP2059" s="84"/>
      <c r="AQ2059" s="84"/>
      <c r="AR2059" s="84"/>
      <c r="AS2059" s="84"/>
      <c r="AT2059" s="84"/>
      <c r="AU2059" s="84"/>
    </row>
    <row r="2060" spans="27:47" x14ac:dyDescent="0.2">
      <c r="AA2060" s="84"/>
      <c r="AB2060" s="84"/>
      <c r="AC2060" s="84"/>
      <c r="AD2060" s="84"/>
      <c r="AE2060" s="84"/>
      <c r="AF2060" s="133"/>
      <c r="AG2060" s="132"/>
      <c r="AN2060" s="84"/>
      <c r="AO2060" s="84"/>
      <c r="AP2060" s="84"/>
      <c r="AQ2060" s="84"/>
      <c r="AR2060" s="84"/>
      <c r="AS2060" s="84"/>
      <c r="AT2060" s="84"/>
      <c r="AU2060" s="84"/>
    </row>
    <row r="2061" spans="27:47" x14ac:dyDescent="0.2">
      <c r="AA2061" s="84"/>
      <c r="AB2061" s="84"/>
      <c r="AC2061" s="84"/>
      <c r="AD2061" s="84"/>
      <c r="AE2061" s="84"/>
      <c r="AF2061" s="133"/>
      <c r="AG2061" s="132"/>
      <c r="AN2061" s="84"/>
      <c r="AO2061" s="84"/>
      <c r="AP2061" s="84"/>
      <c r="AQ2061" s="84"/>
      <c r="AR2061" s="84"/>
      <c r="AS2061" s="84"/>
      <c r="AT2061" s="84"/>
      <c r="AU2061" s="84"/>
    </row>
    <row r="2062" spans="27:47" x14ac:dyDescent="0.2">
      <c r="AA2062" s="84"/>
      <c r="AB2062" s="84"/>
      <c r="AC2062" s="84"/>
      <c r="AD2062" s="84"/>
      <c r="AE2062" s="84"/>
      <c r="AF2062" s="133"/>
      <c r="AG2062" s="132"/>
      <c r="AN2062" s="84"/>
      <c r="AO2062" s="84"/>
      <c r="AP2062" s="84"/>
      <c r="AQ2062" s="84"/>
      <c r="AR2062" s="84"/>
      <c r="AS2062" s="84"/>
      <c r="AT2062" s="84"/>
      <c r="AU2062" s="84"/>
    </row>
    <row r="2063" spans="27:47" x14ac:dyDescent="0.2">
      <c r="AA2063" s="84"/>
      <c r="AB2063" s="84"/>
      <c r="AC2063" s="84"/>
      <c r="AD2063" s="84"/>
      <c r="AE2063" s="84"/>
      <c r="AF2063" s="133"/>
      <c r="AG2063" s="132"/>
      <c r="AN2063" s="84"/>
      <c r="AO2063" s="84"/>
      <c r="AP2063" s="84"/>
      <c r="AQ2063" s="84"/>
      <c r="AR2063" s="84"/>
      <c r="AS2063" s="84"/>
      <c r="AT2063" s="84"/>
      <c r="AU2063" s="84"/>
    </row>
    <row r="2064" spans="27:47" x14ac:dyDescent="0.2">
      <c r="AA2064" s="84"/>
      <c r="AB2064" s="84"/>
      <c r="AC2064" s="84"/>
      <c r="AD2064" s="84"/>
      <c r="AE2064" s="84"/>
      <c r="AF2064" s="133"/>
      <c r="AG2064" s="132"/>
      <c r="AN2064" s="84"/>
      <c r="AO2064" s="84"/>
      <c r="AP2064" s="84"/>
      <c r="AQ2064" s="84"/>
      <c r="AR2064" s="84"/>
      <c r="AS2064" s="84"/>
      <c r="AT2064" s="84"/>
      <c r="AU2064" s="84"/>
    </row>
    <row r="2065" spans="27:47" x14ac:dyDescent="0.2">
      <c r="AA2065" s="84"/>
      <c r="AB2065" s="84"/>
      <c r="AC2065" s="84"/>
      <c r="AD2065" s="84"/>
      <c r="AE2065" s="84"/>
      <c r="AF2065" s="133"/>
      <c r="AG2065" s="132"/>
      <c r="AN2065" s="84"/>
      <c r="AO2065" s="84"/>
      <c r="AP2065" s="84"/>
      <c r="AQ2065" s="84"/>
      <c r="AR2065" s="84"/>
      <c r="AS2065" s="84"/>
      <c r="AT2065" s="84"/>
      <c r="AU2065" s="84"/>
    </row>
    <row r="2066" spans="27:47" x14ac:dyDescent="0.2">
      <c r="AA2066" s="84"/>
      <c r="AB2066" s="84"/>
      <c r="AC2066" s="84"/>
      <c r="AD2066" s="84"/>
      <c r="AE2066" s="84"/>
      <c r="AF2066" s="133"/>
      <c r="AG2066" s="132"/>
      <c r="AN2066" s="84"/>
      <c r="AO2066" s="84"/>
      <c r="AP2066" s="84"/>
      <c r="AQ2066" s="84"/>
      <c r="AR2066" s="84"/>
      <c r="AS2066" s="84"/>
      <c r="AT2066" s="84"/>
      <c r="AU2066" s="84"/>
    </row>
    <row r="2067" spans="27:47" x14ac:dyDescent="0.2">
      <c r="AA2067" s="84"/>
      <c r="AB2067" s="84"/>
      <c r="AC2067" s="84"/>
      <c r="AD2067" s="84"/>
      <c r="AE2067" s="84"/>
      <c r="AF2067" s="133"/>
      <c r="AG2067" s="132"/>
      <c r="AN2067" s="84"/>
      <c r="AO2067" s="84"/>
      <c r="AP2067" s="84"/>
      <c r="AQ2067" s="84"/>
      <c r="AR2067" s="84"/>
      <c r="AS2067" s="84"/>
      <c r="AT2067" s="84"/>
      <c r="AU2067" s="84"/>
    </row>
    <row r="2068" spans="27:47" x14ac:dyDescent="0.2">
      <c r="AA2068" s="84"/>
      <c r="AB2068" s="84"/>
      <c r="AC2068" s="84"/>
      <c r="AD2068" s="84"/>
      <c r="AE2068" s="84"/>
      <c r="AF2068" s="133"/>
      <c r="AG2068" s="132"/>
      <c r="AN2068" s="84"/>
      <c r="AO2068" s="84"/>
      <c r="AP2068" s="84"/>
      <c r="AQ2068" s="84"/>
      <c r="AR2068" s="84"/>
      <c r="AS2068" s="84"/>
      <c r="AT2068" s="84"/>
      <c r="AU2068" s="84"/>
    </row>
    <row r="2069" spans="27:47" x14ac:dyDescent="0.2">
      <c r="AA2069" s="84"/>
      <c r="AB2069" s="84"/>
      <c r="AC2069" s="84"/>
      <c r="AD2069" s="84"/>
      <c r="AE2069" s="84"/>
      <c r="AF2069" s="133"/>
      <c r="AG2069" s="132"/>
      <c r="AN2069" s="84"/>
      <c r="AO2069" s="84"/>
      <c r="AP2069" s="84"/>
      <c r="AQ2069" s="84"/>
      <c r="AR2069" s="84"/>
      <c r="AS2069" s="84"/>
      <c r="AT2069" s="84"/>
      <c r="AU2069" s="84"/>
    </row>
    <row r="2070" spans="27:47" x14ac:dyDescent="0.2">
      <c r="AA2070" s="84"/>
      <c r="AB2070" s="84"/>
      <c r="AC2070" s="84"/>
      <c r="AD2070" s="84"/>
      <c r="AE2070" s="84"/>
      <c r="AF2070" s="133"/>
      <c r="AG2070" s="132"/>
      <c r="AN2070" s="84"/>
      <c r="AO2070" s="84"/>
      <c r="AP2070" s="84"/>
      <c r="AQ2070" s="84"/>
      <c r="AR2070" s="84"/>
      <c r="AS2070" s="84"/>
      <c r="AT2070" s="84"/>
      <c r="AU2070" s="84"/>
    </row>
    <row r="2071" spans="27:47" x14ac:dyDescent="0.2">
      <c r="AA2071" s="84"/>
      <c r="AB2071" s="84"/>
      <c r="AC2071" s="84"/>
      <c r="AD2071" s="84"/>
      <c r="AE2071" s="84"/>
      <c r="AF2071" s="133"/>
      <c r="AG2071" s="132"/>
      <c r="AN2071" s="84"/>
      <c r="AO2071" s="84"/>
      <c r="AP2071" s="84"/>
      <c r="AQ2071" s="84"/>
      <c r="AR2071" s="84"/>
      <c r="AS2071" s="84"/>
      <c r="AT2071" s="84"/>
      <c r="AU2071" s="84"/>
    </row>
    <row r="2072" spans="27:47" x14ac:dyDescent="0.2">
      <c r="AA2072" s="84"/>
      <c r="AB2072" s="84"/>
      <c r="AC2072" s="84"/>
      <c r="AD2072" s="84"/>
      <c r="AE2072" s="84"/>
      <c r="AF2072" s="133"/>
      <c r="AG2072" s="132"/>
      <c r="AN2072" s="84"/>
      <c r="AO2072" s="84"/>
      <c r="AP2072" s="84"/>
      <c r="AQ2072" s="84"/>
      <c r="AR2072" s="84"/>
      <c r="AS2072" s="84"/>
      <c r="AT2072" s="84"/>
      <c r="AU2072" s="84"/>
    </row>
    <row r="2073" spans="27:47" x14ac:dyDescent="0.2">
      <c r="AA2073" s="84"/>
      <c r="AB2073" s="84"/>
      <c r="AC2073" s="84"/>
      <c r="AD2073" s="84"/>
      <c r="AE2073" s="84"/>
      <c r="AF2073" s="133"/>
      <c r="AG2073" s="132"/>
      <c r="AN2073" s="84"/>
      <c r="AO2073" s="84"/>
      <c r="AP2073" s="84"/>
      <c r="AQ2073" s="84"/>
      <c r="AR2073" s="84"/>
      <c r="AS2073" s="84"/>
      <c r="AT2073" s="84"/>
      <c r="AU2073" s="84"/>
    </row>
    <row r="2074" spans="27:47" x14ac:dyDescent="0.2">
      <c r="AA2074" s="84"/>
      <c r="AB2074" s="84"/>
      <c r="AC2074" s="84"/>
      <c r="AD2074" s="84"/>
      <c r="AE2074" s="84"/>
      <c r="AF2074" s="133"/>
      <c r="AG2074" s="132"/>
      <c r="AN2074" s="84"/>
      <c r="AO2074" s="84"/>
      <c r="AP2074" s="84"/>
      <c r="AQ2074" s="84"/>
      <c r="AR2074" s="84"/>
      <c r="AS2074" s="84"/>
      <c r="AT2074" s="84"/>
      <c r="AU2074" s="84"/>
    </row>
    <row r="2075" spans="27:47" x14ac:dyDescent="0.2">
      <c r="AA2075" s="84"/>
      <c r="AB2075" s="84"/>
      <c r="AC2075" s="84"/>
      <c r="AD2075" s="84"/>
      <c r="AE2075" s="84"/>
      <c r="AF2075" s="133"/>
      <c r="AG2075" s="132"/>
      <c r="AN2075" s="84"/>
      <c r="AO2075" s="84"/>
      <c r="AP2075" s="84"/>
      <c r="AQ2075" s="84"/>
      <c r="AR2075" s="84"/>
      <c r="AS2075" s="84"/>
      <c r="AT2075" s="84"/>
      <c r="AU2075" s="84"/>
    </row>
    <row r="2076" spans="27:47" x14ac:dyDescent="0.2">
      <c r="AA2076" s="84"/>
      <c r="AB2076" s="84"/>
      <c r="AC2076" s="84"/>
      <c r="AD2076" s="84"/>
      <c r="AE2076" s="84"/>
      <c r="AF2076" s="133"/>
      <c r="AG2076" s="132"/>
      <c r="AN2076" s="84"/>
      <c r="AO2076" s="84"/>
      <c r="AP2076" s="84"/>
      <c r="AQ2076" s="84"/>
      <c r="AR2076" s="84"/>
      <c r="AS2076" s="84"/>
      <c r="AT2076" s="84"/>
      <c r="AU2076" s="84"/>
    </row>
    <row r="2077" spans="27:47" x14ac:dyDescent="0.2">
      <c r="AA2077" s="84"/>
      <c r="AB2077" s="84"/>
      <c r="AC2077" s="84"/>
      <c r="AD2077" s="84"/>
      <c r="AE2077" s="84"/>
      <c r="AF2077" s="133"/>
      <c r="AG2077" s="132"/>
      <c r="AN2077" s="84"/>
      <c r="AO2077" s="84"/>
      <c r="AP2077" s="84"/>
      <c r="AQ2077" s="84"/>
      <c r="AR2077" s="84"/>
      <c r="AS2077" s="84"/>
      <c r="AT2077" s="84"/>
      <c r="AU2077" s="84"/>
    </row>
    <row r="2078" spans="27:47" x14ac:dyDescent="0.2">
      <c r="AA2078" s="84"/>
      <c r="AB2078" s="84"/>
      <c r="AC2078" s="84"/>
      <c r="AD2078" s="84"/>
      <c r="AE2078" s="84"/>
      <c r="AF2078" s="133"/>
      <c r="AG2078" s="132"/>
      <c r="AN2078" s="84"/>
      <c r="AO2078" s="84"/>
      <c r="AP2078" s="84"/>
      <c r="AQ2078" s="84"/>
      <c r="AR2078" s="84"/>
      <c r="AS2078" s="84"/>
      <c r="AT2078" s="84"/>
      <c r="AU2078" s="84"/>
    </row>
    <row r="2079" spans="27:47" x14ac:dyDescent="0.2">
      <c r="AA2079" s="84"/>
      <c r="AB2079" s="84"/>
      <c r="AC2079" s="84"/>
      <c r="AD2079" s="84"/>
      <c r="AE2079" s="84"/>
      <c r="AF2079" s="133"/>
      <c r="AG2079" s="132"/>
      <c r="AN2079" s="84"/>
      <c r="AO2079" s="84"/>
      <c r="AP2079" s="84"/>
      <c r="AQ2079" s="84"/>
      <c r="AR2079" s="84"/>
      <c r="AS2079" s="84"/>
      <c r="AT2079" s="84"/>
      <c r="AU2079" s="84"/>
    </row>
    <row r="2080" spans="27:47" x14ac:dyDescent="0.2">
      <c r="AA2080" s="84"/>
      <c r="AB2080" s="84"/>
      <c r="AC2080" s="84"/>
      <c r="AD2080" s="84"/>
      <c r="AE2080" s="84"/>
      <c r="AF2080" s="133"/>
      <c r="AG2080" s="132"/>
      <c r="AN2080" s="84"/>
      <c r="AO2080" s="84"/>
      <c r="AP2080" s="84"/>
      <c r="AQ2080" s="84"/>
      <c r="AR2080" s="84"/>
      <c r="AS2080" s="84"/>
      <c r="AT2080" s="84"/>
      <c r="AU2080" s="84"/>
    </row>
    <row r="2081" spans="27:47" x14ac:dyDescent="0.2">
      <c r="AA2081" s="84"/>
      <c r="AB2081" s="84"/>
      <c r="AC2081" s="84"/>
      <c r="AD2081" s="84"/>
      <c r="AE2081" s="84"/>
      <c r="AF2081" s="133"/>
      <c r="AG2081" s="132"/>
      <c r="AN2081" s="84"/>
      <c r="AO2081" s="84"/>
      <c r="AP2081" s="84"/>
      <c r="AQ2081" s="84"/>
      <c r="AR2081" s="84"/>
      <c r="AS2081" s="84"/>
      <c r="AT2081" s="84"/>
      <c r="AU2081" s="84"/>
    </row>
    <row r="2082" spans="27:47" x14ac:dyDescent="0.2">
      <c r="AA2082" s="84"/>
      <c r="AB2082" s="84"/>
      <c r="AC2082" s="84"/>
      <c r="AD2082" s="84"/>
      <c r="AE2082" s="84"/>
      <c r="AF2082" s="133"/>
      <c r="AG2082" s="132"/>
      <c r="AN2082" s="84"/>
      <c r="AO2082" s="84"/>
      <c r="AP2082" s="84"/>
      <c r="AQ2082" s="84"/>
      <c r="AR2082" s="84"/>
      <c r="AS2082" s="84"/>
      <c r="AT2082" s="84"/>
      <c r="AU2082" s="84"/>
    </row>
    <row r="2083" spans="27:47" x14ac:dyDescent="0.2">
      <c r="AA2083" s="84"/>
      <c r="AB2083" s="84"/>
      <c r="AC2083" s="84"/>
      <c r="AD2083" s="84"/>
      <c r="AE2083" s="84"/>
      <c r="AF2083" s="133"/>
      <c r="AG2083" s="132"/>
      <c r="AN2083" s="84"/>
      <c r="AO2083" s="84"/>
      <c r="AP2083" s="84"/>
      <c r="AQ2083" s="84"/>
      <c r="AR2083" s="84"/>
      <c r="AS2083" s="84"/>
      <c r="AT2083" s="84"/>
      <c r="AU2083" s="84"/>
    </row>
    <row r="2084" spans="27:47" x14ac:dyDescent="0.2">
      <c r="AA2084" s="84"/>
      <c r="AB2084" s="84"/>
      <c r="AC2084" s="84"/>
      <c r="AD2084" s="84"/>
      <c r="AE2084" s="84"/>
      <c r="AF2084" s="133"/>
      <c r="AG2084" s="132"/>
      <c r="AN2084" s="84"/>
      <c r="AO2084" s="84"/>
      <c r="AP2084" s="84"/>
      <c r="AQ2084" s="84"/>
      <c r="AR2084" s="84"/>
      <c r="AS2084" s="84"/>
      <c r="AT2084" s="84"/>
      <c r="AU2084" s="84"/>
    </row>
    <row r="2085" spans="27:47" x14ac:dyDescent="0.2">
      <c r="AA2085" s="84"/>
      <c r="AB2085" s="84"/>
      <c r="AC2085" s="84"/>
      <c r="AD2085" s="84"/>
      <c r="AE2085" s="84"/>
      <c r="AF2085" s="133"/>
      <c r="AG2085" s="132"/>
      <c r="AN2085" s="84"/>
      <c r="AO2085" s="84"/>
      <c r="AP2085" s="84"/>
      <c r="AQ2085" s="84"/>
      <c r="AR2085" s="84"/>
      <c r="AS2085" s="84"/>
      <c r="AT2085" s="84"/>
      <c r="AU2085" s="84"/>
    </row>
    <row r="2086" spans="27:47" x14ac:dyDescent="0.2">
      <c r="AA2086" s="84"/>
      <c r="AB2086" s="84"/>
      <c r="AC2086" s="84"/>
      <c r="AD2086" s="84"/>
      <c r="AE2086" s="84"/>
      <c r="AF2086" s="133"/>
      <c r="AG2086" s="132"/>
      <c r="AN2086" s="84"/>
      <c r="AO2086" s="84"/>
      <c r="AP2086" s="84"/>
      <c r="AQ2086" s="84"/>
      <c r="AR2086" s="84"/>
      <c r="AS2086" s="84"/>
      <c r="AT2086" s="84"/>
      <c r="AU2086" s="84"/>
    </row>
    <row r="2087" spans="27:47" x14ac:dyDescent="0.2">
      <c r="AA2087" s="84"/>
      <c r="AB2087" s="84"/>
      <c r="AC2087" s="84"/>
      <c r="AD2087" s="84"/>
      <c r="AE2087" s="84"/>
      <c r="AF2087" s="133"/>
      <c r="AG2087" s="132"/>
      <c r="AN2087" s="84"/>
      <c r="AO2087" s="84"/>
      <c r="AP2087" s="84"/>
      <c r="AQ2087" s="84"/>
      <c r="AR2087" s="84"/>
      <c r="AS2087" s="84"/>
      <c r="AT2087" s="84"/>
      <c r="AU2087" s="84"/>
    </row>
    <row r="2088" spans="27:47" x14ac:dyDescent="0.2">
      <c r="AA2088" s="84"/>
      <c r="AB2088" s="84"/>
      <c r="AC2088" s="84"/>
      <c r="AD2088" s="84"/>
      <c r="AE2088" s="84"/>
      <c r="AF2088" s="133"/>
      <c r="AG2088" s="132"/>
      <c r="AN2088" s="84"/>
      <c r="AO2088" s="84"/>
      <c r="AP2088" s="84"/>
      <c r="AQ2088" s="84"/>
      <c r="AR2088" s="84"/>
      <c r="AS2088" s="84"/>
      <c r="AT2088" s="84"/>
      <c r="AU2088" s="84"/>
    </row>
    <row r="2089" spans="27:47" x14ac:dyDescent="0.2">
      <c r="AA2089" s="84"/>
      <c r="AB2089" s="84"/>
      <c r="AC2089" s="84"/>
      <c r="AD2089" s="84"/>
      <c r="AE2089" s="84"/>
      <c r="AF2089" s="133"/>
      <c r="AG2089" s="132"/>
      <c r="AN2089" s="84"/>
      <c r="AO2089" s="84"/>
      <c r="AP2089" s="84"/>
      <c r="AQ2089" s="84"/>
      <c r="AR2089" s="84"/>
      <c r="AS2089" s="84"/>
      <c r="AT2089" s="84"/>
      <c r="AU2089" s="84"/>
    </row>
    <row r="2090" spans="27:47" x14ac:dyDescent="0.2">
      <c r="AA2090" s="84"/>
      <c r="AB2090" s="84"/>
      <c r="AC2090" s="84"/>
      <c r="AD2090" s="84"/>
      <c r="AE2090" s="84"/>
      <c r="AF2090" s="133"/>
      <c r="AG2090" s="132"/>
      <c r="AN2090" s="84"/>
      <c r="AO2090" s="84"/>
      <c r="AP2090" s="84"/>
      <c r="AQ2090" s="84"/>
      <c r="AR2090" s="84"/>
      <c r="AS2090" s="84"/>
      <c r="AT2090" s="84"/>
      <c r="AU2090" s="84"/>
    </row>
    <row r="2091" spans="27:47" x14ac:dyDescent="0.2">
      <c r="AA2091" s="84"/>
      <c r="AB2091" s="84"/>
      <c r="AC2091" s="84"/>
      <c r="AD2091" s="84"/>
      <c r="AE2091" s="84"/>
      <c r="AF2091" s="133"/>
      <c r="AG2091" s="132"/>
      <c r="AN2091" s="84"/>
      <c r="AO2091" s="84"/>
      <c r="AP2091" s="84"/>
      <c r="AQ2091" s="84"/>
      <c r="AR2091" s="84"/>
      <c r="AS2091" s="84"/>
      <c r="AT2091" s="84"/>
      <c r="AU2091" s="84"/>
    </row>
    <row r="2092" spans="27:47" x14ac:dyDescent="0.2">
      <c r="AA2092" s="84"/>
      <c r="AB2092" s="84"/>
      <c r="AC2092" s="84"/>
      <c r="AD2092" s="84"/>
      <c r="AE2092" s="84"/>
      <c r="AF2092" s="133"/>
      <c r="AG2092" s="132"/>
      <c r="AN2092" s="84"/>
      <c r="AO2092" s="84"/>
      <c r="AP2092" s="84"/>
      <c r="AQ2092" s="84"/>
      <c r="AR2092" s="84"/>
      <c r="AS2092" s="84"/>
      <c r="AT2092" s="84"/>
      <c r="AU2092" s="84"/>
    </row>
    <row r="2093" spans="27:47" x14ac:dyDescent="0.2">
      <c r="AA2093" s="84"/>
      <c r="AB2093" s="84"/>
      <c r="AC2093" s="84"/>
      <c r="AD2093" s="84"/>
      <c r="AE2093" s="84"/>
      <c r="AF2093" s="133"/>
      <c r="AG2093" s="132"/>
      <c r="AN2093" s="84"/>
      <c r="AO2093" s="84"/>
      <c r="AP2093" s="84"/>
      <c r="AQ2093" s="84"/>
      <c r="AR2093" s="84"/>
      <c r="AS2093" s="84"/>
      <c r="AT2093" s="84"/>
      <c r="AU2093" s="84"/>
    </row>
    <row r="2094" spans="27:47" x14ac:dyDescent="0.2">
      <c r="AA2094" s="84"/>
      <c r="AB2094" s="84"/>
      <c r="AC2094" s="84"/>
      <c r="AD2094" s="84"/>
      <c r="AE2094" s="84"/>
      <c r="AF2094" s="133"/>
      <c r="AG2094" s="132"/>
      <c r="AN2094" s="84"/>
      <c r="AO2094" s="84"/>
      <c r="AP2094" s="84"/>
      <c r="AQ2094" s="84"/>
      <c r="AR2094" s="84"/>
      <c r="AS2094" s="84"/>
      <c r="AT2094" s="84"/>
      <c r="AU2094" s="84"/>
    </row>
    <row r="2095" spans="27:47" x14ac:dyDescent="0.2">
      <c r="AA2095" s="84"/>
      <c r="AB2095" s="84"/>
      <c r="AC2095" s="84"/>
      <c r="AD2095" s="84"/>
      <c r="AE2095" s="84"/>
      <c r="AF2095" s="133"/>
      <c r="AG2095" s="132"/>
      <c r="AN2095" s="84"/>
      <c r="AO2095" s="84"/>
      <c r="AP2095" s="84"/>
      <c r="AQ2095" s="84"/>
      <c r="AR2095" s="84"/>
      <c r="AS2095" s="84"/>
      <c r="AT2095" s="84"/>
      <c r="AU2095" s="84"/>
    </row>
    <row r="2096" spans="27:47" x14ac:dyDescent="0.2">
      <c r="AA2096" s="84"/>
      <c r="AB2096" s="84"/>
      <c r="AC2096" s="84"/>
      <c r="AD2096" s="84"/>
      <c r="AE2096" s="84"/>
      <c r="AF2096" s="133"/>
      <c r="AG2096" s="132"/>
      <c r="AN2096" s="84"/>
      <c r="AO2096" s="84"/>
      <c r="AP2096" s="84"/>
      <c r="AQ2096" s="84"/>
      <c r="AR2096" s="84"/>
      <c r="AS2096" s="84"/>
      <c r="AT2096" s="84"/>
      <c r="AU2096" s="84"/>
    </row>
    <row r="2097" spans="27:47" x14ac:dyDescent="0.2">
      <c r="AA2097" s="84"/>
      <c r="AB2097" s="84"/>
      <c r="AC2097" s="84"/>
      <c r="AD2097" s="84"/>
      <c r="AE2097" s="84"/>
      <c r="AF2097" s="133"/>
      <c r="AG2097" s="132"/>
      <c r="AN2097" s="84"/>
      <c r="AO2097" s="84"/>
      <c r="AP2097" s="84"/>
      <c r="AQ2097" s="84"/>
      <c r="AR2097" s="84"/>
      <c r="AS2097" s="84"/>
      <c r="AT2097" s="84"/>
      <c r="AU2097" s="84"/>
    </row>
    <row r="2098" spans="27:47" x14ac:dyDescent="0.2">
      <c r="AA2098" s="84"/>
      <c r="AB2098" s="84"/>
      <c r="AC2098" s="84"/>
      <c r="AD2098" s="84"/>
      <c r="AE2098" s="84"/>
      <c r="AF2098" s="133"/>
      <c r="AG2098" s="132"/>
      <c r="AN2098" s="84"/>
      <c r="AO2098" s="84"/>
      <c r="AP2098" s="84"/>
      <c r="AQ2098" s="84"/>
      <c r="AR2098" s="84"/>
      <c r="AS2098" s="84"/>
      <c r="AT2098" s="84"/>
      <c r="AU2098" s="84"/>
    </row>
    <row r="2099" spans="27:47" x14ac:dyDescent="0.2">
      <c r="AA2099" s="84"/>
      <c r="AB2099" s="84"/>
      <c r="AC2099" s="84"/>
      <c r="AD2099" s="84"/>
      <c r="AE2099" s="84"/>
      <c r="AF2099" s="133"/>
      <c r="AG2099" s="132"/>
      <c r="AN2099" s="84"/>
      <c r="AO2099" s="84"/>
      <c r="AP2099" s="84"/>
      <c r="AQ2099" s="84"/>
      <c r="AR2099" s="84"/>
      <c r="AS2099" s="84"/>
      <c r="AT2099" s="84"/>
      <c r="AU2099" s="84"/>
    </row>
    <row r="2100" spans="27:47" x14ac:dyDescent="0.2">
      <c r="AA2100" s="84"/>
      <c r="AB2100" s="84"/>
      <c r="AC2100" s="84"/>
      <c r="AD2100" s="84"/>
      <c r="AE2100" s="84"/>
      <c r="AF2100" s="133"/>
      <c r="AG2100" s="132"/>
      <c r="AN2100" s="84"/>
      <c r="AO2100" s="84"/>
      <c r="AP2100" s="84"/>
      <c r="AQ2100" s="84"/>
      <c r="AR2100" s="84"/>
      <c r="AS2100" s="84"/>
      <c r="AT2100" s="84"/>
      <c r="AU2100" s="84"/>
    </row>
    <row r="2101" spans="27:47" x14ac:dyDescent="0.2">
      <c r="AA2101" s="84"/>
      <c r="AB2101" s="84"/>
      <c r="AC2101" s="84"/>
      <c r="AD2101" s="84"/>
      <c r="AE2101" s="84"/>
      <c r="AF2101" s="133"/>
      <c r="AG2101" s="132"/>
      <c r="AN2101" s="84"/>
      <c r="AO2101" s="84"/>
      <c r="AP2101" s="84"/>
      <c r="AQ2101" s="84"/>
      <c r="AR2101" s="84"/>
      <c r="AS2101" s="84"/>
      <c r="AT2101" s="84"/>
      <c r="AU2101" s="84"/>
    </row>
    <row r="2102" spans="27:47" x14ac:dyDescent="0.2">
      <c r="AA2102" s="84"/>
      <c r="AB2102" s="84"/>
      <c r="AC2102" s="84"/>
      <c r="AD2102" s="84"/>
      <c r="AE2102" s="84"/>
      <c r="AF2102" s="133"/>
      <c r="AG2102" s="132"/>
      <c r="AN2102" s="84"/>
      <c r="AO2102" s="84"/>
      <c r="AP2102" s="84"/>
      <c r="AQ2102" s="84"/>
      <c r="AR2102" s="84"/>
      <c r="AS2102" s="84"/>
      <c r="AT2102" s="84"/>
      <c r="AU2102" s="84"/>
    </row>
    <row r="2103" spans="27:47" x14ac:dyDescent="0.2">
      <c r="AA2103" s="84"/>
      <c r="AB2103" s="84"/>
      <c r="AC2103" s="84"/>
      <c r="AD2103" s="84"/>
      <c r="AE2103" s="84"/>
      <c r="AF2103" s="133"/>
      <c r="AG2103" s="132"/>
      <c r="AN2103" s="84"/>
      <c r="AO2103" s="84"/>
      <c r="AP2103" s="84"/>
      <c r="AQ2103" s="84"/>
      <c r="AR2103" s="84"/>
      <c r="AS2103" s="84"/>
      <c r="AT2103" s="84"/>
      <c r="AU2103" s="84"/>
    </row>
    <row r="2104" spans="27:47" x14ac:dyDescent="0.2">
      <c r="AA2104" s="84"/>
      <c r="AB2104" s="84"/>
      <c r="AC2104" s="84"/>
      <c r="AD2104" s="84"/>
      <c r="AE2104" s="84"/>
      <c r="AF2104" s="133"/>
      <c r="AG2104" s="132"/>
      <c r="AN2104" s="84"/>
      <c r="AO2104" s="84"/>
      <c r="AP2104" s="84"/>
      <c r="AQ2104" s="84"/>
      <c r="AR2104" s="84"/>
      <c r="AS2104" s="84"/>
      <c r="AT2104" s="84"/>
      <c r="AU2104" s="84"/>
    </row>
    <row r="2105" spans="27:47" x14ac:dyDescent="0.2">
      <c r="AA2105" s="84"/>
      <c r="AB2105" s="84"/>
      <c r="AC2105" s="84"/>
      <c r="AD2105" s="84"/>
      <c r="AE2105" s="84"/>
      <c r="AF2105" s="133"/>
      <c r="AG2105" s="132"/>
      <c r="AN2105" s="84"/>
      <c r="AO2105" s="84"/>
      <c r="AP2105" s="84"/>
      <c r="AQ2105" s="84"/>
      <c r="AR2105" s="84"/>
      <c r="AS2105" s="84"/>
      <c r="AT2105" s="84"/>
      <c r="AU2105" s="84"/>
    </row>
    <row r="2106" spans="27:47" x14ac:dyDescent="0.2">
      <c r="AA2106" s="84"/>
      <c r="AB2106" s="84"/>
      <c r="AC2106" s="84"/>
      <c r="AD2106" s="84"/>
      <c r="AE2106" s="84"/>
      <c r="AF2106" s="133"/>
      <c r="AG2106" s="132"/>
      <c r="AN2106" s="84"/>
      <c r="AO2106" s="84"/>
      <c r="AP2106" s="84"/>
      <c r="AQ2106" s="84"/>
      <c r="AR2106" s="84"/>
      <c r="AS2106" s="84"/>
      <c r="AT2106" s="84"/>
      <c r="AU2106" s="84"/>
    </row>
    <row r="2107" spans="27:47" x14ac:dyDescent="0.2">
      <c r="AA2107" s="84"/>
      <c r="AB2107" s="84"/>
      <c r="AC2107" s="84"/>
      <c r="AD2107" s="84"/>
      <c r="AE2107" s="84"/>
      <c r="AF2107" s="133"/>
      <c r="AG2107" s="132"/>
      <c r="AN2107" s="84"/>
      <c r="AO2107" s="84"/>
      <c r="AP2107" s="84"/>
      <c r="AQ2107" s="84"/>
      <c r="AR2107" s="84"/>
      <c r="AS2107" s="84"/>
      <c r="AT2107" s="84"/>
      <c r="AU2107" s="84"/>
    </row>
    <row r="2108" spans="27:47" x14ac:dyDescent="0.2">
      <c r="AA2108" s="84"/>
      <c r="AB2108" s="84"/>
      <c r="AC2108" s="84"/>
      <c r="AD2108" s="84"/>
      <c r="AE2108" s="84"/>
      <c r="AF2108" s="133"/>
      <c r="AG2108" s="132"/>
      <c r="AN2108" s="84"/>
      <c r="AO2108" s="84"/>
      <c r="AP2108" s="84"/>
      <c r="AQ2108" s="84"/>
      <c r="AR2108" s="84"/>
      <c r="AS2108" s="84"/>
      <c r="AT2108" s="84"/>
      <c r="AU2108" s="84"/>
    </row>
    <row r="2109" spans="27:47" x14ac:dyDescent="0.2">
      <c r="AA2109" s="84"/>
      <c r="AB2109" s="84"/>
      <c r="AC2109" s="84"/>
      <c r="AD2109" s="84"/>
      <c r="AE2109" s="84"/>
      <c r="AF2109" s="133"/>
      <c r="AG2109" s="132"/>
      <c r="AN2109" s="84"/>
      <c r="AO2109" s="84"/>
      <c r="AP2109" s="84"/>
      <c r="AQ2109" s="84"/>
      <c r="AR2109" s="84"/>
      <c r="AS2109" s="84"/>
      <c r="AT2109" s="84"/>
      <c r="AU2109" s="84"/>
    </row>
    <row r="2110" spans="27:47" x14ac:dyDescent="0.2">
      <c r="AA2110" s="84"/>
      <c r="AB2110" s="84"/>
      <c r="AC2110" s="84"/>
      <c r="AD2110" s="84"/>
      <c r="AE2110" s="84"/>
      <c r="AF2110" s="133"/>
      <c r="AG2110" s="132"/>
      <c r="AN2110" s="84"/>
      <c r="AO2110" s="84"/>
      <c r="AP2110" s="84"/>
      <c r="AQ2110" s="84"/>
      <c r="AR2110" s="84"/>
      <c r="AS2110" s="84"/>
      <c r="AT2110" s="84"/>
      <c r="AU2110" s="84"/>
    </row>
    <row r="2111" spans="27:47" x14ac:dyDescent="0.2">
      <c r="AA2111" s="84"/>
      <c r="AB2111" s="84"/>
      <c r="AC2111" s="84"/>
      <c r="AD2111" s="84"/>
      <c r="AE2111" s="84"/>
      <c r="AF2111" s="133"/>
      <c r="AG2111" s="132"/>
      <c r="AN2111" s="84"/>
      <c r="AO2111" s="84"/>
      <c r="AP2111" s="84"/>
      <c r="AQ2111" s="84"/>
      <c r="AR2111" s="84"/>
      <c r="AS2111" s="84"/>
      <c r="AT2111" s="84"/>
      <c r="AU2111" s="84"/>
    </row>
    <row r="2112" spans="27:47" x14ac:dyDescent="0.2">
      <c r="AA2112" s="84"/>
      <c r="AB2112" s="84"/>
      <c r="AC2112" s="84"/>
      <c r="AD2112" s="84"/>
      <c r="AE2112" s="84"/>
      <c r="AF2112" s="133"/>
      <c r="AG2112" s="132"/>
      <c r="AN2112" s="84"/>
      <c r="AO2112" s="84"/>
      <c r="AP2112" s="84"/>
      <c r="AQ2112" s="84"/>
      <c r="AR2112" s="84"/>
      <c r="AS2112" s="84"/>
      <c r="AT2112" s="84"/>
      <c r="AU2112" s="84"/>
    </row>
    <row r="2113" spans="27:47" x14ac:dyDescent="0.2">
      <c r="AA2113" s="84"/>
      <c r="AB2113" s="84"/>
      <c r="AC2113" s="84"/>
      <c r="AD2113" s="84"/>
      <c r="AE2113" s="84"/>
      <c r="AF2113" s="133"/>
      <c r="AG2113" s="132"/>
      <c r="AN2113" s="84"/>
      <c r="AO2113" s="84"/>
      <c r="AP2113" s="84"/>
      <c r="AQ2113" s="84"/>
      <c r="AR2113" s="84"/>
      <c r="AS2113" s="84"/>
      <c r="AT2113" s="84"/>
      <c r="AU2113" s="84"/>
    </row>
    <row r="2114" spans="27:47" x14ac:dyDescent="0.2">
      <c r="AA2114" s="84"/>
      <c r="AB2114" s="84"/>
      <c r="AC2114" s="84"/>
      <c r="AD2114" s="84"/>
      <c r="AE2114" s="84"/>
      <c r="AF2114" s="133"/>
      <c r="AG2114" s="132"/>
      <c r="AN2114" s="84"/>
      <c r="AO2114" s="84"/>
      <c r="AP2114" s="84"/>
      <c r="AQ2114" s="84"/>
      <c r="AR2114" s="84"/>
      <c r="AS2114" s="84"/>
      <c r="AT2114" s="84"/>
      <c r="AU2114" s="84"/>
    </row>
    <row r="2115" spans="27:47" x14ac:dyDescent="0.2">
      <c r="AA2115" s="84"/>
      <c r="AB2115" s="84"/>
      <c r="AC2115" s="84"/>
      <c r="AD2115" s="84"/>
      <c r="AE2115" s="84"/>
      <c r="AF2115" s="133"/>
      <c r="AG2115" s="132"/>
      <c r="AN2115" s="84"/>
      <c r="AO2115" s="84"/>
      <c r="AP2115" s="84"/>
      <c r="AQ2115" s="84"/>
      <c r="AR2115" s="84"/>
      <c r="AS2115" s="84"/>
      <c r="AT2115" s="84"/>
      <c r="AU2115" s="84"/>
    </row>
    <row r="2116" spans="27:47" x14ac:dyDescent="0.2">
      <c r="AA2116" s="84"/>
      <c r="AB2116" s="84"/>
      <c r="AC2116" s="84"/>
      <c r="AD2116" s="84"/>
      <c r="AE2116" s="84"/>
      <c r="AF2116" s="133"/>
      <c r="AG2116" s="132"/>
      <c r="AN2116" s="84"/>
      <c r="AO2116" s="84"/>
      <c r="AP2116" s="84"/>
      <c r="AQ2116" s="84"/>
      <c r="AR2116" s="84"/>
      <c r="AS2116" s="84"/>
      <c r="AT2116" s="84"/>
      <c r="AU2116" s="84"/>
    </row>
    <row r="2117" spans="27:47" x14ac:dyDescent="0.2">
      <c r="AA2117" s="84"/>
      <c r="AB2117" s="84"/>
      <c r="AC2117" s="84"/>
      <c r="AD2117" s="84"/>
      <c r="AE2117" s="84"/>
      <c r="AF2117" s="133"/>
      <c r="AG2117" s="132"/>
      <c r="AN2117" s="84"/>
      <c r="AO2117" s="84"/>
      <c r="AP2117" s="84"/>
      <c r="AQ2117" s="84"/>
      <c r="AR2117" s="84"/>
      <c r="AS2117" s="84"/>
      <c r="AT2117" s="84"/>
      <c r="AU2117" s="84"/>
    </row>
    <row r="2118" spans="27:47" x14ac:dyDescent="0.2">
      <c r="AA2118" s="84"/>
      <c r="AB2118" s="84"/>
      <c r="AC2118" s="84"/>
      <c r="AD2118" s="84"/>
      <c r="AE2118" s="84"/>
      <c r="AF2118" s="133"/>
      <c r="AG2118" s="132"/>
      <c r="AN2118" s="84"/>
      <c r="AO2118" s="84"/>
      <c r="AP2118" s="84"/>
      <c r="AQ2118" s="84"/>
      <c r="AR2118" s="84"/>
      <c r="AS2118" s="84"/>
      <c r="AT2118" s="84"/>
      <c r="AU2118" s="84"/>
    </row>
    <row r="2119" spans="27:47" x14ac:dyDescent="0.2">
      <c r="AA2119" s="84"/>
      <c r="AB2119" s="84"/>
      <c r="AC2119" s="84"/>
      <c r="AD2119" s="84"/>
      <c r="AE2119" s="84"/>
      <c r="AF2119" s="133"/>
      <c r="AG2119" s="132"/>
      <c r="AN2119" s="84"/>
      <c r="AO2119" s="84"/>
      <c r="AP2119" s="84"/>
      <c r="AQ2119" s="84"/>
      <c r="AR2119" s="84"/>
      <c r="AS2119" s="84"/>
      <c r="AT2119" s="84"/>
      <c r="AU2119" s="84"/>
    </row>
    <row r="2120" spans="27:47" x14ac:dyDescent="0.2">
      <c r="AA2120" s="84"/>
      <c r="AB2120" s="84"/>
      <c r="AC2120" s="84"/>
      <c r="AD2120" s="84"/>
      <c r="AE2120" s="84"/>
      <c r="AF2120" s="133"/>
      <c r="AG2120" s="132"/>
      <c r="AN2120" s="84"/>
      <c r="AO2120" s="84"/>
      <c r="AP2120" s="84"/>
      <c r="AQ2120" s="84"/>
      <c r="AR2120" s="84"/>
      <c r="AS2120" s="84"/>
      <c r="AT2120" s="84"/>
      <c r="AU2120" s="84"/>
    </row>
    <row r="2121" spans="27:47" x14ac:dyDescent="0.2">
      <c r="AA2121" s="84"/>
      <c r="AB2121" s="84"/>
      <c r="AC2121" s="84"/>
      <c r="AD2121" s="84"/>
      <c r="AE2121" s="84"/>
      <c r="AF2121" s="133"/>
      <c r="AG2121" s="132"/>
      <c r="AN2121" s="84"/>
      <c r="AO2121" s="84"/>
      <c r="AP2121" s="84"/>
      <c r="AQ2121" s="84"/>
      <c r="AR2121" s="84"/>
      <c r="AS2121" s="84"/>
      <c r="AT2121" s="84"/>
      <c r="AU2121" s="84"/>
    </row>
    <row r="2122" spans="27:47" x14ac:dyDescent="0.2">
      <c r="AA2122" s="84"/>
      <c r="AB2122" s="84"/>
      <c r="AC2122" s="84"/>
      <c r="AD2122" s="84"/>
      <c r="AE2122" s="84"/>
      <c r="AF2122" s="133"/>
      <c r="AG2122" s="132"/>
      <c r="AN2122" s="84"/>
      <c r="AO2122" s="84"/>
      <c r="AP2122" s="84"/>
      <c r="AQ2122" s="84"/>
      <c r="AR2122" s="84"/>
      <c r="AS2122" s="84"/>
      <c r="AT2122" s="84"/>
      <c r="AU2122" s="84"/>
    </row>
    <row r="2123" spans="27:47" x14ac:dyDescent="0.2">
      <c r="AA2123" s="84"/>
      <c r="AB2123" s="84"/>
      <c r="AC2123" s="84"/>
      <c r="AD2123" s="84"/>
      <c r="AE2123" s="84"/>
      <c r="AF2123" s="133"/>
      <c r="AG2123" s="132"/>
      <c r="AN2123" s="84"/>
      <c r="AO2123" s="84"/>
      <c r="AP2123" s="84"/>
      <c r="AQ2123" s="84"/>
      <c r="AR2123" s="84"/>
      <c r="AS2123" s="84"/>
      <c r="AT2123" s="84"/>
      <c r="AU2123" s="84"/>
    </row>
    <row r="2124" spans="27:47" x14ac:dyDescent="0.2">
      <c r="AA2124" s="84"/>
      <c r="AB2124" s="84"/>
      <c r="AC2124" s="84"/>
      <c r="AD2124" s="84"/>
      <c r="AE2124" s="84"/>
      <c r="AF2124" s="133"/>
      <c r="AG2124" s="132"/>
      <c r="AN2124" s="84"/>
      <c r="AO2124" s="84"/>
      <c r="AP2124" s="84"/>
      <c r="AQ2124" s="84"/>
      <c r="AR2124" s="84"/>
      <c r="AS2124" s="84"/>
      <c r="AT2124" s="84"/>
      <c r="AU2124" s="84"/>
    </row>
    <row r="2125" spans="27:47" x14ac:dyDescent="0.2">
      <c r="AA2125" s="84"/>
      <c r="AB2125" s="84"/>
      <c r="AC2125" s="84"/>
      <c r="AD2125" s="84"/>
      <c r="AE2125" s="84"/>
      <c r="AF2125" s="133"/>
      <c r="AG2125" s="132"/>
      <c r="AN2125" s="84"/>
      <c r="AO2125" s="84"/>
      <c r="AP2125" s="84"/>
      <c r="AQ2125" s="84"/>
      <c r="AR2125" s="84"/>
      <c r="AS2125" s="84"/>
      <c r="AT2125" s="84"/>
      <c r="AU2125" s="84"/>
    </row>
    <row r="2126" spans="27:47" x14ac:dyDescent="0.2">
      <c r="AA2126" s="84"/>
      <c r="AB2126" s="84"/>
      <c r="AC2126" s="84"/>
      <c r="AD2126" s="84"/>
      <c r="AE2126" s="84"/>
      <c r="AF2126" s="133"/>
      <c r="AG2126" s="132"/>
      <c r="AN2126" s="84"/>
      <c r="AO2126" s="84"/>
      <c r="AP2126" s="84"/>
      <c r="AQ2126" s="84"/>
      <c r="AR2126" s="84"/>
      <c r="AS2126" s="84"/>
      <c r="AT2126" s="84"/>
      <c r="AU2126" s="84"/>
    </row>
    <row r="2127" spans="27:47" x14ac:dyDescent="0.2">
      <c r="AA2127" s="84"/>
      <c r="AB2127" s="84"/>
      <c r="AC2127" s="84"/>
      <c r="AD2127" s="84"/>
      <c r="AE2127" s="84"/>
      <c r="AF2127" s="133"/>
      <c r="AG2127" s="132"/>
      <c r="AN2127" s="84"/>
      <c r="AO2127" s="84"/>
      <c r="AP2127" s="84"/>
      <c r="AQ2127" s="84"/>
      <c r="AR2127" s="84"/>
      <c r="AS2127" s="84"/>
      <c r="AT2127" s="84"/>
      <c r="AU2127" s="84"/>
    </row>
    <row r="2128" spans="27:47" x14ac:dyDescent="0.2">
      <c r="AA2128" s="84"/>
      <c r="AB2128" s="84"/>
      <c r="AC2128" s="84"/>
      <c r="AD2128" s="84"/>
      <c r="AE2128" s="84"/>
      <c r="AF2128" s="133"/>
      <c r="AG2128" s="132"/>
      <c r="AN2128" s="84"/>
      <c r="AO2128" s="84"/>
      <c r="AP2128" s="84"/>
      <c r="AQ2128" s="84"/>
      <c r="AR2128" s="84"/>
      <c r="AS2128" s="84"/>
      <c r="AT2128" s="84"/>
      <c r="AU2128" s="84"/>
    </row>
    <row r="2129" spans="27:47" x14ac:dyDescent="0.2">
      <c r="AA2129" s="84"/>
      <c r="AB2129" s="84"/>
      <c r="AC2129" s="84"/>
      <c r="AD2129" s="84"/>
      <c r="AE2129" s="84"/>
      <c r="AF2129" s="133"/>
      <c r="AG2129" s="132"/>
      <c r="AN2129" s="84"/>
      <c r="AO2129" s="84"/>
      <c r="AP2129" s="84"/>
      <c r="AQ2129" s="84"/>
      <c r="AR2129" s="84"/>
      <c r="AS2129" s="84"/>
      <c r="AT2129" s="84"/>
      <c r="AU2129" s="84"/>
    </row>
    <row r="2130" spans="27:47" x14ac:dyDescent="0.2">
      <c r="AA2130" s="84"/>
      <c r="AB2130" s="84"/>
      <c r="AC2130" s="84"/>
      <c r="AD2130" s="84"/>
      <c r="AE2130" s="84"/>
      <c r="AF2130" s="133"/>
      <c r="AG2130" s="132"/>
      <c r="AN2130" s="84"/>
      <c r="AO2130" s="84"/>
      <c r="AP2130" s="84"/>
      <c r="AQ2130" s="84"/>
      <c r="AR2130" s="84"/>
      <c r="AS2130" s="84"/>
      <c r="AT2130" s="84"/>
      <c r="AU2130" s="84"/>
    </row>
    <row r="2131" spans="27:47" x14ac:dyDescent="0.2">
      <c r="AA2131" s="84"/>
      <c r="AB2131" s="84"/>
      <c r="AC2131" s="84"/>
      <c r="AD2131" s="84"/>
      <c r="AE2131" s="84"/>
      <c r="AF2131" s="133"/>
      <c r="AG2131" s="132"/>
      <c r="AN2131" s="84"/>
      <c r="AO2131" s="84"/>
      <c r="AP2131" s="84"/>
      <c r="AQ2131" s="84"/>
      <c r="AR2131" s="84"/>
      <c r="AS2131" s="84"/>
      <c r="AT2131" s="84"/>
      <c r="AU2131" s="84"/>
    </row>
    <row r="2132" spans="27:47" x14ac:dyDescent="0.2">
      <c r="AA2132" s="84"/>
      <c r="AB2132" s="84"/>
      <c r="AC2132" s="84"/>
      <c r="AD2132" s="84"/>
      <c r="AE2132" s="84"/>
      <c r="AF2132" s="133"/>
      <c r="AG2132" s="132"/>
      <c r="AN2132" s="84"/>
      <c r="AO2132" s="84"/>
      <c r="AP2132" s="84"/>
      <c r="AQ2132" s="84"/>
      <c r="AR2132" s="84"/>
      <c r="AS2132" s="84"/>
      <c r="AT2132" s="84"/>
      <c r="AU2132" s="84"/>
    </row>
    <row r="2133" spans="27:47" x14ac:dyDescent="0.2">
      <c r="AA2133" s="84"/>
      <c r="AB2133" s="84"/>
      <c r="AC2133" s="84"/>
      <c r="AD2133" s="84"/>
      <c r="AE2133" s="84"/>
      <c r="AF2133" s="133"/>
      <c r="AG2133" s="132"/>
      <c r="AN2133" s="84"/>
      <c r="AO2133" s="84"/>
      <c r="AP2133" s="84"/>
      <c r="AQ2133" s="84"/>
      <c r="AR2133" s="84"/>
      <c r="AS2133" s="84"/>
      <c r="AT2133" s="84"/>
      <c r="AU2133" s="84"/>
    </row>
    <row r="2134" spans="27:47" x14ac:dyDescent="0.2">
      <c r="AA2134" s="84"/>
      <c r="AB2134" s="84"/>
      <c r="AC2134" s="84"/>
      <c r="AD2134" s="84"/>
      <c r="AE2134" s="84"/>
      <c r="AF2134" s="133"/>
      <c r="AG2134" s="132"/>
      <c r="AN2134" s="84"/>
      <c r="AO2134" s="84"/>
      <c r="AP2134" s="84"/>
      <c r="AQ2134" s="84"/>
      <c r="AR2134" s="84"/>
      <c r="AS2134" s="84"/>
      <c r="AT2134" s="84"/>
      <c r="AU2134" s="84"/>
    </row>
    <row r="2135" spans="27:47" x14ac:dyDescent="0.2">
      <c r="AA2135" s="84"/>
      <c r="AB2135" s="84"/>
      <c r="AC2135" s="84"/>
      <c r="AD2135" s="84"/>
      <c r="AE2135" s="84"/>
      <c r="AF2135" s="133"/>
      <c r="AG2135" s="132"/>
      <c r="AN2135" s="84"/>
      <c r="AO2135" s="84"/>
      <c r="AP2135" s="84"/>
      <c r="AQ2135" s="84"/>
      <c r="AR2135" s="84"/>
      <c r="AS2135" s="84"/>
      <c r="AT2135" s="84"/>
      <c r="AU2135" s="84"/>
    </row>
    <row r="2136" spans="27:47" x14ac:dyDescent="0.2">
      <c r="AA2136" s="84"/>
      <c r="AB2136" s="84"/>
      <c r="AC2136" s="84"/>
      <c r="AD2136" s="84"/>
      <c r="AE2136" s="84"/>
      <c r="AF2136" s="133"/>
      <c r="AG2136" s="132"/>
      <c r="AN2136" s="84"/>
      <c r="AO2136" s="84"/>
      <c r="AP2136" s="84"/>
      <c r="AQ2136" s="84"/>
      <c r="AR2136" s="84"/>
      <c r="AS2136" s="84"/>
      <c r="AT2136" s="84"/>
      <c r="AU2136" s="84"/>
    </row>
    <row r="2137" spans="27:47" x14ac:dyDescent="0.2">
      <c r="AA2137" s="84"/>
      <c r="AB2137" s="84"/>
      <c r="AC2137" s="84"/>
      <c r="AD2137" s="84"/>
      <c r="AE2137" s="84"/>
      <c r="AF2137" s="133"/>
      <c r="AG2137" s="132"/>
      <c r="AN2137" s="84"/>
      <c r="AO2137" s="84"/>
      <c r="AP2137" s="84"/>
      <c r="AQ2137" s="84"/>
      <c r="AR2137" s="84"/>
      <c r="AS2137" s="84"/>
      <c r="AT2137" s="84"/>
      <c r="AU2137" s="84"/>
    </row>
    <row r="2138" spans="27:47" x14ac:dyDescent="0.2">
      <c r="AA2138" s="84"/>
      <c r="AB2138" s="84"/>
      <c r="AC2138" s="84"/>
      <c r="AD2138" s="84"/>
      <c r="AE2138" s="84"/>
      <c r="AF2138" s="133"/>
      <c r="AG2138" s="132"/>
      <c r="AN2138" s="84"/>
      <c r="AO2138" s="84"/>
      <c r="AP2138" s="84"/>
      <c r="AQ2138" s="84"/>
      <c r="AR2138" s="84"/>
      <c r="AS2138" s="84"/>
      <c r="AT2138" s="84"/>
      <c r="AU2138" s="84"/>
    </row>
    <row r="2139" spans="27:47" x14ac:dyDescent="0.2">
      <c r="AA2139" s="84"/>
      <c r="AB2139" s="84"/>
      <c r="AC2139" s="84"/>
      <c r="AD2139" s="84"/>
      <c r="AE2139" s="84"/>
      <c r="AF2139" s="133"/>
      <c r="AG2139" s="132"/>
      <c r="AN2139" s="84"/>
      <c r="AO2139" s="84"/>
      <c r="AP2139" s="84"/>
      <c r="AQ2139" s="84"/>
      <c r="AR2139" s="84"/>
      <c r="AS2139" s="84"/>
      <c r="AT2139" s="84"/>
      <c r="AU2139" s="84"/>
    </row>
    <row r="2140" spans="27:47" x14ac:dyDescent="0.2">
      <c r="AA2140" s="84"/>
      <c r="AB2140" s="84"/>
      <c r="AC2140" s="84"/>
      <c r="AD2140" s="84"/>
      <c r="AE2140" s="84"/>
      <c r="AF2140" s="133"/>
      <c r="AG2140" s="132"/>
      <c r="AN2140" s="84"/>
      <c r="AO2140" s="84"/>
      <c r="AP2140" s="84"/>
      <c r="AQ2140" s="84"/>
      <c r="AR2140" s="84"/>
      <c r="AS2140" s="84"/>
      <c r="AT2140" s="84"/>
      <c r="AU2140" s="84"/>
    </row>
    <row r="2141" spans="27:47" x14ac:dyDescent="0.2">
      <c r="AA2141" s="84"/>
      <c r="AB2141" s="84"/>
      <c r="AC2141" s="84"/>
      <c r="AD2141" s="84"/>
      <c r="AE2141" s="84"/>
      <c r="AF2141" s="133"/>
      <c r="AG2141" s="132"/>
      <c r="AN2141" s="84"/>
      <c r="AO2141" s="84"/>
      <c r="AP2141" s="84"/>
      <c r="AQ2141" s="84"/>
      <c r="AR2141" s="84"/>
      <c r="AS2141" s="84"/>
      <c r="AT2141" s="84"/>
      <c r="AU2141" s="84"/>
    </row>
    <row r="2142" spans="27:47" x14ac:dyDescent="0.2">
      <c r="AA2142" s="84"/>
      <c r="AB2142" s="84"/>
      <c r="AC2142" s="84"/>
      <c r="AD2142" s="84"/>
      <c r="AE2142" s="84"/>
      <c r="AF2142" s="133"/>
      <c r="AG2142" s="132"/>
      <c r="AN2142" s="84"/>
      <c r="AO2142" s="84"/>
      <c r="AP2142" s="84"/>
      <c r="AQ2142" s="84"/>
      <c r="AR2142" s="84"/>
      <c r="AS2142" s="84"/>
      <c r="AT2142" s="84"/>
      <c r="AU2142" s="84"/>
    </row>
    <row r="2143" spans="27:47" x14ac:dyDescent="0.2">
      <c r="AA2143" s="84"/>
      <c r="AB2143" s="84"/>
      <c r="AC2143" s="84"/>
      <c r="AD2143" s="84"/>
      <c r="AE2143" s="84"/>
      <c r="AF2143" s="133"/>
      <c r="AG2143" s="132"/>
      <c r="AN2143" s="84"/>
      <c r="AO2143" s="84"/>
      <c r="AP2143" s="84"/>
      <c r="AQ2143" s="84"/>
      <c r="AR2143" s="84"/>
      <c r="AS2143" s="84"/>
      <c r="AT2143" s="84"/>
      <c r="AU2143" s="84"/>
    </row>
    <row r="2144" spans="27:47" x14ac:dyDescent="0.2">
      <c r="AA2144" s="84"/>
      <c r="AB2144" s="84"/>
      <c r="AC2144" s="84"/>
      <c r="AD2144" s="84"/>
      <c r="AE2144" s="84"/>
      <c r="AF2144" s="133"/>
      <c r="AG2144" s="132"/>
      <c r="AN2144" s="84"/>
      <c r="AO2144" s="84"/>
      <c r="AP2144" s="84"/>
      <c r="AQ2144" s="84"/>
      <c r="AR2144" s="84"/>
      <c r="AS2144" s="84"/>
      <c r="AT2144" s="84"/>
      <c r="AU2144" s="84"/>
    </row>
    <row r="2145" spans="27:47" x14ac:dyDescent="0.2">
      <c r="AA2145" s="84"/>
      <c r="AB2145" s="84"/>
      <c r="AC2145" s="84"/>
      <c r="AD2145" s="84"/>
      <c r="AE2145" s="84"/>
      <c r="AF2145" s="133"/>
      <c r="AG2145" s="132"/>
      <c r="AN2145" s="84"/>
      <c r="AO2145" s="84"/>
      <c r="AP2145" s="84"/>
      <c r="AQ2145" s="84"/>
      <c r="AR2145" s="84"/>
      <c r="AS2145" s="84"/>
      <c r="AT2145" s="84"/>
      <c r="AU2145" s="84"/>
    </row>
    <row r="2146" spans="27:47" x14ac:dyDescent="0.2">
      <c r="AA2146" s="84"/>
      <c r="AB2146" s="84"/>
      <c r="AC2146" s="84"/>
      <c r="AD2146" s="84"/>
      <c r="AE2146" s="84"/>
      <c r="AF2146" s="133"/>
      <c r="AG2146" s="132"/>
      <c r="AN2146" s="84"/>
      <c r="AO2146" s="84"/>
      <c r="AP2146" s="84"/>
      <c r="AQ2146" s="84"/>
      <c r="AR2146" s="84"/>
      <c r="AS2146" s="84"/>
      <c r="AT2146" s="84"/>
      <c r="AU2146" s="84"/>
    </row>
    <row r="2147" spans="27:47" x14ac:dyDescent="0.2">
      <c r="AA2147" s="84"/>
      <c r="AB2147" s="84"/>
      <c r="AC2147" s="84"/>
      <c r="AD2147" s="84"/>
      <c r="AE2147" s="84"/>
      <c r="AF2147" s="133"/>
      <c r="AG2147" s="132"/>
      <c r="AN2147" s="84"/>
      <c r="AO2147" s="84"/>
      <c r="AP2147" s="84"/>
      <c r="AQ2147" s="84"/>
      <c r="AR2147" s="84"/>
      <c r="AS2147" s="84"/>
      <c r="AT2147" s="84"/>
      <c r="AU2147" s="84"/>
    </row>
    <row r="2148" spans="27:47" x14ac:dyDescent="0.2">
      <c r="AA2148" s="84"/>
      <c r="AB2148" s="84"/>
      <c r="AC2148" s="84"/>
      <c r="AD2148" s="84"/>
      <c r="AE2148" s="84"/>
      <c r="AF2148" s="133"/>
      <c r="AG2148" s="132"/>
      <c r="AN2148" s="84"/>
      <c r="AO2148" s="84"/>
      <c r="AP2148" s="84"/>
      <c r="AQ2148" s="84"/>
      <c r="AR2148" s="84"/>
      <c r="AS2148" s="84"/>
      <c r="AT2148" s="84"/>
      <c r="AU2148" s="84"/>
    </row>
    <row r="2149" spans="27:47" x14ac:dyDescent="0.2">
      <c r="AA2149" s="84"/>
      <c r="AB2149" s="84"/>
      <c r="AC2149" s="84"/>
      <c r="AD2149" s="84"/>
      <c r="AE2149" s="84"/>
      <c r="AF2149" s="133"/>
      <c r="AG2149" s="132"/>
      <c r="AN2149" s="84"/>
      <c r="AO2149" s="84"/>
      <c r="AP2149" s="84"/>
      <c r="AQ2149" s="84"/>
      <c r="AR2149" s="84"/>
      <c r="AS2149" s="84"/>
      <c r="AT2149" s="84"/>
      <c r="AU2149" s="84"/>
    </row>
    <row r="2150" spans="27:47" x14ac:dyDescent="0.2">
      <c r="AA2150" s="84"/>
      <c r="AB2150" s="84"/>
      <c r="AC2150" s="84"/>
      <c r="AD2150" s="84"/>
      <c r="AE2150" s="84"/>
      <c r="AF2150" s="133"/>
      <c r="AG2150" s="132"/>
      <c r="AN2150" s="84"/>
      <c r="AO2150" s="84"/>
      <c r="AP2150" s="84"/>
      <c r="AQ2150" s="84"/>
      <c r="AR2150" s="84"/>
      <c r="AS2150" s="84"/>
      <c r="AT2150" s="84"/>
      <c r="AU2150" s="84"/>
    </row>
    <row r="2151" spans="27:47" x14ac:dyDescent="0.2">
      <c r="AA2151" s="84"/>
      <c r="AB2151" s="84"/>
      <c r="AC2151" s="84"/>
      <c r="AD2151" s="84"/>
      <c r="AE2151" s="84"/>
      <c r="AF2151" s="133"/>
      <c r="AG2151" s="132"/>
      <c r="AN2151" s="84"/>
      <c r="AO2151" s="84"/>
      <c r="AP2151" s="84"/>
      <c r="AQ2151" s="84"/>
      <c r="AR2151" s="84"/>
      <c r="AS2151" s="84"/>
      <c r="AT2151" s="84"/>
      <c r="AU2151" s="84"/>
    </row>
    <row r="2152" spans="27:47" x14ac:dyDescent="0.2">
      <c r="AA2152" s="84"/>
      <c r="AB2152" s="84"/>
      <c r="AC2152" s="84"/>
      <c r="AD2152" s="84"/>
      <c r="AE2152" s="84"/>
      <c r="AF2152" s="133"/>
      <c r="AG2152" s="132"/>
      <c r="AN2152" s="84"/>
      <c r="AO2152" s="84"/>
      <c r="AP2152" s="84"/>
      <c r="AQ2152" s="84"/>
      <c r="AR2152" s="84"/>
      <c r="AS2152" s="84"/>
      <c r="AT2152" s="84"/>
      <c r="AU2152" s="84"/>
    </row>
    <row r="2153" spans="27:47" x14ac:dyDescent="0.2">
      <c r="AA2153" s="84"/>
      <c r="AB2153" s="84"/>
      <c r="AC2153" s="84"/>
      <c r="AD2153" s="84"/>
      <c r="AE2153" s="84"/>
      <c r="AF2153" s="133"/>
      <c r="AG2153" s="132"/>
      <c r="AN2153" s="84"/>
      <c r="AO2153" s="84"/>
      <c r="AP2153" s="84"/>
      <c r="AQ2153" s="84"/>
      <c r="AR2153" s="84"/>
      <c r="AS2153" s="84"/>
      <c r="AT2153" s="84"/>
      <c r="AU2153" s="84"/>
    </row>
    <row r="2154" spans="27:47" x14ac:dyDescent="0.2">
      <c r="AA2154" s="84"/>
      <c r="AB2154" s="84"/>
      <c r="AC2154" s="84"/>
      <c r="AD2154" s="84"/>
      <c r="AE2154" s="84"/>
      <c r="AF2154" s="133"/>
      <c r="AG2154" s="132"/>
      <c r="AN2154" s="84"/>
      <c r="AO2154" s="84"/>
      <c r="AP2154" s="84"/>
      <c r="AQ2154" s="84"/>
      <c r="AR2154" s="84"/>
      <c r="AS2154" s="84"/>
      <c r="AT2154" s="84"/>
      <c r="AU2154" s="84"/>
    </row>
    <row r="2155" spans="27:47" x14ac:dyDescent="0.2">
      <c r="AA2155" s="84"/>
      <c r="AB2155" s="84"/>
      <c r="AC2155" s="84"/>
      <c r="AD2155" s="84"/>
      <c r="AE2155" s="84"/>
      <c r="AF2155" s="133"/>
      <c r="AG2155" s="132"/>
      <c r="AN2155" s="84"/>
      <c r="AO2155" s="84"/>
      <c r="AP2155" s="84"/>
      <c r="AQ2155" s="84"/>
      <c r="AR2155" s="84"/>
      <c r="AS2155" s="84"/>
      <c r="AT2155" s="84"/>
      <c r="AU2155" s="84"/>
    </row>
    <row r="2156" spans="27:47" x14ac:dyDescent="0.2">
      <c r="AA2156" s="84"/>
      <c r="AB2156" s="84"/>
      <c r="AC2156" s="84"/>
      <c r="AD2156" s="84"/>
      <c r="AE2156" s="84"/>
      <c r="AF2156" s="133"/>
      <c r="AG2156" s="132"/>
      <c r="AN2156" s="84"/>
      <c r="AO2156" s="84"/>
      <c r="AP2156" s="84"/>
      <c r="AQ2156" s="84"/>
      <c r="AR2156" s="84"/>
      <c r="AS2156" s="84"/>
      <c r="AT2156" s="84"/>
      <c r="AU2156" s="84"/>
    </row>
    <row r="2157" spans="27:47" x14ac:dyDescent="0.2">
      <c r="AA2157" s="84"/>
      <c r="AB2157" s="84"/>
      <c r="AC2157" s="84"/>
      <c r="AD2157" s="84"/>
      <c r="AE2157" s="84"/>
      <c r="AF2157" s="133"/>
      <c r="AG2157" s="132"/>
      <c r="AN2157" s="84"/>
      <c r="AO2157" s="84"/>
      <c r="AP2157" s="84"/>
      <c r="AQ2157" s="84"/>
      <c r="AR2157" s="84"/>
      <c r="AS2157" s="84"/>
      <c r="AT2157" s="84"/>
      <c r="AU2157" s="84"/>
    </row>
    <row r="2158" spans="27:47" x14ac:dyDescent="0.2">
      <c r="AA2158" s="84"/>
      <c r="AB2158" s="84"/>
      <c r="AC2158" s="84"/>
      <c r="AD2158" s="84"/>
      <c r="AE2158" s="84"/>
      <c r="AF2158" s="133"/>
      <c r="AG2158" s="132"/>
      <c r="AN2158" s="84"/>
      <c r="AO2158" s="84"/>
      <c r="AP2158" s="84"/>
      <c r="AQ2158" s="84"/>
      <c r="AR2158" s="84"/>
      <c r="AS2158" s="84"/>
      <c r="AT2158" s="84"/>
      <c r="AU2158" s="84"/>
    </row>
    <row r="2159" spans="27:47" x14ac:dyDescent="0.2">
      <c r="AA2159" s="84"/>
      <c r="AB2159" s="84"/>
      <c r="AC2159" s="84"/>
      <c r="AD2159" s="84"/>
      <c r="AE2159" s="84"/>
      <c r="AF2159" s="133"/>
      <c r="AG2159" s="132"/>
      <c r="AN2159" s="84"/>
      <c r="AO2159" s="84"/>
      <c r="AP2159" s="84"/>
      <c r="AQ2159" s="84"/>
      <c r="AR2159" s="84"/>
      <c r="AS2159" s="84"/>
      <c r="AT2159" s="84"/>
      <c r="AU2159" s="84"/>
    </row>
    <row r="2160" spans="27:47" x14ac:dyDescent="0.2">
      <c r="AA2160" s="84"/>
      <c r="AB2160" s="84"/>
      <c r="AC2160" s="84"/>
      <c r="AD2160" s="84"/>
      <c r="AE2160" s="84"/>
      <c r="AF2160" s="133"/>
      <c r="AG2160" s="132"/>
      <c r="AN2160" s="84"/>
      <c r="AO2160" s="84"/>
      <c r="AP2160" s="84"/>
      <c r="AQ2160" s="84"/>
      <c r="AR2160" s="84"/>
      <c r="AS2160" s="84"/>
      <c r="AT2160" s="84"/>
      <c r="AU2160" s="84"/>
    </row>
    <row r="2161" spans="27:47" x14ac:dyDescent="0.2">
      <c r="AA2161" s="84"/>
      <c r="AB2161" s="84"/>
      <c r="AC2161" s="84"/>
      <c r="AD2161" s="84"/>
      <c r="AE2161" s="84"/>
      <c r="AF2161" s="133"/>
      <c r="AG2161" s="132"/>
      <c r="AN2161" s="84"/>
      <c r="AO2161" s="84"/>
      <c r="AP2161" s="84"/>
      <c r="AQ2161" s="84"/>
      <c r="AR2161" s="84"/>
      <c r="AS2161" s="84"/>
      <c r="AT2161" s="84"/>
      <c r="AU2161" s="84"/>
    </row>
    <row r="2162" spans="27:47" x14ac:dyDescent="0.2">
      <c r="AA2162" s="84"/>
      <c r="AB2162" s="84"/>
      <c r="AC2162" s="84"/>
      <c r="AD2162" s="84"/>
      <c r="AE2162" s="84"/>
      <c r="AF2162" s="133"/>
      <c r="AG2162" s="132"/>
      <c r="AN2162" s="84"/>
      <c r="AO2162" s="84"/>
      <c r="AP2162" s="84"/>
      <c r="AQ2162" s="84"/>
      <c r="AR2162" s="84"/>
      <c r="AS2162" s="84"/>
      <c r="AT2162" s="84"/>
      <c r="AU2162" s="84"/>
    </row>
    <row r="2163" spans="27:47" x14ac:dyDescent="0.2">
      <c r="AA2163" s="84"/>
      <c r="AB2163" s="84"/>
      <c r="AC2163" s="84"/>
      <c r="AD2163" s="84"/>
      <c r="AE2163" s="84"/>
      <c r="AF2163" s="133"/>
      <c r="AG2163" s="132"/>
      <c r="AN2163" s="84"/>
      <c r="AO2163" s="84"/>
      <c r="AP2163" s="84"/>
      <c r="AQ2163" s="84"/>
      <c r="AR2163" s="84"/>
      <c r="AS2163" s="84"/>
      <c r="AT2163" s="84"/>
      <c r="AU2163" s="84"/>
    </row>
    <row r="2164" spans="27:47" x14ac:dyDescent="0.2">
      <c r="AA2164" s="84"/>
      <c r="AB2164" s="84"/>
      <c r="AC2164" s="84"/>
      <c r="AD2164" s="84"/>
      <c r="AE2164" s="84"/>
      <c r="AF2164" s="133"/>
      <c r="AG2164" s="132"/>
      <c r="AN2164" s="84"/>
      <c r="AO2164" s="84"/>
      <c r="AP2164" s="84"/>
      <c r="AQ2164" s="84"/>
      <c r="AR2164" s="84"/>
      <c r="AS2164" s="84"/>
      <c r="AT2164" s="84"/>
      <c r="AU2164" s="84"/>
    </row>
    <row r="2165" spans="27:47" x14ac:dyDescent="0.2">
      <c r="AA2165" s="84"/>
      <c r="AB2165" s="84"/>
      <c r="AC2165" s="84"/>
      <c r="AD2165" s="84"/>
      <c r="AE2165" s="84"/>
      <c r="AF2165" s="133"/>
      <c r="AG2165" s="132"/>
      <c r="AN2165" s="84"/>
      <c r="AO2165" s="84"/>
      <c r="AP2165" s="84"/>
      <c r="AQ2165" s="84"/>
      <c r="AR2165" s="84"/>
      <c r="AS2165" s="84"/>
      <c r="AT2165" s="84"/>
      <c r="AU2165" s="84"/>
    </row>
    <row r="2166" spans="27:47" x14ac:dyDescent="0.2">
      <c r="AA2166" s="84"/>
      <c r="AB2166" s="84"/>
      <c r="AC2166" s="84"/>
      <c r="AD2166" s="84"/>
      <c r="AE2166" s="84"/>
      <c r="AF2166" s="133"/>
      <c r="AG2166" s="132"/>
      <c r="AN2166" s="84"/>
      <c r="AO2166" s="84"/>
      <c r="AP2166" s="84"/>
      <c r="AQ2166" s="84"/>
      <c r="AR2166" s="84"/>
      <c r="AS2166" s="84"/>
      <c r="AT2166" s="84"/>
      <c r="AU2166" s="84"/>
    </row>
    <row r="2167" spans="27:47" x14ac:dyDescent="0.2">
      <c r="AA2167" s="84"/>
      <c r="AB2167" s="84"/>
      <c r="AC2167" s="84"/>
      <c r="AD2167" s="84"/>
      <c r="AE2167" s="84"/>
      <c r="AF2167" s="133"/>
      <c r="AG2167" s="132"/>
      <c r="AN2167" s="84"/>
      <c r="AO2167" s="84"/>
      <c r="AP2167" s="84"/>
      <c r="AQ2167" s="84"/>
      <c r="AR2167" s="84"/>
      <c r="AS2167" s="84"/>
      <c r="AT2167" s="84"/>
      <c r="AU2167" s="84"/>
    </row>
    <row r="2168" spans="27:47" x14ac:dyDescent="0.2">
      <c r="AA2168" s="84"/>
      <c r="AB2168" s="84"/>
      <c r="AC2168" s="84"/>
      <c r="AD2168" s="84"/>
      <c r="AE2168" s="84"/>
      <c r="AF2168" s="133"/>
      <c r="AG2168" s="132"/>
      <c r="AN2168" s="84"/>
      <c r="AO2168" s="84"/>
      <c r="AP2168" s="84"/>
      <c r="AQ2168" s="84"/>
      <c r="AR2168" s="84"/>
      <c r="AS2168" s="84"/>
      <c r="AT2168" s="84"/>
      <c r="AU2168" s="84"/>
    </row>
    <row r="2169" spans="27:47" x14ac:dyDescent="0.2">
      <c r="AA2169" s="84"/>
      <c r="AB2169" s="84"/>
      <c r="AC2169" s="84"/>
      <c r="AD2169" s="84"/>
      <c r="AE2169" s="84"/>
      <c r="AF2169" s="133"/>
      <c r="AG2169" s="132"/>
      <c r="AN2169" s="84"/>
      <c r="AO2169" s="84"/>
      <c r="AP2169" s="84"/>
      <c r="AQ2169" s="84"/>
      <c r="AR2169" s="84"/>
      <c r="AS2169" s="84"/>
      <c r="AT2169" s="84"/>
      <c r="AU2169" s="84"/>
    </row>
    <row r="2170" spans="27:47" x14ac:dyDescent="0.2">
      <c r="AA2170" s="84"/>
      <c r="AB2170" s="84"/>
      <c r="AC2170" s="84"/>
      <c r="AD2170" s="84"/>
      <c r="AE2170" s="84"/>
      <c r="AF2170" s="133"/>
      <c r="AG2170" s="132"/>
      <c r="AN2170" s="84"/>
      <c r="AO2170" s="84"/>
      <c r="AP2170" s="84"/>
      <c r="AQ2170" s="84"/>
      <c r="AR2170" s="84"/>
      <c r="AS2170" s="84"/>
      <c r="AT2170" s="84"/>
      <c r="AU2170" s="84"/>
    </row>
    <row r="2171" spans="27:47" x14ac:dyDescent="0.2">
      <c r="AA2171" s="84"/>
      <c r="AB2171" s="84"/>
      <c r="AC2171" s="84"/>
      <c r="AD2171" s="84"/>
      <c r="AE2171" s="84"/>
      <c r="AF2171" s="133"/>
      <c r="AG2171" s="132"/>
      <c r="AN2171" s="84"/>
      <c r="AO2171" s="84"/>
      <c r="AP2171" s="84"/>
      <c r="AQ2171" s="84"/>
      <c r="AR2171" s="84"/>
      <c r="AS2171" s="84"/>
      <c r="AT2171" s="84"/>
      <c r="AU2171" s="84"/>
    </row>
    <row r="2172" spans="27:47" x14ac:dyDescent="0.2">
      <c r="AA2172" s="84"/>
      <c r="AB2172" s="84"/>
      <c r="AC2172" s="84"/>
      <c r="AD2172" s="84"/>
      <c r="AE2172" s="84"/>
      <c r="AF2172" s="133"/>
      <c r="AG2172" s="132"/>
      <c r="AN2172" s="84"/>
      <c r="AO2172" s="84"/>
      <c r="AP2172" s="84"/>
      <c r="AQ2172" s="84"/>
      <c r="AR2172" s="84"/>
      <c r="AS2172" s="84"/>
      <c r="AT2172" s="84"/>
      <c r="AU2172" s="84"/>
    </row>
    <row r="2173" spans="27:47" x14ac:dyDescent="0.2">
      <c r="AA2173" s="84"/>
      <c r="AB2173" s="84"/>
      <c r="AC2173" s="84"/>
      <c r="AD2173" s="84"/>
      <c r="AE2173" s="84"/>
      <c r="AF2173" s="133"/>
      <c r="AG2173" s="132"/>
      <c r="AN2173" s="84"/>
      <c r="AO2173" s="84"/>
      <c r="AP2173" s="84"/>
      <c r="AQ2173" s="84"/>
      <c r="AR2173" s="84"/>
      <c r="AS2173" s="84"/>
      <c r="AT2173" s="84"/>
      <c r="AU2173" s="84"/>
    </row>
    <row r="2174" spans="27:47" x14ac:dyDescent="0.2">
      <c r="AA2174" s="84"/>
      <c r="AB2174" s="84"/>
      <c r="AC2174" s="84"/>
      <c r="AD2174" s="84"/>
      <c r="AE2174" s="84"/>
      <c r="AF2174" s="133"/>
      <c r="AG2174" s="132"/>
      <c r="AN2174" s="84"/>
      <c r="AO2174" s="84"/>
      <c r="AP2174" s="84"/>
      <c r="AQ2174" s="84"/>
      <c r="AR2174" s="84"/>
      <c r="AS2174" s="84"/>
      <c r="AT2174" s="84"/>
      <c r="AU2174" s="84"/>
    </row>
    <row r="2175" spans="27:47" x14ac:dyDescent="0.2">
      <c r="AA2175" s="84"/>
      <c r="AB2175" s="84"/>
      <c r="AC2175" s="84"/>
      <c r="AD2175" s="84"/>
      <c r="AE2175" s="84"/>
      <c r="AF2175" s="133"/>
      <c r="AG2175" s="132"/>
      <c r="AN2175" s="84"/>
      <c r="AO2175" s="84"/>
      <c r="AP2175" s="84"/>
      <c r="AQ2175" s="84"/>
      <c r="AR2175" s="84"/>
      <c r="AS2175" s="84"/>
      <c r="AT2175" s="84"/>
      <c r="AU2175" s="84"/>
    </row>
    <row r="2176" spans="27:47" x14ac:dyDescent="0.2">
      <c r="AA2176" s="84"/>
      <c r="AB2176" s="84"/>
      <c r="AC2176" s="84"/>
      <c r="AD2176" s="84"/>
      <c r="AE2176" s="84"/>
      <c r="AF2176" s="133"/>
      <c r="AG2176" s="132"/>
      <c r="AN2176" s="84"/>
      <c r="AO2176" s="84"/>
      <c r="AP2176" s="84"/>
      <c r="AQ2176" s="84"/>
      <c r="AR2176" s="84"/>
      <c r="AS2176" s="84"/>
      <c r="AT2176" s="84"/>
      <c r="AU2176" s="84"/>
    </row>
    <row r="2177" spans="27:47" x14ac:dyDescent="0.2">
      <c r="AA2177" s="84"/>
      <c r="AB2177" s="84"/>
      <c r="AC2177" s="84"/>
      <c r="AD2177" s="84"/>
      <c r="AE2177" s="84"/>
      <c r="AF2177" s="133"/>
      <c r="AG2177" s="132"/>
      <c r="AN2177" s="84"/>
      <c r="AO2177" s="84"/>
      <c r="AP2177" s="84"/>
      <c r="AQ2177" s="84"/>
      <c r="AR2177" s="84"/>
      <c r="AS2177" s="84"/>
      <c r="AT2177" s="84"/>
      <c r="AU2177" s="84"/>
    </row>
    <row r="2178" spans="27:47" x14ac:dyDescent="0.2">
      <c r="AA2178" s="84"/>
      <c r="AB2178" s="84"/>
      <c r="AC2178" s="84"/>
      <c r="AD2178" s="84"/>
      <c r="AE2178" s="84"/>
      <c r="AF2178" s="133"/>
      <c r="AG2178" s="132"/>
      <c r="AN2178" s="84"/>
      <c r="AO2178" s="84"/>
      <c r="AP2178" s="84"/>
      <c r="AQ2178" s="84"/>
      <c r="AR2178" s="84"/>
      <c r="AS2178" s="84"/>
      <c r="AT2178" s="84"/>
      <c r="AU2178" s="84"/>
    </row>
    <row r="2179" spans="27:47" x14ac:dyDescent="0.2">
      <c r="AA2179" s="84"/>
      <c r="AB2179" s="84"/>
      <c r="AC2179" s="84"/>
      <c r="AD2179" s="84"/>
      <c r="AE2179" s="84"/>
      <c r="AF2179" s="133"/>
      <c r="AG2179" s="132"/>
      <c r="AN2179" s="84"/>
      <c r="AO2179" s="84"/>
      <c r="AP2179" s="84"/>
      <c r="AQ2179" s="84"/>
      <c r="AR2179" s="84"/>
      <c r="AS2179" s="84"/>
      <c r="AT2179" s="84"/>
      <c r="AU2179" s="84"/>
    </row>
    <row r="2180" spans="27:47" x14ac:dyDescent="0.2">
      <c r="AA2180" s="84"/>
      <c r="AB2180" s="84"/>
      <c r="AC2180" s="84"/>
      <c r="AD2180" s="84"/>
      <c r="AE2180" s="84"/>
      <c r="AF2180" s="133"/>
      <c r="AG2180" s="132"/>
      <c r="AN2180" s="84"/>
      <c r="AO2180" s="84"/>
      <c r="AP2180" s="84"/>
      <c r="AQ2180" s="84"/>
      <c r="AR2180" s="84"/>
      <c r="AS2180" s="84"/>
      <c r="AT2180" s="84"/>
      <c r="AU2180" s="84"/>
    </row>
    <row r="2181" spans="27:47" x14ac:dyDescent="0.2">
      <c r="AA2181" s="84"/>
      <c r="AB2181" s="84"/>
      <c r="AC2181" s="84"/>
      <c r="AD2181" s="84"/>
      <c r="AE2181" s="84"/>
      <c r="AF2181" s="133"/>
      <c r="AG2181" s="132"/>
      <c r="AN2181" s="84"/>
      <c r="AO2181" s="84"/>
      <c r="AP2181" s="84"/>
      <c r="AQ2181" s="84"/>
      <c r="AR2181" s="84"/>
      <c r="AS2181" s="84"/>
      <c r="AT2181" s="84"/>
      <c r="AU2181" s="84"/>
    </row>
    <row r="2182" spans="27:47" x14ac:dyDescent="0.2">
      <c r="AA2182" s="84"/>
      <c r="AB2182" s="84"/>
      <c r="AC2182" s="84"/>
      <c r="AD2182" s="84"/>
      <c r="AE2182" s="84"/>
      <c r="AF2182" s="133"/>
      <c r="AG2182" s="132"/>
      <c r="AN2182" s="84"/>
      <c r="AO2182" s="84"/>
      <c r="AP2182" s="84"/>
      <c r="AQ2182" s="84"/>
      <c r="AR2182" s="84"/>
      <c r="AS2182" s="84"/>
      <c r="AT2182" s="84"/>
      <c r="AU2182" s="84"/>
    </row>
    <row r="2183" spans="27:47" x14ac:dyDescent="0.2">
      <c r="AA2183" s="84"/>
      <c r="AB2183" s="84"/>
      <c r="AC2183" s="84"/>
      <c r="AD2183" s="84"/>
      <c r="AE2183" s="84"/>
      <c r="AF2183" s="133"/>
      <c r="AG2183" s="132"/>
      <c r="AN2183" s="84"/>
      <c r="AO2183" s="84"/>
      <c r="AP2183" s="84"/>
      <c r="AQ2183" s="84"/>
      <c r="AR2183" s="84"/>
      <c r="AS2183" s="84"/>
      <c r="AT2183" s="84"/>
      <c r="AU2183" s="84"/>
    </row>
    <row r="2184" spans="27:47" x14ac:dyDescent="0.2">
      <c r="AA2184" s="84"/>
      <c r="AB2184" s="84"/>
      <c r="AC2184" s="84"/>
      <c r="AD2184" s="84"/>
      <c r="AE2184" s="84"/>
      <c r="AF2184" s="133"/>
      <c r="AG2184" s="132"/>
      <c r="AN2184" s="84"/>
      <c r="AO2184" s="84"/>
      <c r="AP2184" s="84"/>
      <c r="AQ2184" s="84"/>
      <c r="AR2184" s="84"/>
      <c r="AS2184" s="84"/>
      <c r="AT2184" s="84"/>
      <c r="AU2184" s="84"/>
    </row>
    <row r="2185" spans="27:47" x14ac:dyDescent="0.2">
      <c r="AA2185" s="84"/>
      <c r="AB2185" s="84"/>
      <c r="AC2185" s="84"/>
      <c r="AD2185" s="84"/>
      <c r="AE2185" s="84"/>
      <c r="AF2185" s="133"/>
      <c r="AG2185" s="132"/>
      <c r="AN2185" s="84"/>
      <c r="AO2185" s="84"/>
      <c r="AP2185" s="84"/>
      <c r="AQ2185" s="84"/>
      <c r="AR2185" s="84"/>
      <c r="AS2185" s="84"/>
      <c r="AT2185" s="84"/>
      <c r="AU2185" s="84"/>
    </row>
    <row r="2186" spans="27:47" x14ac:dyDescent="0.2">
      <c r="AA2186" s="84"/>
      <c r="AB2186" s="84"/>
      <c r="AC2186" s="84"/>
      <c r="AD2186" s="84"/>
      <c r="AE2186" s="84"/>
      <c r="AF2186" s="133"/>
      <c r="AG2186" s="132"/>
      <c r="AN2186" s="84"/>
      <c r="AO2186" s="84"/>
      <c r="AP2186" s="84"/>
      <c r="AQ2186" s="84"/>
      <c r="AR2186" s="84"/>
      <c r="AS2186" s="84"/>
      <c r="AT2186" s="84"/>
      <c r="AU2186" s="84"/>
    </row>
    <row r="2187" spans="27:47" x14ac:dyDescent="0.2">
      <c r="AA2187" s="84"/>
      <c r="AB2187" s="84"/>
      <c r="AC2187" s="84"/>
      <c r="AD2187" s="84"/>
      <c r="AE2187" s="84"/>
      <c r="AF2187" s="133"/>
      <c r="AG2187" s="132"/>
      <c r="AN2187" s="84"/>
      <c r="AO2187" s="84"/>
      <c r="AP2187" s="84"/>
      <c r="AQ2187" s="84"/>
      <c r="AR2187" s="84"/>
      <c r="AS2187" s="84"/>
      <c r="AT2187" s="84"/>
      <c r="AU2187" s="84"/>
    </row>
    <row r="2188" spans="27:47" x14ac:dyDescent="0.2">
      <c r="AA2188" s="84"/>
      <c r="AB2188" s="84"/>
      <c r="AC2188" s="84"/>
      <c r="AD2188" s="84"/>
      <c r="AE2188" s="84"/>
      <c r="AF2188" s="133"/>
      <c r="AG2188" s="132"/>
      <c r="AN2188" s="84"/>
      <c r="AO2188" s="84"/>
      <c r="AP2188" s="84"/>
      <c r="AQ2188" s="84"/>
      <c r="AR2188" s="84"/>
      <c r="AS2188" s="84"/>
      <c r="AT2188" s="84"/>
      <c r="AU2188" s="84"/>
    </row>
    <row r="2189" spans="27:47" x14ac:dyDescent="0.2">
      <c r="AA2189" s="84"/>
      <c r="AB2189" s="84"/>
      <c r="AC2189" s="84"/>
      <c r="AD2189" s="84"/>
      <c r="AE2189" s="84"/>
      <c r="AF2189" s="133"/>
      <c r="AG2189" s="132"/>
      <c r="AN2189" s="84"/>
      <c r="AO2189" s="84"/>
      <c r="AP2189" s="84"/>
      <c r="AQ2189" s="84"/>
      <c r="AR2189" s="84"/>
      <c r="AS2189" s="84"/>
      <c r="AT2189" s="84"/>
      <c r="AU2189" s="84"/>
    </row>
    <row r="2190" spans="27:47" x14ac:dyDescent="0.2">
      <c r="AA2190" s="84"/>
      <c r="AB2190" s="84"/>
      <c r="AC2190" s="84"/>
      <c r="AD2190" s="84"/>
      <c r="AE2190" s="84"/>
      <c r="AF2190" s="133"/>
      <c r="AG2190" s="132"/>
      <c r="AN2190" s="84"/>
      <c r="AO2190" s="84"/>
      <c r="AP2190" s="84"/>
      <c r="AQ2190" s="84"/>
      <c r="AR2190" s="84"/>
      <c r="AS2190" s="84"/>
      <c r="AT2190" s="84"/>
      <c r="AU2190" s="84"/>
    </row>
    <row r="2191" spans="27:47" x14ac:dyDescent="0.2">
      <c r="AA2191" s="84"/>
      <c r="AB2191" s="84"/>
      <c r="AC2191" s="84"/>
      <c r="AD2191" s="84"/>
      <c r="AE2191" s="84"/>
      <c r="AF2191" s="133"/>
      <c r="AG2191" s="132"/>
      <c r="AN2191" s="84"/>
      <c r="AO2191" s="84"/>
      <c r="AP2191" s="84"/>
      <c r="AQ2191" s="84"/>
      <c r="AR2191" s="84"/>
      <c r="AS2191" s="84"/>
      <c r="AT2191" s="84"/>
      <c r="AU2191" s="84"/>
    </row>
    <row r="2192" spans="27:47" x14ac:dyDescent="0.2">
      <c r="AA2192" s="84"/>
      <c r="AB2192" s="84"/>
      <c r="AC2192" s="84"/>
      <c r="AD2192" s="84"/>
      <c r="AE2192" s="84"/>
      <c r="AF2192" s="133"/>
      <c r="AG2192" s="132"/>
      <c r="AN2192" s="84"/>
      <c r="AO2192" s="84"/>
      <c r="AP2192" s="84"/>
      <c r="AQ2192" s="84"/>
      <c r="AR2192" s="84"/>
      <c r="AS2192" s="84"/>
      <c r="AT2192" s="84"/>
      <c r="AU2192" s="84"/>
    </row>
    <row r="2193" spans="27:47" x14ac:dyDescent="0.2">
      <c r="AA2193" s="84"/>
      <c r="AB2193" s="84"/>
      <c r="AC2193" s="84"/>
      <c r="AD2193" s="84"/>
      <c r="AE2193" s="84"/>
      <c r="AF2193" s="133"/>
      <c r="AG2193" s="132"/>
      <c r="AN2193" s="84"/>
      <c r="AO2193" s="84"/>
      <c r="AP2193" s="84"/>
      <c r="AQ2193" s="84"/>
      <c r="AR2193" s="84"/>
      <c r="AS2193" s="84"/>
      <c r="AT2193" s="84"/>
      <c r="AU2193" s="84"/>
    </row>
    <row r="2194" spans="27:47" x14ac:dyDescent="0.2">
      <c r="AA2194" s="84"/>
      <c r="AB2194" s="84"/>
      <c r="AC2194" s="84"/>
      <c r="AD2194" s="84"/>
      <c r="AE2194" s="84"/>
      <c r="AF2194" s="133"/>
      <c r="AG2194" s="132"/>
      <c r="AN2194" s="84"/>
      <c r="AO2194" s="84"/>
      <c r="AP2194" s="84"/>
      <c r="AQ2194" s="84"/>
      <c r="AR2194" s="84"/>
      <c r="AS2194" s="84"/>
      <c r="AT2194" s="84"/>
      <c r="AU2194" s="84"/>
    </row>
    <row r="2195" spans="27:47" x14ac:dyDescent="0.2">
      <c r="AA2195" s="84"/>
      <c r="AB2195" s="84"/>
      <c r="AC2195" s="84"/>
      <c r="AD2195" s="84"/>
      <c r="AE2195" s="84"/>
      <c r="AF2195" s="133"/>
      <c r="AG2195" s="132"/>
      <c r="AN2195" s="84"/>
      <c r="AO2195" s="84"/>
      <c r="AP2195" s="84"/>
      <c r="AQ2195" s="84"/>
      <c r="AR2195" s="84"/>
      <c r="AS2195" s="84"/>
      <c r="AT2195" s="84"/>
      <c r="AU2195" s="84"/>
    </row>
    <row r="2196" spans="27:47" x14ac:dyDescent="0.2">
      <c r="AA2196" s="84"/>
      <c r="AB2196" s="84"/>
      <c r="AC2196" s="84"/>
      <c r="AD2196" s="84"/>
      <c r="AE2196" s="84"/>
      <c r="AF2196" s="133"/>
      <c r="AG2196" s="132"/>
      <c r="AN2196" s="84"/>
      <c r="AO2196" s="84"/>
      <c r="AP2196" s="84"/>
      <c r="AQ2196" s="84"/>
      <c r="AR2196" s="84"/>
      <c r="AS2196" s="84"/>
      <c r="AT2196" s="84"/>
      <c r="AU2196" s="84"/>
    </row>
    <row r="2197" spans="27:47" x14ac:dyDescent="0.2">
      <c r="AA2197" s="84"/>
      <c r="AB2197" s="84"/>
      <c r="AC2197" s="84"/>
      <c r="AD2197" s="84"/>
      <c r="AE2197" s="84"/>
      <c r="AF2197" s="133"/>
      <c r="AG2197" s="132"/>
      <c r="AN2197" s="84"/>
      <c r="AO2197" s="84"/>
      <c r="AP2197" s="84"/>
      <c r="AQ2197" s="84"/>
      <c r="AR2197" s="84"/>
      <c r="AS2197" s="84"/>
      <c r="AT2197" s="84"/>
      <c r="AU2197" s="84"/>
    </row>
    <row r="2198" spans="27:47" x14ac:dyDescent="0.2">
      <c r="AA2198" s="84"/>
      <c r="AB2198" s="84"/>
      <c r="AC2198" s="84"/>
      <c r="AD2198" s="84"/>
      <c r="AE2198" s="84"/>
      <c r="AF2198" s="133"/>
      <c r="AG2198" s="132"/>
      <c r="AN2198" s="84"/>
      <c r="AO2198" s="84"/>
      <c r="AP2198" s="84"/>
      <c r="AQ2198" s="84"/>
      <c r="AR2198" s="84"/>
      <c r="AS2198" s="84"/>
      <c r="AT2198" s="84"/>
      <c r="AU2198" s="84"/>
    </row>
    <row r="2199" spans="27:47" x14ac:dyDescent="0.2">
      <c r="AA2199" s="84"/>
      <c r="AB2199" s="84"/>
      <c r="AC2199" s="84"/>
      <c r="AD2199" s="84"/>
      <c r="AE2199" s="84"/>
      <c r="AF2199" s="133"/>
      <c r="AG2199" s="132"/>
      <c r="AN2199" s="84"/>
      <c r="AO2199" s="84"/>
      <c r="AP2199" s="84"/>
      <c r="AQ2199" s="84"/>
      <c r="AR2199" s="84"/>
      <c r="AS2199" s="84"/>
      <c r="AT2199" s="84"/>
      <c r="AU2199" s="84"/>
    </row>
    <row r="2200" spans="27:47" x14ac:dyDescent="0.2">
      <c r="AA2200" s="84"/>
      <c r="AB2200" s="84"/>
      <c r="AC2200" s="84"/>
      <c r="AD2200" s="84"/>
      <c r="AE2200" s="84"/>
      <c r="AF2200" s="133"/>
      <c r="AG2200" s="132"/>
      <c r="AN2200" s="84"/>
      <c r="AO2200" s="84"/>
      <c r="AP2200" s="84"/>
      <c r="AQ2200" s="84"/>
      <c r="AR2200" s="84"/>
      <c r="AS2200" s="84"/>
      <c r="AT2200" s="84"/>
      <c r="AU2200" s="84"/>
    </row>
    <row r="2201" spans="27:47" x14ac:dyDescent="0.2">
      <c r="AA2201" s="84"/>
      <c r="AB2201" s="84"/>
      <c r="AC2201" s="84"/>
      <c r="AD2201" s="84"/>
      <c r="AE2201" s="84"/>
      <c r="AF2201" s="133"/>
      <c r="AG2201" s="132"/>
      <c r="AN2201" s="84"/>
      <c r="AO2201" s="84"/>
      <c r="AP2201" s="84"/>
      <c r="AQ2201" s="84"/>
      <c r="AR2201" s="84"/>
      <c r="AS2201" s="84"/>
      <c r="AT2201" s="84"/>
      <c r="AU2201" s="84"/>
    </row>
    <row r="2202" spans="27:47" x14ac:dyDescent="0.2">
      <c r="AA2202" s="84"/>
      <c r="AB2202" s="84"/>
      <c r="AC2202" s="84"/>
      <c r="AD2202" s="84"/>
      <c r="AE2202" s="84"/>
      <c r="AF2202" s="133"/>
      <c r="AG2202" s="132"/>
      <c r="AN2202" s="84"/>
      <c r="AO2202" s="84"/>
      <c r="AP2202" s="84"/>
      <c r="AQ2202" s="84"/>
      <c r="AR2202" s="84"/>
      <c r="AS2202" s="84"/>
      <c r="AT2202" s="84"/>
      <c r="AU2202" s="84"/>
    </row>
    <row r="2203" spans="27:47" x14ac:dyDescent="0.2">
      <c r="AA2203" s="84"/>
      <c r="AB2203" s="84"/>
      <c r="AC2203" s="84"/>
      <c r="AD2203" s="84"/>
      <c r="AE2203" s="84"/>
      <c r="AF2203" s="133"/>
      <c r="AG2203" s="132"/>
      <c r="AN2203" s="84"/>
      <c r="AO2203" s="84"/>
      <c r="AP2203" s="84"/>
      <c r="AQ2203" s="84"/>
      <c r="AR2203" s="84"/>
      <c r="AS2203" s="84"/>
      <c r="AT2203" s="84"/>
      <c r="AU2203" s="84"/>
    </row>
    <row r="2204" spans="27:47" x14ac:dyDescent="0.2">
      <c r="AA2204" s="84"/>
      <c r="AB2204" s="84"/>
      <c r="AC2204" s="84"/>
      <c r="AD2204" s="84"/>
      <c r="AE2204" s="84"/>
      <c r="AF2204" s="133"/>
      <c r="AG2204" s="132"/>
      <c r="AN2204" s="84"/>
      <c r="AO2204" s="84"/>
      <c r="AP2204" s="84"/>
      <c r="AQ2204" s="84"/>
      <c r="AR2204" s="84"/>
      <c r="AS2204" s="84"/>
      <c r="AT2204" s="84"/>
      <c r="AU2204" s="84"/>
    </row>
    <row r="2205" spans="27:47" x14ac:dyDescent="0.2">
      <c r="AA2205" s="84"/>
      <c r="AB2205" s="84"/>
      <c r="AC2205" s="84"/>
      <c r="AD2205" s="84"/>
      <c r="AE2205" s="84"/>
      <c r="AF2205" s="133"/>
      <c r="AG2205" s="132"/>
      <c r="AN2205" s="84"/>
      <c r="AO2205" s="84"/>
      <c r="AP2205" s="84"/>
      <c r="AQ2205" s="84"/>
      <c r="AR2205" s="84"/>
      <c r="AS2205" s="84"/>
      <c r="AT2205" s="84"/>
      <c r="AU2205" s="84"/>
    </row>
    <row r="2206" spans="27:47" x14ac:dyDescent="0.2">
      <c r="AA2206" s="84"/>
      <c r="AB2206" s="84"/>
      <c r="AC2206" s="84"/>
      <c r="AD2206" s="84"/>
      <c r="AE2206" s="84"/>
      <c r="AF2206" s="133"/>
      <c r="AG2206" s="132"/>
      <c r="AN2206" s="84"/>
      <c r="AO2206" s="84"/>
      <c r="AP2206" s="84"/>
      <c r="AQ2206" s="84"/>
      <c r="AR2206" s="84"/>
      <c r="AS2206" s="84"/>
      <c r="AT2206" s="84"/>
      <c r="AU2206" s="84"/>
    </row>
    <row r="2207" spans="27:47" x14ac:dyDescent="0.2">
      <c r="AA2207" s="84"/>
      <c r="AB2207" s="84"/>
      <c r="AC2207" s="84"/>
      <c r="AD2207" s="84"/>
      <c r="AE2207" s="84"/>
      <c r="AF2207" s="133"/>
      <c r="AG2207" s="132"/>
      <c r="AN2207" s="84"/>
      <c r="AO2207" s="84"/>
      <c r="AP2207" s="84"/>
      <c r="AQ2207" s="84"/>
      <c r="AR2207" s="84"/>
      <c r="AS2207" s="84"/>
      <c r="AT2207" s="84"/>
      <c r="AU2207" s="84"/>
    </row>
    <row r="2208" spans="27:47" x14ac:dyDescent="0.2">
      <c r="AA2208" s="84"/>
      <c r="AB2208" s="84"/>
      <c r="AC2208" s="84"/>
      <c r="AD2208" s="84"/>
      <c r="AE2208" s="84"/>
      <c r="AF2208" s="133"/>
      <c r="AG2208" s="132"/>
      <c r="AN2208" s="84"/>
      <c r="AO2208" s="84"/>
      <c r="AP2208" s="84"/>
      <c r="AQ2208" s="84"/>
      <c r="AR2208" s="84"/>
      <c r="AS2208" s="84"/>
      <c r="AT2208" s="84"/>
      <c r="AU2208" s="84"/>
    </row>
    <row r="2209" spans="27:47" x14ac:dyDescent="0.2">
      <c r="AA2209" s="84"/>
      <c r="AB2209" s="84"/>
      <c r="AC2209" s="84"/>
      <c r="AD2209" s="84"/>
      <c r="AE2209" s="84"/>
      <c r="AF2209" s="133"/>
      <c r="AG2209" s="132"/>
      <c r="AN2209" s="84"/>
      <c r="AO2209" s="84"/>
      <c r="AP2209" s="84"/>
      <c r="AQ2209" s="84"/>
      <c r="AR2209" s="84"/>
      <c r="AS2209" s="84"/>
      <c r="AT2209" s="84"/>
      <c r="AU2209" s="84"/>
    </row>
    <row r="2210" spans="27:47" x14ac:dyDescent="0.2">
      <c r="AA2210" s="84"/>
      <c r="AB2210" s="84"/>
      <c r="AC2210" s="84"/>
      <c r="AD2210" s="84"/>
      <c r="AE2210" s="84"/>
      <c r="AF2210" s="133"/>
      <c r="AG2210" s="132"/>
      <c r="AN2210" s="84"/>
      <c r="AO2210" s="84"/>
      <c r="AP2210" s="84"/>
      <c r="AQ2210" s="84"/>
      <c r="AR2210" s="84"/>
      <c r="AS2210" s="84"/>
      <c r="AT2210" s="84"/>
      <c r="AU2210" s="84"/>
    </row>
    <row r="2211" spans="27:47" x14ac:dyDescent="0.2">
      <c r="AA2211" s="84"/>
      <c r="AB2211" s="84"/>
      <c r="AC2211" s="84"/>
      <c r="AD2211" s="84"/>
      <c r="AE2211" s="84"/>
      <c r="AF2211" s="133"/>
      <c r="AG2211" s="132"/>
      <c r="AN2211" s="84"/>
      <c r="AO2211" s="84"/>
      <c r="AP2211" s="84"/>
      <c r="AQ2211" s="84"/>
      <c r="AR2211" s="84"/>
      <c r="AS2211" s="84"/>
      <c r="AT2211" s="84"/>
      <c r="AU2211" s="84"/>
    </row>
    <row r="2212" spans="27:47" x14ac:dyDescent="0.2">
      <c r="AA2212" s="84"/>
      <c r="AB2212" s="84"/>
      <c r="AC2212" s="84"/>
      <c r="AD2212" s="84"/>
      <c r="AE2212" s="84"/>
      <c r="AF2212" s="133"/>
      <c r="AG2212" s="132"/>
      <c r="AN2212" s="84"/>
      <c r="AO2212" s="84"/>
      <c r="AP2212" s="84"/>
      <c r="AQ2212" s="84"/>
      <c r="AR2212" s="84"/>
      <c r="AS2212" s="84"/>
      <c r="AT2212" s="84"/>
      <c r="AU2212" s="84"/>
    </row>
    <row r="2213" spans="27:47" x14ac:dyDescent="0.2">
      <c r="AA2213" s="84"/>
      <c r="AB2213" s="84"/>
      <c r="AC2213" s="84"/>
      <c r="AD2213" s="84"/>
      <c r="AE2213" s="84"/>
      <c r="AF2213" s="133"/>
      <c r="AG2213" s="132"/>
      <c r="AN2213" s="84"/>
      <c r="AO2213" s="84"/>
      <c r="AP2213" s="84"/>
      <c r="AQ2213" s="84"/>
      <c r="AR2213" s="84"/>
      <c r="AS2213" s="84"/>
      <c r="AT2213" s="84"/>
      <c r="AU2213" s="84"/>
    </row>
    <row r="2214" spans="27:47" x14ac:dyDescent="0.2">
      <c r="AA2214" s="84"/>
      <c r="AB2214" s="84"/>
      <c r="AC2214" s="84"/>
      <c r="AD2214" s="84"/>
      <c r="AE2214" s="84"/>
      <c r="AF2214" s="133"/>
      <c r="AG2214" s="132"/>
      <c r="AN2214" s="84"/>
      <c r="AO2214" s="84"/>
      <c r="AP2214" s="84"/>
      <c r="AQ2214" s="84"/>
      <c r="AR2214" s="84"/>
      <c r="AS2214" s="84"/>
      <c r="AT2214" s="84"/>
      <c r="AU2214" s="84"/>
    </row>
    <row r="2215" spans="27:47" x14ac:dyDescent="0.2">
      <c r="AA2215" s="84"/>
      <c r="AB2215" s="84"/>
      <c r="AC2215" s="84"/>
      <c r="AD2215" s="84"/>
      <c r="AE2215" s="84"/>
      <c r="AF2215" s="133"/>
      <c r="AG2215" s="132"/>
      <c r="AN2215" s="84"/>
      <c r="AO2215" s="84"/>
      <c r="AP2215" s="84"/>
      <c r="AQ2215" s="84"/>
      <c r="AR2215" s="84"/>
      <c r="AS2215" s="84"/>
      <c r="AT2215" s="84"/>
      <c r="AU2215" s="84"/>
    </row>
    <row r="2216" spans="27:47" x14ac:dyDescent="0.2">
      <c r="AA2216" s="84"/>
      <c r="AB2216" s="84"/>
      <c r="AC2216" s="84"/>
      <c r="AD2216" s="84"/>
      <c r="AE2216" s="84"/>
      <c r="AF2216" s="133"/>
      <c r="AG2216" s="132"/>
      <c r="AN2216" s="84"/>
      <c r="AO2216" s="84"/>
      <c r="AP2216" s="84"/>
      <c r="AQ2216" s="84"/>
      <c r="AR2216" s="84"/>
      <c r="AS2216" s="84"/>
      <c r="AT2216" s="84"/>
      <c r="AU2216" s="84"/>
    </row>
    <row r="2217" spans="27:47" x14ac:dyDescent="0.2">
      <c r="AA2217" s="84"/>
      <c r="AB2217" s="84"/>
      <c r="AC2217" s="84"/>
      <c r="AD2217" s="84"/>
      <c r="AE2217" s="84"/>
      <c r="AF2217" s="133"/>
      <c r="AG2217" s="132"/>
      <c r="AN2217" s="84"/>
      <c r="AO2217" s="84"/>
      <c r="AP2217" s="84"/>
      <c r="AQ2217" s="84"/>
      <c r="AR2217" s="84"/>
      <c r="AS2217" s="84"/>
      <c r="AT2217" s="84"/>
      <c r="AU2217" s="84"/>
    </row>
    <row r="2218" spans="27:47" x14ac:dyDescent="0.2">
      <c r="AA2218" s="84"/>
      <c r="AB2218" s="84"/>
      <c r="AC2218" s="84"/>
      <c r="AD2218" s="84"/>
      <c r="AE2218" s="84"/>
      <c r="AF2218" s="133"/>
      <c r="AG2218" s="132"/>
      <c r="AN2218" s="84"/>
      <c r="AO2218" s="84"/>
      <c r="AP2218" s="84"/>
      <c r="AQ2218" s="84"/>
      <c r="AR2218" s="84"/>
      <c r="AS2218" s="84"/>
      <c r="AT2218" s="84"/>
      <c r="AU2218" s="84"/>
    </row>
    <row r="2219" spans="27:47" x14ac:dyDescent="0.2">
      <c r="AA2219" s="84"/>
      <c r="AB2219" s="84"/>
      <c r="AC2219" s="84"/>
      <c r="AD2219" s="84"/>
      <c r="AE2219" s="84"/>
      <c r="AF2219" s="133"/>
      <c r="AG2219" s="132"/>
      <c r="AN2219" s="84"/>
      <c r="AO2219" s="84"/>
      <c r="AP2219" s="84"/>
      <c r="AQ2219" s="84"/>
      <c r="AR2219" s="84"/>
      <c r="AS2219" s="84"/>
      <c r="AT2219" s="84"/>
      <c r="AU2219" s="84"/>
    </row>
    <row r="2220" spans="27:47" x14ac:dyDescent="0.2">
      <c r="AA2220" s="84"/>
      <c r="AB2220" s="84"/>
      <c r="AC2220" s="84"/>
      <c r="AD2220" s="84"/>
      <c r="AE2220" s="84"/>
      <c r="AF2220" s="133"/>
      <c r="AG2220" s="132"/>
      <c r="AN2220" s="84"/>
      <c r="AO2220" s="84"/>
      <c r="AP2220" s="84"/>
      <c r="AQ2220" s="84"/>
      <c r="AR2220" s="84"/>
      <c r="AS2220" s="84"/>
      <c r="AT2220" s="84"/>
      <c r="AU2220" s="84"/>
    </row>
    <row r="2221" spans="27:47" x14ac:dyDescent="0.2">
      <c r="AA2221" s="84"/>
      <c r="AB2221" s="84"/>
      <c r="AC2221" s="84"/>
      <c r="AD2221" s="84"/>
      <c r="AE2221" s="84"/>
      <c r="AF2221" s="133"/>
      <c r="AG2221" s="132"/>
      <c r="AN2221" s="84"/>
      <c r="AO2221" s="84"/>
      <c r="AP2221" s="84"/>
      <c r="AQ2221" s="84"/>
      <c r="AR2221" s="84"/>
      <c r="AS2221" s="84"/>
      <c r="AT2221" s="84"/>
      <c r="AU2221" s="84"/>
    </row>
    <row r="2222" spans="27:47" x14ac:dyDescent="0.2">
      <c r="AA2222" s="84"/>
      <c r="AB2222" s="84"/>
      <c r="AC2222" s="84"/>
      <c r="AD2222" s="84"/>
      <c r="AE2222" s="84"/>
      <c r="AF2222" s="133"/>
      <c r="AG2222" s="132"/>
      <c r="AN2222" s="84"/>
      <c r="AO2222" s="84"/>
      <c r="AP2222" s="84"/>
      <c r="AQ2222" s="84"/>
      <c r="AR2222" s="84"/>
      <c r="AS2222" s="84"/>
      <c r="AT2222" s="84"/>
      <c r="AU2222" s="84"/>
    </row>
    <row r="2223" spans="27:47" x14ac:dyDescent="0.2">
      <c r="AA2223" s="84"/>
      <c r="AB2223" s="84"/>
      <c r="AC2223" s="84"/>
      <c r="AD2223" s="84"/>
      <c r="AE2223" s="84"/>
      <c r="AF2223" s="133"/>
      <c r="AG2223" s="132"/>
      <c r="AN2223" s="84"/>
      <c r="AO2223" s="84"/>
      <c r="AP2223" s="84"/>
      <c r="AQ2223" s="84"/>
      <c r="AR2223" s="84"/>
      <c r="AS2223" s="84"/>
      <c r="AT2223" s="84"/>
      <c r="AU2223" s="84"/>
    </row>
    <row r="2224" spans="27:47" x14ac:dyDescent="0.2">
      <c r="AA2224" s="84"/>
      <c r="AB2224" s="84"/>
      <c r="AC2224" s="84"/>
      <c r="AD2224" s="84"/>
      <c r="AE2224" s="84"/>
      <c r="AF2224" s="133"/>
      <c r="AG2224" s="132"/>
      <c r="AN2224" s="84"/>
      <c r="AO2224" s="84"/>
      <c r="AP2224" s="84"/>
      <c r="AQ2224" s="84"/>
      <c r="AR2224" s="84"/>
      <c r="AS2224" s="84"/>
      <c r="AT2224" s="84"/>
      <c r="AU2224" s="84"/>
    </row>
    <row r="2225" spans="27:47" x14ac:dyDescent="0.2">
      <c r="AA2225" s="84"/>
      <c r="AB2225" s="84"/>
      <c r="AC2225" s="84"/>
      <c r="AD2225" s="84"/>
      <c r="AE2225" s="84"/>
      <c r="AF2225" s="133"/>
      <c r="AG2225" s="132"/>
      <c r="AN2225" s="84"/>
      <c r="AO2225" s="84"/>
      <c r="AP2225" s="84"/>
      <c r="AQ2225" s="84"/>
      <c r="AR2225" s="84"/>
      <c r="AS2225" s="84"/>
      <c r="AT2225" s="84"/>
      <c r="AU2225" s="84"/>
    </row>
    <row r="2226" spans="27:47" x14ac:dyDescent="0.2">
      <c r="AA2226" s="84"/>
      <c r="AB2226" s="84"/>
      <c r="AC2226" s="84"/>
      <c r="AD2226" s="84"/>
      <c r="AE2226" s="84"/>
      <c r="AF2226" s="133"/>
      <c r="AG2226" s="132"/>
      <c r="AN2226" s="84"/>
      <c r="AO2226" s="84"/>
      <c r="AP2226" s="84"/>
      <c r="AQ2226" s="84"/>
      <c r="AR2226" s="84"/>
      <c r="AS2226" s="84"/>
      <c r="AT2226" s="84"/>
      <c r="AU2226" s="84"/>
    </row>
    <row r="2227" spans="27:47" x14ac:dyDescent="0.2">
      <c r="AA2227" s="84"/>
      <c r="AB2227" s="84"/>
      <c r="AC2227" s="84"/>
      <c r="AD2227" s="84"/>
      <c r="AE2227" s="84"/>
      <c r="AF2227" s="133"/>
      <c r="AG2227" s="132"/>
      <c r="AN2227" s="84"/>
      <c r="AO2227" s="84"/>
      <c r="AP2227" s="84"/>
      <c r="AQ2227" s="84"/>
      <c r="AR2227" s="84"/>
      <c r="AS2227" s="84"/>
      <c r="AT2227" s="84"/>
      <c r="AU2227" s="84"/>
    </row>
    <row r="2228" spans="27:47" x14ac:dyDescent="0.2">
      <c r="AA2228" s="84"/>
      <c r="AB2228" s="84"/>
      <c r="AC2228" s="84"/>
      <c r="AD2228" s="84"/>
      <c r="AE2228" s="84"/>
      <c r="AF2228" s="133"/>
      <c r="AG2228" s="132"/>
      <c r="AN2228" s="84"/>
      <c r="AO2228" s="84"/>
      <c r="AP2228" s="84"/>
      <c r="AQ2228" s="84"/>
      <c r="AR2228" s="84"/>
      <c r="AS2228" s="84"/>
      <c r="AT2228" s="84"/>
      <c r="AU2228" s="84"/>
    </row>
    <row r="2229" spans="27:47" x14ac:dyDescent="0.2">
      <c r="AA2229" s="84"/>
      <c r="AB2229" s="84"/>
      <c r="AC2229" s="84"/>
      <c r="AD2229" s="84"/>
      <c r="AE2229" s="84"/>
      <c r="AF2229" s="133"/>
      <c r="AG2229" s="132"/>
      <c r="AN2229" s="84"/>
      <c r="AO2229" s="84"/>
      <c r="AP2229" s="84"/>
      <c r="AQ2229" s="84"/>
      <c r="AR2229" s="84"/>
      <c r="AS2229" s="84"/>
      <c r="AT2229" s="84"/>
      <c r="AU2229" s="84"/>
    </row>
    <row r="2230" spans="27:47" x14ac:dyDescent="0.2">
      <c r="AA2230" s="84"/>
      <c r="AB2230" s="84"/>
      <c r="AC2230" s="84"/>
      <c r="AD2230" s="84"/>
      <c r="AE2230" s="84"/>
      <c r="AF2230" s="133"/>
      <c r="AG2230" s="132"/>
      <c r="AN2230" s="84"/>
      <c r="AO2230" s="84"/>
      <c r="AP2230" s="84"/>
      <c r="AQ2230" s="84"/>
      <c r="AR2230" s="84"/>
      <c r="AS2230" s="84"/>
      <c r="AT2230" s="84"/>
      <c r="AU2230" s="84"/>
    </row>
    <row r="2231" spans="27:47" x14ac:dyDescent="0.2">
      <c r="AA2231" s="84"/>
      <c r="AB2231" s="84"/>
      <c r="AC2231" s="84"/>
      <c r="AD2231" s="84"/>
      <c r="AE2231" s="84"/>
      <c r="AF2231" s="133"/>
      <c r="AG2231" s="132"/>
      <c r="AN2231" s="84"/>
      <c r="AO2231" s="84"/>
      <c r="AP2231" s="84"/>
      <c r="AQ2231" s="84"/>
      <c r="AR2231" s="84"/>
      <c r="AS2231" s="84"/>
      <c r="AT2231" s="84"/>
      <c r="AU2231" s="84"/>
    </row>
    <row r="2232" spans="27:47" x14ac:dyDescent="0.2">
      <c r="AA2232" s="84"/>
      <c r="AB2232" s="84"/>
      <c r="AC2232" s="84"/>
      <c r="AD2232" s="84"/>
      <c r="AE2232" s="84"/>
      <c r="AF2232" s="133"/>
      <c r="AG2232" s="132"/>
      <c r="AN2232" s="84"/>
      <c r="AO2232" s="84"/>
      <c r="AP2232" s="84"/>
      <c r="AQ2232" s="84"/>
      <c r="AR2232" s="84"/>
      <c r="AS2232" s="84"/>
      <c r="AT2232" s="84"/>
      <c r="AU2232" s="84"/>
    </row>
    <row r="2233" spans="27:47" x14ac:dyDescent="0.2">
      <c r="AA2233" s="84"/>
      <c r="AB2233" s="84"/>
      <c r="AC2233" s="84"/>
      <c r="AD2233" s="84"/>
      <c r="AE2233" s="84"/>
      <c r="AF2233" s="133"/>
      <c r="AG2233" s="132"/>
      <c r="AN2233" s="84"/>
      <c r="AO2233" s="84"/>
      <c r="AP2233" s="84"/>
      <c r="AQ2233" s="84"/>
      <c r="AR2233" s="84"/>
      <c r="AS2233" s="84"/>
      <c r="AT2233" s="84"/>
      <c r="AU2233" s="84"/>
    </row>
    <row r="2234" spans="27:47" x14ac:dyDescent="0.2">
      <c r="AA2234" s="84"/>
      <c r="AB2234" s="84"/>
      <c r="AC2234" s="84"/>
      <c r="AD2234" s="84"/>
      <c r="AE2234" s="84"/>
      <c r="AF2234" s="133"/>
      <c r="AG2234" s="132"/>
      <c r="AN2234" s="84"/>
      <c r="AO2234" s="84"/>
      <c r="AP2234" s="84"/>
      <c r="AQ2234" s="84"/>
      <c r="AR2234" s="84"/>
      <c r="AS2234" s="84"/>
      <c r="AT2234" s="84"/>
      <c r="AU2234" s="84"/>
    </row>
    <row r="2235" spans="27:47" x14ac:dyDescent="0.2">
      <c r="AA2235" s="84"/>
      <c r="AB2235" s="84"/>
      <c r="AC2235" s="84"/>
      <c r="AD2235" s="84"/>
      <c r="AE2235" s="84"/>
      <c r="AF2235" s="133"/>
      <c r="AG2235" s="132"/>
      <c r="AN2235" s="84"/>
      <c r="AO2235" s="84"/>
      <c r="AP2235" s="84"/>
      <c r="AQ2235" s="84"/>
      <c r="AR2235" s="84"/>
      <c r="AS2235" s="84"/>
      <c r="AT2235" s="84"/>
      <c r="AU2235" s="84"/>
    </row>
    <row r="2236" spans="27:47" x14ac:dyDescent="0.2">
      <c r="AA2236" s="84"/>
      <c r="AB2236" s="84"/>
      <c r="AC2236" s="84"/>
      <c r="AD2236" s="84"/>
      <c r="AE2236" s="84"/>
      <c r="AF2236" s="133"/>
      <c r="AG2236" s="132"/>
      <c r="AN2236" s="84"/>
      <c r="AO2236" s="84"/>
      <c r="AP2236" s="84"/>
      <c r="AQ2236" s="84"/>
      <c r="AR2236" s="84"/>
      <c r="AS2236" s="84"/>
      <c r="AT2236" s="84"/>
      <c r="AU2236" s="84"/>
    </row>
    <row r="2237" spans="27:47" x14ac:dyDescent="0.2">
      <c r="AA2237" s="84"/>
      <c r="AB2237" s="84"/>
      <c r="AC2237" s="84"/>
      <c r="AD2237" s="84"/>
      <c r="AE2237" s="84"/>
      <c r="AF2237" s="133"/>
      <c r="AG2237" s="132"/>
      <c r="AN2237" s="84"/>
      <c r="AO2237" s="84"/>
      <c r="AP2237" s="84"/>
      <c r="AQ2237" s="84"/>
      <c r="AR2237" s="84"/>
      <c r="AS2237" s="84"/>
      <c r="AT2237" s="84"/>
      <c r="AU2237" s="84"/>
    </row>
    <row r="2238" spans="27:47" x14ac:dyDescent="0.2">
      <c r="AA2238" s="84"/>
      <c r="AB2238" s="84"/>
      <c r="AC2238" s="84"/>
      <c r="AD2238" s="84"/>
      <c r="AE2238" s="84"/>
      <c r="AF2238" s="133"/>
      <c r="AG2238" s="132"/>
      <c r="AN2238" s="84"/>
      <c r="AO2238" s="84"/>
      <c r="AP2238" s="84"/>
      <c r="AQ2238" s="84"/>
      <c r="AR2238" s="84"/>
      <c r="AS2238" s="84"/>
      <c r="AT2238" s="84"/>
      <c r="AU2238" s="84"/>
    </row>
    <row r="2239" spans="27:47" x14ac:dyDescent="0.2">
      <c r="AA2239" s="84"/>
      <c r="AB2239" s="84"/>
      <c r="AC2239" s="84"/>
      <c r="AD2239" s="84"/>
      <c r="AE2239" s="84"/>
      <c r="AF2239" s="133"/>
      <c r="AG2239" s="132"/>
      <c r="AN2239" s="84"/>
      <c r="AO2239" s="84"/>
      <c r="AP2239" s="84"/>
      <c r="AQ2239" s="84"/>
      <c r="AR2239" s="84"/>
      <c r="AS2239" s="84"/>
      <c r="AT2239" s="84"/>
      <c r="AU2239" s="84"/>
    </row>
    <row r="2240" spans="27:47" x14ac:dyDescent="0.2">
      <c r="AA2240" s="84"/>
      <c r="AB2240" s="84"/>
      <c r="AC2240" s="84"/>
      <c r="AD2240" s="84"/>
      <c r="AE2240" s="84"/>
      <c r="AF2240" s="133"/>
      <c r="AG2240" s="132"/>
      <c r="AN2240" s="84"/>
      <c r="AO2240" s="84"/>
      <c r="AP2240" s="84"/>
      <c r="AQ2240" s="84"/>
      <c r="AR2240" s="84"/>
      <c r="AS2240" s="84"/>
      <c r="AT2240" s="84"/>
      <c r="AU2240" s="84"/>
    </row>
    <row r="2241" spans="27:47" x14ac:dyDescent="0.2">
      <c r="AA2241" s="84"/>
      <c r="AB2241" s="84"/>
      <c r="AC2241" s="84"/>
      <c r="AD2241" s="84"/>
      <c r="AE2241" s="84"/>
      <c r="AF2241" s="133"/>
      <c r="AG2241" s="132"/>
      <c r="AN2241" s="84"/>
      <c r="AO2241" s="84"/>
      <c r="AP2241" s="84"/>
      <c r="AQ2241" s="84"/>
      <c r="AR2241" s="84"/>
      <c r="AS2241" s="84"/>
      <c r="AT2241" s="84"/>
      <c r="AU2241" s="84"/>
    </row>
    <row r="2242" spans="27:47" x14ac:dyDescent="0.2">
      <c r="AA2242" s="84"/>
      <c r="AB2242" s="84"/>
      <c r="AC2242" s="84"/>
      <c r="AD2242" s="84"/>
      <c r="AE2242" s="84"/>
      <c r="AF2242" s="133"/>
      <c r="AG2242" s="132"/>
      <c r="AN2242" s="84"/>
      <c r="AO2242" s="84"/>
      <c r="AP2242" s="84"/>
      <c r="AQ2242" s="84"/>
      <c r="AR2242" s="84"/>
      <c r="AS2242" s="84"/>
      <c r="AT2242" s="84"/>
      <c r="AU2242" s="84"/>
    </row>
    <row r="2243" spans="27:47" x14ac:dyDescent="0.2">
      <c r="AA2243" s="84"/>
      <c r="AB2243" s="84"/>
      <c r="AC2243" s="84"/>
      <c r="AD2243" s="84"/>
      <c r="AE2243" s="84"/>
      <c r="AF2243" s="133"/>
      <c r="AG2243" s="132"/>
      <c r="AN2243" s="84"/>
      <c r="AO2243" s="84"/>
      <c r="AP2243" s="84"/>
      <c r="AQ2243" s="84"/>
      <c r="AR2243" s="84"/>
      <c r="AS2243" s="84"/>
      <c r="AT2243" s="84"/>
      <c r="AU2243" s="84"/>
    </row>
    <row r="2244" spans="27:47" x14ac:dyDescent="0.2">
      <c r="AA2244" s="84"/>
      <c r="AB2244" s="84"/>
      <c r="AC2244" s="84"/>
      <c r="AD2244" s="84"/>
      <c r="AE2244" s="84"/>
      <c r="AF2244" s="133"/>
      <c r="AG2244" s="132"/>
      <c r="AN2244" s="84"/>
      <c r="AO2244" s="84"/>
      <c r="AP2244" s="84"/>
      <c r="AQ2244" s="84"/>
      <c r="AR2244" s="84"/>
      <c r="AS2244" s="84"/>
      <c r="AT2244" s="84"/>
      <c r="AU2244" s="84"/>
    </row>
    <row r="2245" spans="27:47" x14ac:dyDescent="0.2">
      <c r="AA2245" s="84"/>
      <c r="AB2245" s="84"/>
      <c r="AC2245" s="84"/>
      <c r="AD2245" s="84"/>
      <c r="AE2245" s="84"/>
      <c r="AF2245" s="133"/>
      <c r="AG2245" s="132"/>
      <c r="AN2245" s="84"/>
      <c r="AO2245" s="84"/>
      <c r="AP2245" s="84"/>
      <c r="AQ2245" s="84"/>
      <c r="AR2245" s="84"/>
      <c r="AS2245" s="84"/>
      <c r="AT2245" s="84"/>
      <c r="AU2245" s="84"/>
    </row>
    <row r="2246" spans="27:47" x14ac:dyDescent="0.2">
      <c r="AA2246" s="84"/>
      <c r="AB2246" s="84"/>
      <c r="AC2246" s="84"/>
      <c r="AD2246" s="84"/>
      <c r="AE2246" s="84"/>
      <c r="AF2246" s="133"/>
      <c r="AG2246" s="132"/>
      <c r="AN2246" s="84"/>
      <c r="AO2246" s="84"/>
      <c r="AP2246" s="84"/>
      <c r="AQ2246" s="84"/>
      <c r="AR2246" s="84"/>
      <c r="AS2246" s="84"/>
      <c r="AT2246" s="84"/>
      <c r="AU2246" s="84"/>
    </row>
    <row r="2247" spans="27:47" x14ac:dyDescent="0.2">
      <c r="AA2247" s="84"/>
      <c r="AB2247" s="84"/>
      <c r="AC2247" s="84"/>
      <c r="AD2247" s="84"/>
      <c r="AE2247" s="84"/>
      <c r="AF2247" s="133"/>
      <c r="AG2247" s="132"/>
      <c r="AN2247" s="84"/>
      <c r="AO2247" s="84"/>
      <c r="AP2247" s="84"/>
      <c r="AQ2247" s="84"/>
      <c r="AR2247" s="84"/>
      <c r="AS2247" s="84"/>
      <c r="AT2247" s="84"/>
      <c r="AU2247" s="84"/>
    </row>
    <row r="2248" spans="27:47" x14ac:dyDescent="0.2">
      <c r="AA2248" s="84"/>
      <c r="AB2248" s="84"/>
      <c r="AC2248" s="84"/>
      <c r="AD2248" s="84"/>
      <c r="AE2248" s="84"/>
      <c r="AF2248" s="133"/>
      <c r="AG2248" s="132"/>
      <c r="AN2248" s="84"/>
      <c r="AO2248" s="84"/>
      <c r="AP2248" s="84"/>
      <c r="AQ2248" s="84"/>
      <c r="AR2248" s="84"/>
      <c r="AS2248" s="84"/>
      <c r="AT2248" s="84"/>
      <c r="AU2248" s="84"/>
    </row>
    <row r="2249" spans="27:47" x14ac:dyDescent="0.2">
      <c r="AA2249" s="84"/>
      <c r="AB2249" s="84"/>
      <c r="AC2249" s="84"/>
      <c r="AD2249" s="84"/>
      <c r="AE2249" s="84"/>
      <c r="AF2249" s="133"/>
      <c r="AG2249" s="132"/>
      <c r="AN2249" s="84"/>
      <c r="AO2249" s="84"/>
      <c r="AP2249" s="84"/>
      <c r="AQ2249" s="84"/>
      <c r="AR2249" s="84"/>
      <c r="AS2249" s="84"/>
      <c r="AT2249" s="84"/>
      <c r="AU2249" s="84"/>
    </row>
    <row r="2250" spans="27:47" x14ac:dyDescent="0.2">
      <c r="AA2250" s="84"/>
      <c r="AB2250" s="84"/>
      <c r="AC2250" s="84"/>
      <c r="AD2250" s="84"/>
      <c r="AE2250" s="84"/>
      <c r="AF2250" s="133"/>
      <c r="AG2250" s="132"/>
      <c r="AN2250" s="84"/>
      <c r="AO2250" s="84"/>
      <c r="AP2250" s="84"/>
      <c r="AQ2250" s="84"/>
      <c r="AR2250" s="84"/>
      <c r="AS2250" s="84"/>
      <c r="AT2250" s="84"/>
      <c r="AU2250" s="84"/>
    </row>
    <row r="2251" spans="27:47" x14ac:dyDescent="0.2">
      <c r="AA2251" s="84"/>
      <c r="AB2251" s="84"/>
      <c r="AC2251" s="84"/>
      <c r="AD2251" s="84"/>
      <c r="AE2251" s="84"/>
      <c r="AF2251" s="133"/>
      <c r="AG2251" s="132"/>
      <c r="AN2251" s="84"/>
      <c r="AO2251" s="84"/>
      <c r="AP2251" s="84"/>
      <c r="AQ2251" s="84"/>
      <c r="AR2251" s="84"/>
      <c r="AS2251" s="84"/>
      <c r="AT2251" s="84"/>
      <c r="AU2251" s="84"/>
    </row>
    <row r="2252" spans="27:47" x14ac:dyDescent="0.2">
      <c r="AA2252" s="84"/>
      <c r="AB2252" s="84"/>
      <c r="AC2252" s="84"/>
      <c r="AD2252" s="84"/>
      <c r="AE2252" s="84"/>
      <c r="AF2252" s="133"/>
      <c r="AG2252" s="132"/>
      <c r="AN2252" s="84"/>
      <c r="AO2252" s="84"/>
      <c r="AP2252" s="84"/>
      <c r="AQ2252" s="84"/>
      <c r="AR2252" s="84"/>
      <c r="AS2252" s="84"/>
      <c r="AT2252" s="84"/>
      <c r="AU2252" s="84"/>
    </row>
    <row r="2253" spans="27:47" x14ac:dyDescent="0.2">
      <c r="AA2253" s="84"/>
      <c r="AB2253" s="84"/>
      <c r="AC2253" s="84"/>
      <c r="AD2253" s="84"/>
      <c r="AE2253" s="84"/>
      <c r="AF2253" s="133"/>
      <c r="AG2253" s="132"/>
      <c r="AN2253" s="84"/>
      <c r="AO2253" s="84"/>
      <c r="AP2253" s="84"/>
      <c r="AQ2253" s="84"/>
      <c r="AR2253" s="84"/>
      <c r="AS2253" s="84"/>
      <c r="AT2253" s="84"/>
      <c r="AU2253" s="84"/>
    </row>
    <row r="2254" spans="27:47" x14ac:dyDescent="0.2">
      <c r="AA2254" s="84"/>
      <c r="AB2254" s="84"/>
      <c r="AC2254" s="84"/>
      <c r="AD2254" s="84"/>
      <c r="AE2254" s="84"/>
      <c r="AF2254" s="133"/>
      <c r="AG2254" s="132"/>
      <c r="AN2254" s="84"/>
      <c r="AO2254" s="84"/>
      <c r="AP2254" s="84"/>
      <c r="AQ2254" s="84"/>
      <c r="AR2254" s="84"/>
      <c r="AS2254" s="84"/>
      <c r="AT2254" s="84"/>
      <c r="AU2254" s="84"/>
    </row>
    <row r="2255" spans="27:47" x14ac:dyDescent="0.2">
      <c r="AA2255" s="84"/>
      <c r="AB2255" s="84"/>
      <c r="AC2255" s="84"/>
      <c r="AD2255" s="84"/>
      <c r="AE2255" s="84"/>
      <c r="AF2255" s="133"/>
      <c r="AG2255" s="132"/>
      <c r="AN2255" s="84"/>
      <c r="AO2255" s="84"/>
      <c r="AP2255" s="84"/>
      <c r="AQ2255" s="84"/>
      <c r="AR2255" s="84"/>
      <c r="AS2255" s="84"/>
      <c r="AT2255" s="84"/>
      <c r="AU2255" s="84"/>
    </row>
    <row r="2256" spans="27:47" x14ac:dyDescent="0.2">
      <c r="AA2256" s="84"/>
      <c r="AB2256" s="84"/>
      <c r="AC2256" s="84"/>
      <c r="AD2256" s="84"/>
      <c r="AE2256" s="84"/>
      <c r="AF2256" s="133"/>
      <c r="AG2256" s="132"/>
      <c r="AN2256" s="84"/>
      <c r="AO2256" s="84"/>
      <c r="AP2256" s="84"/>
      <c r="AQ2256" s="84"/>
      <c r="AR2256" s="84"/>
      <c r="AS2256" s="84"/>
      <c r="AT2256" s="84"/>
      <c r="AU2256" s="84"/>
    </row>
    <row r="2257" spans="27:47" x14ac:dyDescent="0.2">
      <c r="AA2257" s="84"/>
      <c r="AB2257" s="84"/>
      <c r="AC2257" s="84"/>
      <c r="AD2257" s="84"/>
      <c r="AE2257" s="84"/>
      <c r="AF2257" s="133"/>
      <c r="AG2257" s="132"/>
      <c r="AN2257" s="84"/>
      <c r="AO2257" s="84"/>
      <c r="AP2257" s="84"/>
      <c r="AQ2257" s="84"/>
      <c r="AR2257" s="84"/>
      <c r="AS2257" s="84"/>
      <c r="AT2257" s="84"/>
      <c r="AU2257" s="84"/>
    </row>
    <row r="2258" spans="27:47" x14ac:dyDescent="0.2">
      <c r="AA2258" s="84"/>
      <c r="AB2258" s="84"/>
      <c r="AC2258" s="84"/>
      <c r="AD2258" s="84"/>
      <c r="AE2258" s="84"/>
      <c r="AF2258" s="133"/>
      <c r="AG2258" s="132"/>
      <c r="AN2258" s="84"/>
      <c r="AO2258" s="84"/>
      <c r="AP2258" s="84"/>
      <c r="AQ2258" s="84"/>
      <c r="AR2258" s="84"/>
      <c r="AS2258" s="84"/>
      <c r="AT2258" s="84"/>
      <c r="AU2258" s="84"/>
    </row>
    <row r="2259" spans="27:47" x14ac:dyDescent="0.2">
      <c r="AA2259" s="84"/>
      <c r="AB2259" s="84"/>
      <c r="AC2259" s="84"/>
      <c r="AD2259" s="84"/>
      <c r="AE2259" s="84"/>
      <c r="AF2259" s="133"/>
      <c r="AG2259" s="132"/>
      <c r="AN2259" s="84"/>
      <c r="AO2259" s="84"/>
      <c r="AP2259" s="84"/>
      <c r="AQ2259" s="84"/>
      <c r="AR2259" s="84"/>
      <c r="AS2259" s="84"/>
      <c r="AT2259" s="84"/>
      <c r="AU2259" s="84"/>
    </row>
    <row r="2260" spans="27:47" x14ac:dyDescent="0.2">
      <c r="AA2260" s="84"/>
      <c r="AB2260" s="84"/>
      <c r="AC2260" s="84"/>
      <c r="AD2260" s="84"/>
      <c r="AE2260" s="84"/>
      <c r="AF2260" s="133"/>
      <c r="AG2260" s="132"/>
      <c r="AN2260" s="84"/>
      <c r="AO2260" s="84"/>
      <c r="AP2260" s="84"/>
      <c r="AQ2260" s="84"/>
      <c r="AR2260" s="84"/>
      <c r="AS2260" s="84"/>
      <c r="AT2260" s="84"/>
      <c r="AU2260" s="84"/>
    </row>
    <row r="2261" spans="27:47" x14ac:dyDescent="0.2">
      <c r="AA2261" s="84"/>
      <c r="AB2261" s="84"/>
      <c r="AC2261" s="84"/>
      <c r="AD2261" s="84"/>
      <c r="AE2261" s="84"/>
      <c r="AF2261" s="133"/>
      <c r="AG2261" s="132"/>
      <c r="AN2261" s="84"/>
      <c r="AO2261" s="84"/>
      <c r="AP2261" s="84"/>
      <c r="AQ2261" s="84"/>
      <c r="AR2261" s="84"/>
      <c r="AS2261" s="84"/>
      <c r="AT2261" s="84"/>
      <c r="AU2261" s="84"/>
    </row>
    <row r="2262" spans="27:47" x14ac:dyDescent="0.2">
      <c r="AA2262" s="84"/>
      <c r="AB2262" s="84"/>
      <c r="AC2262" s="84"/>
      <c r="AD2262" s="84"/>
      <c r="AE2262" s="84"/>
      <c r="AF2262" s="133"/>
      <c r="AG2262" s="132"/>
      <c r="AN2262" s="84"/>
      <c r="AO2262" s="84"/>
      <c r="AP2262" s="84"/>
      <c r="AQ2262" s="84"/>
      <c r="AR2262" s="84"/>
      <c r="AS2262" s="84"/>
      <c r="AT2262" s="84"/>
      <c r="AU2262" s="84"/>
    </row>
    <row r="2263" spans="27:47" x14ac:dyDescent="0.2">
      <c r="AA2263" s="84"/>
      <c r="AB2263" s="84"/>
      <c r="AC2263" s="84"/>
      <c r="AD2263" s="84"/>
      <c r="AE2263" s="84"/>
      <c r="AF2263" s="133"/>
      <c r="AG2263" s="132"/>
      <c r="AN2263" s="84"/>
      <c r="AO2263" s="84"/>
      <c r="AP2263" s="84"/>
      <c r="AQ2263" s="84"/>
      <c r="AR2263" s="84"/>
      <c r="AS2263" s="84"/>
      <c r="AT2263" s="84"/>
      <c r="AU2263" s="84"/>
    </row>
    <row r="2264" spans="27:47" x14ac:dyDescent="0.2">
      <c r="AA2264" s="84"/>
      <c r="AB2264" s="84"/>
      <c r="AC2264" s="84"/>
      <c r="AD2264" s="84"/>
      <c r="AE2264" s="84"/>
      <c r="AF2264" s="133"/>
      <c r="AG2264" s="132"/>
      <c r="AN2264" s="84"/>
      <c r="AO2264" s="84"/>
      <c r="AP2264" s="84"/>
      <c r="AQ2264" s="84"/>
      <c r="AR2264" s="84"/>
      <c r="AS2264" s="84"/>
      <c r="AT2264" s="84"/>
      <c r="AU2264" s="84"/>
    </row>
    <row r="2265" spans="27:47" x14ac:dyDescent="0.2">
      <c r="AA2265" s="84"/>
      <c r="AB2265" s="84"/>
      <c r="AC2265" s="84"/>
      <c r="AD2265" s="84"/>
      <c r="AE2265" s="84"/>
      <c r="AF2265" s="133"/>
      <c r="AG2265" s="132"/>
      <c r="AN2265" s="84"/>
      <c r="AO2265" s="84"/>
      <c r="AP2265" s="84"/>
      <c r="AQ2265" s="84"/>
      <c r="AR2265" s="84"/>
      <c r="AS2265" s="84"/>
      <c r="AT2265" s="84"/>
      <c r="AU2265" s="84"/>
    </row>
    <row r="2266" spans="27:47" x14ac:dyDescent="0.2">
      <c r="AA2266" s="84"/>
      <c r="AB2266" s="84"/>
      <c r="AC2266" s="84"/>
      <c r="AD2266" s="84"/>
      <c r="AE2266" s="84"/>
      <c r="AF2266" s="133"/>
      <c r="AG2266" s="132"/>
      <c r="AN2266" s="84"/>
      <c r="AO2266" s="84"/>
      <c r="AP2266" s="84"/>
      <c r="AQ2266" s="84"/>
      <c r="AR2266" s="84"/>
      <c r="AS2266" s="84"/>
      <c r="AT2266" s="84"/>
      <c r="AU2266" s="84"/>
    </row>
    <row r="2267" spans="27:47" x14ac:dyDescent="0.2">
      <c r="AA2267" s="84"/>
      <c r="AB2267" s="84"/>
      <c r="AC2267" s="84"/>
      <c r="AD2267" s="84"/>
      <c r="AE2267" s="84"/>
      <c r="AF2267" s="133"/>
      <c r="AG2267" s="132"/>
      <c r="AN2267" s="84"/>
      <c r="AO2267" s="84"/>
      <c r="AP2267" s="84"/>
      <c r="AQ2267" s="84"/>
      <c r="AR2267" s="84"/>
      <c r="AS2267" s="84"/>
      <c r="AT2267" s="84"/>
      <c r="AU2267" s="84"/>
    </row>
    <row r="2268" spans="27:47" x14ac:dyDescent="0.2">
      <c r="AA2268" s="84"/>
      <c r="AB2268" s="84"/>
      <c r="AC2268" s="84"/>
      <c r="AD2268" s="84"/>
      <c r="AE2268" s="84"/>
      <c r="AF2268" s="133"/>
      <c r="AG2268" s="132"/>
      <c r="AN2268" s="84"/>
      <c r="AO2268" s="84"/>
      <c r="AP2268" s="84"/>
      <c r="AQ2268" s="84"/>
      <c r="AR2268" s="84"/>
      <c r="AS2268" s="84"/>
      <c r="AT2268" s="84"/>
      <c r="AU2268" s="84"/>
    </row>
    <row r="2269" spans="27:47" x14ac:dyDescent="0.2">
      <c r="AA2269" s="84"/>
      <c r="AB2269" s="84"/>
      <c r="AC2269" s="84"/>
      <c r="AD2269" s="84"/>
      <c r="AE2269" s="84"/>
      <c r="AF2269" s="133"/>
      <c r="AG2269" s="132"/>
      <c r="AN2269" s="84"/>
      <c r="AO2269" s="84"/>
      <c r="AP2269" s="84"/>
      <c r="AQ2269" s="84"/>
      <c r="AR2269" s="84"/>
      <c r="AS2269" s="84"/>
      <c r="AT2269" s="84"/>
      <c r="AU2269" s="84"/>
    </row>
    <row r="2270" spans="27:47" x14ac:dyDescent="0.2">
      <c r="AA2270" s="84"/>
      <c r="AB2270" s="84"/>
      <c r="AC2270" s="84"/>
      <c r="AD2270" s="84"/>
      <c r="AE2270" s="84"/>
      <c r="AF2270" s="133"/>
      <c r="AG2270" s="132"/>
      <c r="AN2270" s="84"/>
      <c r="AO2270" s="84"/>
      <c r="AP2270" s="84"/>
      <c r="AQ2270" s="84"/>
      <c r="AR2270" s="84"/>
      <c r="AS2270" s="84"/>
      <c r="AT2270" s="84"/>
      <c r="AU2270" s="84"/>
    </row>
    <row r="2271" spans="27:47" x14ac:dyDescent="0.2">
      <c r="AA2271" s="84"/>
      <c r="AB2271" s="84"/>
      <c r="AC2271" s="84"/>
      <c r="AD2271" s="84"/>
      <c r="AE2271" s="84"/>
      <c r="AF2271" s="133"/>
      <c r="AG2271" s="132"/>
      <c r="AN2271" s="84"/>
      <c r="AO2271" s="84"/>
      <c r="AP2271" s="84"/>
      <c r="AQ2271" s="84"/>
      <c r="AR2271" s="84"/>
      <c r="AS2271" s="84"/>
      <c r="AT2271" s="84"/>
      <c r="AU2271" s="84"/>
    </row>
    <row r="2272" spans="27:47" x14ac:dyDescent="0.2">
      <c r="AA2272" s="84"/>
      <c r="AB2272" s="84"/>
      <c r="AC2272" s="84"/>
      <c r="AD2272" s="84"/>
      <c r="AE2272" s="84"/>
      <c r="AF2272" s="133"/>
      <c r="AG2272" s="132"/>
      <c r="AN2272" s="84"/>
      <c r="AO2272" s="84"/>
      <c r="AP2272" s="84"/>
      <c r="AQ2272" s="84"/>
      <c r="AR2272" s="84"/>
      <c r="AS2272" s="84"/>
      <c r="AT2272" s="84"/>
      <c r="AU2272" s="84"/>
    </row>
    <row r="2273" spans="27:47" x14ac:dyDescent="0.2">
      <c r="AA2273" s="84"/>
      <c r="AB2273" s="84"/>
      <c r="AC2273" s="84"/>
      <c r="AD2273" s="84"/>
      <c r="AE2273" s="84"/>
      <c r="AF2273" s="133"/>
      <c r="AG2273" s="132"/>
      <c r="AN2273" s="84"/>
      <c r="AO2273" s="84"/>
      <c r="AP2273" s="84"/>
      <c r="AQ2273" s="84"/>
      <c r="AR2273" s="84"/>
      <c r="AS2273" s="84"/>
      <c r="AT2273" s="84"/>
      <c r="AU2273" s="84"/>
    </row>
    <row r="2274" spans="27:47" x14ac:dyDescent="0.2">
      <c r="AA2274" s="84"/>
      <c r="AB2274" s="84"/>
      <c r="AC2274" s="84"/>
      <c r="AD2274" s="84"/>
      <c r="AE2274" s="84"/>
      <c r="AF2274" s="133"/>
      <c r="AG2274" s="132"/>
      <c r="AN2274" s="84"/>
      <c r="AO2274" s="84"/>
      <c r="AP2274" s="84"/>
      <c r="AQ2274" s="84"/>
      <c r="AR2274" s="84"/>
      <c r="AS2274" s="84"/>
      <c r="AT2274" s="84"/>
      <c r="AU2274" s="84"/>
    </row>
    <row r="2275" spans="27:47" x14ac:dyDescent="0.2">
      <c r="AA2275" s="84"/>
      <c r="AB2275" s="84"/>
      <c r="AC2275" s="84"/>
      <c r="AD2275" s="84"/>
      <c r="AE2275" s="84"/>
      <c r="AF2275" s="133"/>
      <c r="AG2275" s="132"/>
      <c r="AN2275" s="84"/>
      <c r="AO2275" s="84"/>
      <c r="AP2275" s="84"/>
      <c r="AQ2275" s="84"/>
      <c r="AR2275" s="84"/>
      <c r="AS2275" s="84"/>
      <c r="AT2275" s="84"/>
      <c r="AU2275" s="84"/>
    </row>
    <row r="2276" spans="27:47" x14ac:dyDescent="0.2">
      <c r="AA2276" s="84"/>
      <c r="AB2276" s="84"/>
      <c r="AC2276" s="84"/>
      <c r="AD2276" s="84"/>
      <c r="AE2276" s="84"/>
      <c r="AF2276" s="133"/>
      <c r="AG2276" s="132"/>
      <c r="AN2276" s="84"/>
      <c r="AO2276" s="84"/>
      <c r="AP2276" s="84"/>
      <c r="AQ2276" s="84"/>
      <c r="AR2276" s="84"/>
      <c r="AS2276" s="84"/>
      <c r="AT2276" s="84"/>
      <c r="AU2276" s="84"/>
    </row>
    <row r="2277" spans="27:47" x14ac:dyDescent="0.2">
      <c r="AA2277" s="84"/>
      <c r="AB2277" s="84"/>
      <c r="AC2277" s="84"/>
      <c r="AD2277" s="84"/>
      <c r="AE2277" s="84"/>
      <c r="AF2277" s="133"/>
      <c r="AG2277" s="132"/>
      <c r="AN2277" s="84"/>
      <c r="AO2277" s="84"/>
      <c r="AP2277" s="84"/>
      <c r="AQ2277" s="84"/>
      <c r="AR2277" s="84"/>
      <c r="AS2277" s="84"/>
      <c r="AT2277" s="84"/>
      <c r="AU2277" s="84"/>
    </row>
    <row r="2278" spans="27:47" x14ac:dyDescent="0.2">
      <c r="AA2278" s="84"/>
      <c r="AB2278" s="84"/>
      <c r="AC2278" s="84"/>
      <c r="AD2278" s="84"/>
      <c r="AE2278" s="84"/>
      <c r="AF2278" s="133"/>
      <c r="AG2278" s="132"/>
      <c r="AN2278" s="84"/>
      <c r="AO2278" s="84"/>
      <c r="AP2278" s="84"/>
      <c r="AQ2278" s="84"/>
      <c r="AR2278" s="84"/>
      <c r="AS2278" s="84"/>
      <c r="AT2278" s="84"/>
      <c r="AU2278" s="84"/>
    </row>
    <row r="2279" spans="27:47" x14ac:dyDescent="0.2">
      <c r="AA2279" s="84"/>
      <c r="AB2279" s="84"/>
      <c r="AC2279" s="84"/>
      <c r="AD2279" s="84"/>
      <c r="AE2279" s="84"/>
      <c r="AF2279" s="133"/>
      <c r="AG2279" s="132"/>
      <c r="AN2279" s="84"/>
      <c r="AO2279" s="84"/>
      <c r="AP2279" s="84"/>
      <c r="AQ2279" s="84"/>
      <c r="AR2279" s="84"/>
      <c r="AS2279" s="84"/>
      <c r="AT2279" s="84"/>
      <c r="AU2279" s="84"/>
    </row>
    <row r="2280" spans="27:47" x14ac:dyDescent="0.2">
      <c r="AA2280" s="84"/>
      <c r="AB2280" s="84"/>
      <c r="AC2280" s="84"/>
      <c r="AD2280" s="84"/>
      <c r="AE2280" s="84"/>
      <c r="AF2280" s="133"/>
      <c r="AG2280" s="132"/>
      <c r="AN2280" s="84"/>
      <c r="AO2280" s="84"/>
      <c r="AP2280" s="84"/>
      <c r="AQ2280" s="84"/>
      <c r="AR2280" s="84"/>
      <c r="AS2280" s="84"/>
      <c r="AT2280" s="84"/>
      <c r="AU2280" s="84"/>
    </row>
    <row r="2281" spans="27:47" x14ac:dyDescent="0.2">
      <c r="AA2281" s="84"/>
      <c r="AB2281" s="84"/>
      <c r="AC2281" s="84"/>
      <c r="AD2281" s="84"/>
      <c r="AE2281" s="84"/>
      <c r="AF2281" s="133"/>
      <c r="AG2281" s="132"/>
      <c r="AN2281" s="84"/>
      <c r="AO2281" s="84"/>
      <c r="AP2281" s="84"/>
      <c r="AQ2281" s="84"/>
      <c r="AR2281" s="84"/>
      <c r="AS2281" s="84"/>
      <c r="AT2281" s="84"/>
      <c r="AU2281" s="84"/>
    </row>
    <row r="2282" spans="27:47" x14ac:dyDescent="0.2">
      <c r="AA2282" s="84"/>
      <c r="AB2282" s="84"/>
      <c r="AC2282" s="84"/>
      <c r="AD2282" s="84"/>
      <c r="AE2282" s="84"/>
      <c r="AF2282" s="133"/>
      <c r="AG2282" s="132"/>
      <c r="AN2282" s="84"/>
      <c r="AO2282" s="84"/>
      <c r="AP2282" s="84"/>
      <c r="AQ2282" s="84"/>
      <c r="AR2282" s="84"/>
      <c r="AS2282" s="84"/>
      <c r="AT2282" s="84"/>
      <c r="AU2282" s="84"/>
    </row>
    <row r="2283" spans="27:47" x14ac:dyDescent="0.2">
      <c r="AA2283" s="84"/>
      <c r="AB2283" s="84"/>
      <c r="AC2283" s="84"/>
      <c r="AD2283" s="84"/>
      <c r="AE2283" s="84"/>
      <c r="AF2283" s="133"/>
      <c r="AG2283" s="132"/>
      <c r="AN2283" s="84"/>
      <c r="AO2283" s="84"/>
      <c r="AP2283" s="84"/>
      <c r="AQ2283" s="84"/>
      <c r="AR2283" s="84"/>
      <c r="AS2283" s="84"/>
      <c r="AT2283" s="84"/>
      <c r="AU2283" s="84"/>
    </row>
    <row r="2284" spans="27:47" x14ac:dyDescent="0.2">
      <c r="AA2284" s="84"/>
      <c r="AB2284" s="84"/>
      <c r="AC2284" s="84"/>
      <c r="AD2284" s="84"/>
      <c r="AE2284" s="84"/>
      <c r="AF2284" s="133"/>
      <c r="AG2284" s="132"/>
      <c r="AN2284" s="84"/>
      <c r="AO2284" s="84"/>
      <c r="AP2284" s="84"/>
      <c r="AQ2284" s="84"/>
      <c r="AR2284" s="84"/>
      <c r="AS2284" s="84"/>
      <c r="AT2284" s="84"/>
      <c r="AU2284" s="84"/>
    </row>
    <row r="2285" spans="27:47" x14ac:dyDescent="0.2">
      <c r="AA2285" s="84"/>
      <c r="AB2285" s="84"/>
      <c r="AC2285" s="84"/>
      <c r="AD2285" s="84"/>
      <c r="AE2285" s="84"/>
      <c r="AF2285" s="133"/>
      <c r="AG2285" s="132"/>
      <c r="AN2285" s="84"/>
      <c r="AO2285" s="84"/>
      <c r="AP2285" s="84"/>
      <c r="AQ2285" s="84"/>
      <c r="AR2285" s="84"/>
      <c r="AS2285" s="84"/>
      <c r="AT2285" s="84"/>
      <c r="AU2285" s="84"/>
    </row>
    <row r="2286" spans="27:47" x14ac:dyDescent="0.2">
      <c r="AA2286" s="84"/>
      <c r="AB2286" s="84"/>
      <c r="AC2286" s="84"/>
      <c r="AD2286" s="84"/>
      <c r="AE2286" s="84"/>
      <c r="AF2286" s="133"/>
      <c r="AG2286" s="132"/>
      <c r="AN2286" s="84"/>
      <c r="AO2286" s="84"/>
      <c r="AP2286" s="84"/>
      <c r="AQ2286" s="84"/>
      <c r="AR2286" s="84"/>
      <c r="AS2286" s="84"/>
      <c r="AT2286" s="84"/>
      <c r="AU2286" s="84"/>
    </row>
    <row r="2287" spans="27:47" x14ac:dyDescent="0.2">
      <c r="AA2287" s="84"/>
      <c r="AB2287" s="84"/>
      <c r="AC2287" s="84"/>
      <c r="AD2287" s="84"/>
      <c r="AE2287" s="84"/>
      <c r="AF2287" s="133"/>
      <c r="AG2287" s="132"/>
      <c r="AN2287" s="84"/>
      <c r="AO2287" s="84"/>
      <c r="AP2287" s="84"/>
      <c r="AQ2287" s="84"/>
      <c r="AR2287" s="84"/>
      <c r="AS2287" s="84"/>
      <c r="AT2287" s="84"/>
      <c r="AU2287" s="84"/>
    </row>
    <row r="2288" spans="27:47" x14ac:dyDescent="0.2">
      <c r="AA2288" s="84"/>
      <c r="AB2288" s="84"/>
      <c r="AC2288" s="84"/>
      <c r="AD2288" s="84"/>
      <c r="AE2288" s="84"/>
      <c r="AF2288" s="133"/>
      <c r="AG2288" s="132"/>
      <c r="AN2288" s="84"/>
      <c r="AO2288" s="84"/>
      <c r="AP2288" s="84"/>
      <c r="AQ2288" s="84"/>
      <c r="AR2288" s="84"/>
      <c r="AS2288" s="84"/>
      <c r="AT2288" s="84"/>
      <c r="AU2288" s="84"/>
    </row>
    <row r="2289" spans="27:47" x14ac:dyDescent="0.2">
      <c r="AA2289" s="84"/>
      <c r="AB2289" s="84"/>
      <c r="AC2289" s="84"/>
      <c r="AD2289" s="84"/>
      <c r="AE2289" s="84"/>
      <c r="AF2289" s="133"/>
      <c r="AG2289" s="132"/>
      <c r="AN2289" s="84"/>
      <c r="AO2289" s="84"/>
      <c r="AP2289" s="84"/>
      <c r="AQ2289" s="84"/>
      <c r="AR2289" s="84"/>
      <c r="AS2289" s="84"/>
      <c r="AT2289" s="84"/>
      <c r="AU2289" s="84"/>
    </row>
    <row r="2290" spans="27:47" x14ac:dyDescent="0.2">
      <c r="AA2290" s="84"/>
      <c r="AB2290" s="84"/>
      <c r="AC2290" s="84"/>
      <c r="AD2290" s="84"/>
      <c r="AE2290" s="84"/>
      <c r="AF2290" s="133"/>
      <c r="AG2290" s="132"/>
      <c r="AN2290" s="84"/>
      <c r="AO2290" s="84"/>
      <c r="AP2290" s="84"/>
      <c r="AQ2290" s="84"/>
      <c r="AR2290" s="84"/>
      <c r="AS2290" s="84"/>
      <c r="AT2290" s="84"/>
      <c r="AU2290" s="84"/>
    </row>
    <row r="2291" spans="27:47" x14ac:dyDescent="0.2">
      <c r="AA2291" s="84"/>
      <c r="AB2291" s="84"/>
      <c r="AC2291" s="84"/>
      <c r="AD2291" s="84"/>
      <c r="AE2291" s="84"/>
      <c r="AF2291" s="133"/>
      <c r="AG2291" s="132"/>
      <c r="AN2291" s="84"/>
      <c r="AO2291" s="84"/>
      <c r="AP2291" s="84"/>
      <c r="AQ2291" s="84"/>
      <c r="AR2291" s="84"/>
      <c r="AS2291" s="84"/>
      <c r="AT2291" s="84"/>
      <c r="AU2291" s="84"/>
    </row>
    <row r="2292" spans="27:47" x14ac:dyDescent="0.2">
      <c r="AA2292" s="84"/>
      <c r="AB2292" s="84"/>
      <c r="AC2292" s="84"/>
      <c r="AD2292" s="84"/>
      <c r="AE2292" s="84"/>
      <c r="AF2292" s="133"/>
      <c r="AG2292" s="132"/>
      <c r="AN2292" s="84"/>
      <c r="AO2292" s="84"/>
      <c r="AP2292" s="84"/>
      <c r="AQ2292" s="84"/>
      <c r="AR2292" s="84"/>
      <c r="AS2292" s="84"/>
      <c r="AT2292" s="84"/>
      <c r="AU2292" s="84"/>
    </row>
    <row r="2293" spans="27:47" x14ac:dyDescent="0.2">
      <c r="AA2293" s="84"/>
      <c r="AB2293" s="84"/>
      <c r="AC2293" s="84"/>
      <c r="AD2293" s="84"/>
      <c r="AE2293" s="84"/>
      <c r="AF2293" s="133"/>
      <c r="AG2293" s="132"/>
      <c r="AN2293" s="84"/>
      <c r="AO2293" s="84"/>
      <c r="AP2293" s="84"/>
      <c r="AQ2293" s="84"/>
      <c r="AR2293" s="84"/>
      <c r="AS2293" s="84"/>
      <c r="AT2293" s="84"/>
      <c r="AU2293" s="84"/>
    </row>
    <row r="2294" spans="27:47" x14ac:dyDescent="0.2">
      <c r="AA2294" s="84"/>
      <c r="AB2294" s="84"/>
      <c r="AC2294" s="84"/>
      <c r="AD2294" s="84"/>
      <c r="AE2294" s="84"/>
      <c r="AF2294" s="133"/>
      <c r="AG2294" s="132"/>
      <c r="AN2294" s="84"/>
      <c r="AO2294" s="84"/>
      <c r="AP2294" s="84"/>
      <c r="AQ2294" s="84"/>
      <c r="AR2294" s="84"/>
      <c r="AS2294" s="84"/>
      <c r="AT2294" s="84"/>
      <c r="AU2294" s="84"/>
    </row>
    <row r="2295" spans="27:47" x14ac:dyDescent="0.2">
      <c r="AA2295" s="84"/>
      <c r="AB2295" s="84"/>
      <c r="AC2295" s="84"/>
      <c r="AD2295" s="84"/>
      <c r="AE2295" s="84"/>
      <c r="AF2295" s="133"/>
      <c r="AG2295" s="132"/>
      <c r="AN2295" s="84"/>
      <c r="AO2295" s="84"/>
      <c r="AP2295" s="84"/>
      <c r="AQ2295" s="84"/>
      <c r="AR2295" s="84"/>
      <c r="AS2295" s="84"/>
      <c r="AT2295" s="84"/>
      <c r="AU2295" s="84"/>
    </row>
    <row r="2296" spans="27:47" x14ac:dyDescent="0.2">
      <c r="AA2296" s="84"/>
      <c r="AB2296" s="84"/>
      <c r="AC2296" s="84"/>
      <c r="AD2296" s="84"/>
      <c r="AE2296" s="84"/>
      <c r="AF2296" s="133"/>
      <c r="AG2296" s="132"/>
      <c r="AN2296" s="84"/>
      <c r="AO2296" s="84"/>
      <c r="AP2296" s="84"/>
      <c r="AQ2296" s="84"/>
      <c r="AR2296" s="84"/>
      <c r="AS2296" s="84"/>
      <c r="AT2296" s="84"/>
      <c r="AU2296" s="84"/>
    </row>
    <row r="2297" spans="27:47" x14ac:dyDescent="0.2">
      <c r="AA2297" s="84"/>
      <c r="AB2297" s="84"/>
      <c r="AC2297" s="84"/>
      <c r="AD2297" s="84"/>
      <c r="AE2297" s="84"/>
      <c r="AF2297" s="133"/>
      <c r="AG2297" s="132"/>
      <c r="AN2297" s="84"/>
      <c r="AO2297" s="84"/>
      <c r="AP2297" s="84"/>
      <c r="AQ2297" s="84"/>
      <c r="AR2297" s="84"/>
      <c r="AS2297" s="84"/>
      <c r="AT2297" s="84"/>
      <c r="AU2297" s="84"/>
    </row>
    <row r="2298" spans="27:47" x14ac:dyDescent="0.2">
      <c r="AA2298" s="84"/>
      <c r="AB2298" s="84"/>
      <c r="AC2298" s="84"/>
      <c r="AD2298" s="84"/>
      <c r="AE2298" s="84"/>
      <c r="AF2298" s="133"/>
      <c r="AG2298" s="132"/>
      <c r="AN2298" s="84"/>
      <c r="AO2298" s="84"/>
      <c r="AP2298" s="84"/>
      <c r="AQ2298" s="84"/>
      <c r="AR2298" s="84"/>
      <c r="AS2298" s="84"/>
      <c r="AT2298" s="84"/>
      <c r="AU2298" s="84"/>
    </row>
    <row r="2299" spans="27:47" x14ac:dyDescent="0.2">
      <c r="AA2299" s="84"/>
      <c r="AB2299" s="84"/>
      <c r="AC2299" s="84"/>
      <c r="AD2299" s="84"/>
      <c r="AE2299" s="84"/>
      <c r="AF2299" s="133"/>
      <c r="AG2299" s="132"/>
      <c r="AN2299" s="84"/>
      <c r="AO2299" s="84"/>
      <c r="AP2299" s="84"/>
      <c r="AQ2299" s="84"/>
      <c r="AR2299" s="84"/>
      <c r="AS2299" s="84"/>
      <c r="AT2299" s="84"/>
      <c r="AU2299" s="84"/>
    </row>
    <row r="2300" spans="27:47" x14ac:dyDescent="0.2">
      <c r="AA2300" s="84"/>
      <c r="AB2300" s="84"/>
      <c r="AC2300" s="84"/>
      <c r="AD2300" s="84"/>
      <c r="AE2300" s="84"/>
      <c r="AF2300" s="133"/>
      <c r="AG2300" s="132"/>
      <c r="AN2300" s="84"/>
      <c r="AO2300" s="84"/>
      <c r="AP2300" s="84"/>
      <c r="AQ2300" s="84"/>
      <c r="AR2300" s="84"/>
      <c r="AS2300" s="84"/>
      <c r="AT2300" s="84"/>
      <c r="AU2300" s="84"/>
    </row>
    <row r="2301" spans="27:47" x14ac:dyDescent="0.2">
      <c r="AA2301" s="84"/>
      <c r="AB2301" s="84"/>
      <c r="AC2301" s="84"/>
      <c r="AD2301" s="84"/>
      <c r="AE2301" s="84"/>
      <c r="AF2301" s="133"/>
      <c r="AG2301" s="132"/>
      <c r="AN2301" s="84"/>
      <c r="AO2301" s="84"/>
      <c r="AP2301" s="84"/>
      <c r="AQ2301" s="84"/>
      <c r="AR2301" s="84"/>
      <c r="AS2301" s="84"/>
      <c r="AT2301" s="84"/>
      <c r="AU2301" s="84"/>
    </row>
    <row r="2302" spans="27:47" x14ac:dyDescent="0.2">
      <c r="AA2302" s="84"/>
      <c r="AB2302" s="84"/>
      <c r="AC2302" s="84"/>
      <c r="AD2302" s="84"/>
      <c r="AE2302" s="84"/>
      <c r="AF2302" s="133"/>
      <c r="AG2302" s="132"/>
      <c r="AN2302" s="84"/>
      <c r="AO2302" s="84"/>
      <c r="AP2302" s="84"/>
      <c r="AQ2302" s="84"/>
      <c r="AR2302" s="84"/>
      <c r="AS2302" s="84"/>
      <c r="AT2302" s="84"/>
      <c r="AU2302" s="84"/>
    </row>
    <row r="2303" spans="27:47" x14ac:dyDescent="0.2">
      <c r="AA2303" s="84"/>
      <c r="AB2303" s="84"/>
      <c r="AC2303" s="84"/>
      <c r="AD2303" s="84"/>
      <c r="AE2303" s="84"/>
      <c r="AF2303" s="133"/>
      <c r="AG2303" s="132"/>
      <c r="AN2303" s="84"/>
      <c r="AO2303" s="84"/>
      <c r="AP2303" s="84"/>
      <c r="AQ2303" s="84"/>
      <c r="AR2303" s="84"/>
      <c r="AS2303" s="84"/>
      <c r="AT2303" s="84"/>
      <c r="AU2303" s="84"/>
    </row>
    <row r="2304" spans="27:47" x14ac:dyDescent="0.2">
      <c r="AA2304" s="84"/>
      <c r="AB2304" s="84"/>
      <c r="AC2304" s="84"/>
      <c r="AD2304" s="84"/>
      <c r="AE2304" s="84"/>
      <c r="AF2304" s="133"/>
      <c r="AG2304" s="132"/>
      <c r="AN2304" s="84"/>
      <c r="AO2304" s="84"/>
      <c r="AP2304" s="84"/>
      <c r="AQ2304" s="84"/>
      <c r="AR2304" s="84"/>
      <c r="AS2304" s="84"/>
      <c r="AT2304" s="84"/>
      <c r="AU2304" s="84"/>
    </row>
    <row r="2305" spans="27:47" x14ac:dyDescent="0.2">
      <c r="AA2305" s="84"/>
      <c r="AB2305" s="84"/>
      <c r="AC2305" s="84"/>
      <c r="AD2305" s="84"/>
      <c r="AE2305" s="84"/>
      <c r="AF2305" s="133"/>
      <c r="AG2305" s="132"/>
      <c r="AN2305" s="84"/>
      <c r="AO2305" s="84"/>
      <c r="AP2305" s="84"/>
      <c r="AQ2305" s="84"/>
      <c r="AR2305" s="84"/>
      <c r="AS2305" s="84"/>
      <c r="AT2305" s="84"/>
      <c r="AU2305" s="84"/>
    </row>
    <row r="2306" spans="27:47" x14ac:dyDescent="0.2">
      <c r="AA2306" s="84"/>
      <c r="AB2306" s="84"/>
      <c r="AC2306" s="84"/>
      <c r="AD2306" s="84"/>
      <c r="AE2306" s="84"/>
      <c r="AF2306" s="133"/>
      <c r="AG2306" s="132"/>
      <c r="AN2306" s="84"/>
      <c r="AO2306" s="84"/>
      <c r="AP2306" s="84"/>
      <c r="AQ2306" s="84"/>
      <c r="AR2306" s="84"/>
      <c r="AS2306" s="84"/>
      <c r="AT2306" s="84"/>
      <c r="AU2306" s="84"/>
    </row>
    <row r="2307" spans="27:47" x14ac:dyDescent="0.2">
      <c r="AA2307" s="84"/>
      <c r="AB2307" s="84"/>
      <c r="AC2307" s="84"/>
      <c r="AD2307" s="84"/>
      <c r="AE2307" s="84"/>
      <c r="AF2307" s="133"/>
      <c r="AG2307" s="132"/>
      <c r="AN2307" s="84"/>
      <c r="AO2307" s="84"/>
      <c r="AP2307" s="84"/>
      <c r="AQ2307" s="84"/>
      <c r="AR2307" s="84"/>
      <c r="AS2307" s="84"/>
      <c r="AT2307" s="84"/>
      <c r="AU2307" s="84"/>
    </row>
    <row r="2308" spans="27:47" x14ac:dyDescent="0.2">
      <c r="AA2308" s="84"/>
      <c r="AB2308" s="84"/>
      <c r="AC2308" s="84"/>
      <c r="AD2308" s="84"/>
      <c r="AE2308" s="84"/>
      <c r="AF2308" s="133"/>
      <c r="AG2308" s="132"/>
      <c r="AN2308" s="84"/>
      <c r="AO2308" s="84"/>
      <c r="AP2308" s="84"/>
      <c r="AQ2308" s="84"/>
      <c r="AR2308" s="84"/>
      <c r="AS2308" s="84"/>
      <c r="AT2308" s="84"/>
      <c r="AU2308" s="84"/>
    </row>
    <row r="2309" spans="27:47" x14ac:dyDescent="0.2">
      <c r="AA2309" s="84"/>
      <c r="AB2309" s="84"/>
      <c r="AC2309" s="84"/>
      <c r="AD2309" s="84"/>
      <c r="AE2309" s="84"/>
      <c r="AF2309" s="133"/>
      <c r="AG2309" s="132"/>
      <c r="AN2309" s="84"/>
      <c r="AO2309" s="84"/>
      <c r="AP2309" s="84"/>
      <c r="AQ2309" s="84"/>
      <c r="AR2309" s="84"/>
      <c r="AS2309" s="84"/>
      <c r="AT2309" s="84"/>
      <c r="AU2309" s="84"/>
    </row>
    <row r="2310" spans="27:47" x14ac:dyDescent="0.2">
      <c r="AA2310" s="84"/>
      <c r="AB2310" s="84"/>
      <c r="AC2310" s="84"/>
      <c r="AD2310" s="84"/>
      <c r="AE2310" s="84"/>
      <c r="AF2310" s="133"/>
      <c r="AG2310" s="132"/>
      <c r="AN2310" s="84"/>
      <c r="AO2310" s="84"/>
      <c r="AP2310" s="84"/>
      <c r="AQ2310" s="84"/>
      <c r="AR2310" s="84"/>
      <c r="AS2310" s="84"/>
      <c r="AT2310" s="84"/>
      <c r="AU2310" s="84"/>
    </row>
    <row r="2311" spans="27:47" x14ac:dyDescent="0.2">
      <c r="AA2311" s="84"/>
      <c r="AB2311" s="84"/>
      <c r="AC2311" s="84"/>
      <c r="AD2311" s="84"/>
      <c r="AE2311" s="84"/>
      <c r="AF2311" s="133"/>
      <c r="AG2311" s="132"/>
      <c r="AN2311" s="84"/>
      <c r="AO2311" s="84"/>
      <c r="AP2311" s="84"/>
      <c r="AQ2311" s="84"/>
      <c r="AR2311" s="84"/>
      <c r="AS2311" s="84"/>
      <c r="AT2311" s="84"/>
      <c r="AU2311" s="84"/>
    </row>
    <row r="2312" spans="27:47" x14ac:dyDescent="0.2">
      <c r="AA2312" s="84"/>
      <c r="AB2312" s="84"/>
      <c r="AC2312" s="84"/>
      <c r="AD2312" s="84"/>
      <c r="AE2312" s="84"/>
      <c r="AF2312" s="133"/>
      <c r="AG2312" s="132"/>
      <c r="AN2312" s="84"/>
      <c r="AO2312" s="84"/>
      <c r="AP2312" s="84"/>
      <c r="AQ2312" s="84"/>
      <c r="AR2312" s="84"/>
      <c r="AS2312" s="84"/>
      <c r="AT2312" s="84"/>
      <c r="AU2312" s="84"/>
    </row>
    <row r="2313" spans="27:47" x14ac:dyDescent="0.2">
      <c r="AA2313" s="84"/>
      <c r="AB2313" s="84"/>
      <c r="AC2313" s="84"/>
      <c r="AD2313" s="84"/>
      <c r="AE2313" s="84"/>
      <c r="AF2313" s="133"/>
      <c r="AG2313" s="132"/>
      <c r="AN2313" s="84"/>
      <c r="AO2313" s="84"/>
      <c r="AP2313" s="84"/>
      <c r="AQ2313" s="84"/>
      <c r="AR2313" s="84"/>
      <c r="AS2313" s="84"/>
      <c r="AT2313" s="84"/>
      <c r="AU2313" s="84"/>
    </row>
    <row r="2314" spans="27:47" x14ac:dyDescent="0.2">
      <c r="AA2314" s="84"/>
      <c r="AB2314" s="84"/>
      <c r="AC2314" s="84"/>
      <c r="AD2314" s="84"/>
      <c r="AE2314" s="84"/>
      <c r="AF2314" s="133"/>
      <c r="AG2314" s="132"/>
      <c r="AN2314" s="84"/>
      <c r="AO2314" s="84"/>
      <c r="AP2314" s="84"/>
      <c r="AQ2314" s="84"/>
      <c r="AR2314" s="84"/>
      <c r="AS2314" s="84"/>
      <c r="AT2314" s="84"/>
      <c r="AU2314" s="84"/>
    </row>
    <row r="2315" spans="27:47" x14ac:dyDescent="0.2">
      <c r="AA2315" s="84"/>
      <c r="AB2315" s="84"/>
      <c r="AC2315" s="84"/>
      <c r="AD2315" s="84"/>
      <c r="AE2315" s="84"/>
      <c r="AF2315" s="133"/>
      <c r="AG2315" s="132"/>
      <c r="AN2315" s="84"/>
      <c r="AO2315" s="84"/>
      <c r="AP2315" s="84"/>
      <c r="AQ2315" s="84"/>
      <c r="AR2315" s="84"/>
      <c r="AS2315" s="84"/>
      <c r="AT2315" s="84"/>
      <c r="AU2315" s="84"/>
    </row>
    <row r="2316" spans="27:47" x14ac:dyDescent="0.2">
      <c r="AA2316" s="84"/>
      <c r="AB2316" s="84"/>
      <c r="AC2316" s="84"/>
      <c r="AD2316" s="84"/>
      <c r="AE2316" s="84"/>
      <c r="AF2316" s="133"/>
      <c r="AG2316" s="132"/>
      <c r="AN2316" s="84"/>
      <c r="AO2316" s="84"/>
      <c r="AP2316" s="84"/>
      <c r="AQ2316" s="84"/>
      <c r="AR2316" s="84"/>
      <c r="AS2316" s="84"/>
      <c r="AT2316" s="84"/>
      <c r="AU2316" s="84"/>
    </row>
    <row r="2317" spans="27:47" x14ac:dyDescent="0.2">
      <c r="AA2317" s="84"/>
      <c r="AB2317" s="84"/>
      <c r="AC2317" s="84"/>
      <c r="AD2317" s="84"/>
      <c r="AE2317" s="84"/>
      <c r="AF2317" s="133"/>
      <c r="AG2317" s="132"/>
      <c r="AN2317" s="84"/>
      <c r="AO2317" s="84"/>
      <c r="AP2317" s="84"/>
      <c r="AQ2317" s="84"/>
      <c r="AR2317" s="84"/>
      <c r="AS2317" s="84"/>
      <c r="AT2317" s="84"/>
      <c r="AU2317" s="84"/>
    </row>
    <row r="2318" spans="27:47" x14ac:dyDescent="0.2">
      <c r="AA2318" s="84"/>
      <c r="AB2318" s="84"/>
      <c r="AC2318" s="84"/>
      <c r="AD2318" s="84"/>
      <c r="AE2318" s="84"/>
      <c r="AF2318" s="133"/>
      <c r="AG2318" s="132"/>
      <c r="AN2318" s="84"/>
      <c r="AO2318" s="84"/>
      <c r="AP2318" s="84"/>
      <c r="AQ2318" s="84"/>
      <c r="AR2318" s="84"/>
      <c r="AS2318" s="84"/>
      <c r="AT2318" s="84"/>
      <c r="AU2318" s="84"/>
    </row>
    <row r="2319" spans="27:47" x14ac:dyDescent="0.2">
      <c r="AA2319" s="84"/>
      <c r="AB2319" s="84"/>
      <c r="AC2319" s="84"/>
      <c r="AD2319" s="84"/>
      <c r="AE2319" s="84"/>
      <c r="AF2319" s="133"/>
      <c r="AG2319" s="132"/>
      <c r="AN2319" s="84"/>
      <c r="AO2319" s="84"/>
      <c r="AP2319" s="84"/>
      <c r="AQ2319" s="84"/>
      <c r="AR2319" s="84"/>
      <c r="AS2319" s="84"/>
      <c r="AT2319" s="84"/>
      <c r="AU2319" s="84"/>
    </row>
    <row r="2320" spans="27:47" x14ac:dyDescent="0.2">
      <c r="AA2320" s="84"/>
      <c r="AB2320" s="84"/>
      <c r="AC2320" s="84"/>
      <c r="AD2320" s="84"/>
      <c r="AE2320" s="84"/>
      <c r="AF2320" s="133"/>
      <c r="AG2320" s="132"/>
      <c r="AN2320" s="84"/>
      <c r="AO2320" s="84"/>
      <c r="AP2320" s="84"/>
      <c r="AQ2320" s="84"/>
      <c r="AR2320" s="84"/>
      <c r="AS2320" s="84"/>
      <c r="AT2320" s="84"/>
      <c r="AU2320" s="84"/>
    </row>
    <row r="2321" spans="27:47" x14ac:dyDescent="0.2">
      <c r="AA2321" s="84"/>
      <c r="AB2321" s="84"/>
      <c r="AC2321" s="84"/>
      <c r="AD2321" s="84"/>
      <c r="AE2321" s="84"/>
      <c r="AF2321" s="133"/>
      <c r="AG2321" s="132"/>
      <c r="AN2321" s="84"/>
      <c r="AO2321" s="84"/>
      <c r="AP2321" s="84"/>
      <c r="AQ2321" s="84"/>
      <c r="AR2321" s="84"/>
      <c r="AS2321" s="84"/>
      <c r="AT2321" s="84"/>
      <c r="AU2321" s="84"/>
    </row>
    <row r="2322" spans="27:47" x14ac:dyDescent="0.2">
      <c r="AA2322" s="84"/>
      <c r="AB2322" s="84"/>
      <c r="AC2322" s="84"/>
      <c r="AD2322" s="84"/>
      <c r="AE2322" s="84"/>
      <c r="AF2322" s="133"/>
      <c r="AG2322" s="132"/>
      <c r="AN2322" s="84"/>
      <c r="AO2322" s="84"/>
      <c r="AP2322" s="84"/>
      <c r="AQ2322" s="84"/>
      <c r="AR2322" s="84"/>
      <c r="AS2322" s="84"/>
      <c r="AT2322" s="84"/>
      <c r="AU2322" s="84"/>
    </row>
    <row r="2323" spans="27:47" x14ac:dyDescent="0.2">
      <c r="AA2323" s="84"/>
      <c r="AB2323" s="84"/>
      <c r="AC2323" s="84"/>
      <c r="AD2323" s="84"/>
      <c r="AE2323" s="84"/>
      <c r="AF2323" s="133"/>
      <c r="AG2323" s="132"/>
      <c r="AN2323" s="84"/>
      <c r="AO2323" s="84"/>
      <c r="AP2323" s="84"/>
      <c r="AQ2323" s="84"/>
      <c r="AR2323" s="84"/>
      <c r="AS2323" s="84"/>
      <c r="AT2323" s="84"/>
      <c r="AU2323" s="84"/>
    </row>
    <row r="2324" spans="27:47" x14ac:dyDescent="0.2">
      <c r="AA2324" s="84"/>
      <c r="AB2324" s="84"/>
      <c r="AC2324" s="84"/>
      <c r="AD2324" s="84"/>
      <c r="AE2324" s="84"/>
      <c r="AF2324" s="133"/>
      <c r="AG2324" s="132"/>
      <c r="AN2324" s="84"/>
      <c r="AO2324" s="84"/>
      <c r="AP2324" s="84"/>
      <c r="AQ2324" s="84"/>
      <c r="AR2324" s="84"/>
      <c r="AS2324" s="84"/>
      <c r="AT2324" s="84"/>
      <c r="AU2324" s="84"/>
    </row>
    <row r="2325" spans="27:47" x14ac:dyDescent="0.2">
      <c r="AA2325" s="84"/>
      <c r="AB2325" s="84"/>
      <c r="AC2325" s="84"/>
      <c r="AD2325" s="84"/>
      <c r="AE2325" s="84"/>
      <c r="AF2325" s="133"/>
      <c r="AG2325" s="132"/>
      <c r="AN2325" s="84"/>
      <c r="AO2325" s="84"/>
      <c r="AP2325" s="84"/>
      <c r="AQ2325" s="84"/>
      <c r="AR2325" s="84"/>
      <c r="AS2325" s="84"/>
      <c r="AT2325" s="84"/>
      <c r="AU2325" s="84"/>
    </row>
    <row r="2326" spans="27:47" x14ac:dyDescent="0.2">
      <c r="AA2326" s="84"/>
      <c r="AB2326" s="84"/>
      <c r="AC2326" s="84"/>
      <c r="AD2326" s="84"/>
      <c r="AE2326" s="84"/>
      <c r="AF2326" s="133"/>
      <c r="AG2326" s="132"/>
      <c r="AN2326" s="84"/>
      <c r="AO2326" s="84"/>
      <c r="AP2326" s="84"/>
      <c r="AQ2326" s="84"/>
      <c r="AR2326" s="84"/>
      <c r="AS2326" s="84"/>
      <c r="AT2326" s="84"/>
      <c r="AU2326" s="84"/>
    </row>
    <row r="2327" spans="27:47" x14ac:dyDescent="0.2">
      <c r="AA2327" s="84"/>
      <c r="AB2327" s="84"/>
      <c r="AC2327" s="84"/>
      <c r="AD2327" s="84"/>
      <c r="AE2327" s="84"/>
      <c r="AF2327" s="133"/>
      <c r="AG2327" s="132"/>
      <c r="AN2327" s="84"/>
      <c r="AO2327" s="84"/>
      <c r="AP2327" s="84"/>
      <c r="AQ2327" s="84"/>
      <c r="AR2327" s="84"/>
      <c r="AS2327" s="84"/>
      <c r="AT2327" s="84"/>
      <c r="AU2327" s="84"/>
    </row>
    <row r="2328" spans="27:47" x14ac:dyDescent="0.2">
      <c r="AA2328" s="84"/>
      <c r="AB2328" s="84"/>
      <c r="AC2328" s="84"/>
      <c r="AD2328" s="84"/>
      <c r="AE2328" s="84"/>
      <c r="AF2328" s="133"/>
      <c r="AG2328" s="132"/>
      <c r="AN2328" s="84"/>
      <c r="AO2328" s="84"/>
      <c r="AP2328" s="84"/>
      <c r="AQ2328" s="84"/>
      <c r="AR2328" s="84"/>
      <c r="AS2328" s="84"/>
      <c r="AT2328" s="84"/>
      <c r="AU2328" s="84"/>
    </row>
    <row r="2329" spans="27:47" x14ac:dyDescent="0.2">
      <c r="AA2329" s="84"/>
      <c r="AB2329" s="84"/>
      <c r="AC2329" s="84"/>
      <c r="AD2329" s="84"/>
      <c r="AE2329" s="84"/>
      <c r="AF2329" s="133"/>
      <c r="AG2329" s="132"/>
      <c r="AN2329" s="84"/>
      <c r="AO2329" s="84"/>
      <c r="AP2329" s="84"/>
      <c r="AQ2329" s="84"/>
      <c r="AR2329" s="84"/>
      <c r="AS2329" s="84"/>
      <c r="AT2329" s="84"/>
      <c r="AU2329" s="84"/>
    </row>
    <row r="2330" spans="27:47" x14ac:dyDescent="0.2">
      <c r="AA2330" s="84"/>
      <c r="AB2330" s="84"/>
      <c r="AC2330" s="84"/>
      <c r="AD2330" s="84"/>
      <c r="AE2330" s="84"/>
      <c r="AF2330" s="133"/>
      <c r="AG2330" s="132"/>
      <c r="AN2330" s="84"/>
      <c r="AO2330" s="84"/>
      <c r="AP2330" s="84"/>
      <c r="AQ2330" s="84"/>
      <c r="AR2330" s="84"/>
      <c r="AS2330" s="84"/>
      <c r="AT2330" s="84"/>
      <c r="AU2330" s="84"/>
    </row>
    <row r="2331" spans="27:47" x14ac:dyDescent="0.2">
      <c r="AA2331" s="84"/>
      <c r="AB2331" s="84"/>
      <c r="AC2331" s="84"/>
      <c r="AD2331" s="84"/>
      <c r="AE2331" s="84"/>
      <c r="AF2331" s="133"/>
      <c r="AG2331" s="132"/>
      <c r="AN2331" s="84"/>
      <c r="AO2331" s="84"/>
      <c r="AP2331" s="84"/>
      <c r="AQ2331" s="84"/>
      <c r="AR2331" s="84"/>
      <c r="AS2331" s="84"/>
      <c r="AT2331" s="84"/>
      <c r="AU2331" s="84"/>
    </row>
    <row r="2332" spans="27:47" x14ac:dyDescent="0.2">
      <c r="AA2332" s="84"/>
      <c r="AB2332" s="84"/>
      <c r="AC2332" s="84"/>
      <c r="AD2332" s="84"/>
      <c r="AE2332" s="84"/>
      <c r="AF2332" s="133"/>
      <c r="AG2332" s="132"/>
      <c r="AN2332" s="84"/>
      <c r="AO2332" s="84"/>
      <c r="AP2332" s="84"/>
      <c r="AQ2332" s="84"/>
      <c r="AR2332" s="84"/>
      <c r="AS2332" s="84"/>
      <c r="AT2332" s="84"/>
      <c r="AU2332" s="84"/>
    </row>
    <row r="2333" spans="27:47" x14ac:dyDescent="0.2">
      <c r="AA2333" s="84"/>
      <c r="AB2333" s="84"/>
      <c r="AC2333" s="84"/>
      <c r="AD2333" s="84"/>
      <c r="AE2333" s="84"/>
      <c r="AF2333" s="133"/>
      <c r="AG2333" s="132"/>
      <c r="AN2333" s="84"/>
      <c r="AO2333" s="84"/>
      <c r="AP2333" s="84"/>
      <c r="AQ2333" s="84"/>
      <c r="AR2333" s="84"/>
      <c r="AS2333" s="84"/>
      <c r="AT2333" s="84"/>
      <c r="AU2333" s="84"/>
    </row>
    <row r="2334" spans="27:47" x14ac:dyDescent="0.2">
      <c r="AA2334" s="84"/>
      <c r="AB2334" s="84"/>
      <c r="AC2334" s="84"/>
      <c r="AD2334" s="84"/>
      <c r="AE2334" s="84"/>
      <c r="AF2334" s="133"/>
      <c r="AG2334" s="132"/>
      <c r="AN2334" s="84"/>
      <c r="AO2334" s="84"/>
      <c r="AP2334" s="84"/>
      <c r="AQ2334" s="84"/>
      <c r="AR2334" s="84"/>
      <c r="AS2334" s="84"/>
      <c r="AT2334" s="84"/>
      <c r="AU2334" s="84"/>
    </row>
    <row r="2335" spans="27:47" x14ac:dyDescent="0.2">
      <c r="AA2335" s="84"/>
      <c r="AB2335" s="84"/>
      <c r="AC2335" s="84"/>
      <c r="AD2335" s="84"/>
      <c r="AE2335" s="84"/>
      <c r="AF2335" s="133"/>
      <c r="AG2335" s="132"/>
      <c r="AN2335" s="84"/>
      <c r="AO2335" s="84"/>
      <c r="AP2335" s="84"/>
      <c r="AQ2335" s="84"/>
      <c r="AR2335" s="84"/>
      <c r="AS2335" s="84"/>
      <c r="AT2335" s="84"/>
      <c r="AU2335" s="84"/>
    </row>
    <row r="2336" spans="27:47" x14ac:dyDescent="0.2">
      <c r="AA2336" s="84"/>
      <c r="AB2336" s="84"/>
      <c r="AC2336" s="84"/>
      <c r="AD2336" s="84"/>
      <c r="AE2336" s="84"/>
      <c r="AF2336" s="133"/>
      <c r="AG2336" s="132"/>
      <c r="AN2336" s="84"/>
      <c r="AO2336" s="84"/>
      <c r="AP2336" s="84"/>
      <c r="AQ2336" s="84"/>
      <c r="AR2336" s="84"/>
      <c r="AS2336" s="84"/>
      <c r="AT2336" s="84"/>
      <c r="AU2336" s="84"/>
    </row>
    <row r="2337" spans="27:47" x14ac:dyDescent="0.2">
      <c r="AA2337" s="84"/>
      <c r="AB2337" s="84"/>
      <c r="AC2337" s="84"/>
      <c r="AD2337" s="84"/>
      <c r="AE2337" s="84"/>
      <c r="AF2337" s="133"/>
      <c r="AG2337" s="132"/>
      <c r="AN2337" s="84"/>
      <c r="AO2337" s="84"/>
      <c r="AP2337" s="84"/>
      <c r="AQ2337" s="84"/>
      <c r="AR2337" s="84"/>
      <c r="AS2337" s="84"/>
      <c r="AT2337" s="84"/>
      <c r="AU2337" s="84"/>
    </row>
    <row r="2338" spans="27:47" x14ac:dyDescent="0.2">
      <c r="AA2338" s="84"/>
      <c r="AB2338" s="84"/>
      <c r="AC2338" s="84"/>
      <c r="AD2338" s="84"/>
      <c r="AE2338" s="84"/>
      <c r="AF2338" s="133"/>
      <c r="AG2338" s="132"/>
      <c r="AN2338" s="84"/>
      <c r="AO2338" s="84"/>
      <c r="AP2338" s="84"/>
      <c r="AQ2338" s="84"/>
      <c r="AR2338" s="84"/>
      <c r="AS2338" s="84"/>
      <c r="AT2338" s="84"/>
      <c r="AU2338" s="84"/>
    </row>
    <row r="2339" spans="27:47" x14ac:dyDescent="0.2">
      <c r="AA2339" s="84"/>
      <c r="AB2339" s="84"/>
      <c r="AC2339" s="84"/>
      <c r="AD2339" s="84"/>
      <c r="AE2339" s="84"/>
      <c r="AF2339" s="133"/>
      <c r="AG2339" s="132"/>
      <c r="AN2339" s="84"/>
      <c r="AO2339" s="84"/>
      <c r="AP2339" s="84"/>
      <c r="AQ2339" s="84"/>
      <c r="AR2339" s="84"/>
      <c r="AS2339" s="84"/>
      <c r="AT2339" s="84"/>
      <c r="AU2339" s="84"/>
    </row>
    <row r="2340" spans="27:47" x14ac:dyDescent="0.2">
      <c r="AA2340" s="84"/>
      <c r="AB2340" s="84"/>
      <c r="AC2340" s="84"/>
      <c r="AD2340" s="84"/>
      <c r="AE2340" s="84"/>
      <c r="AF2340" s="133"/>
      <c r="AG2340" s="132"/>
      <c r="AN2340" s="84"/>
      <c r="AO2340" s="84"/>
      <c r="AP2340" s="84"/>
      <c r="AQ2340" s="84"/>
      <c r="AR2340" s="84"/>
      <c r="AS2340" s="84"/>
      <c r="AT2340" s="84"/>
      <c r="AU2340" s="84"/>
    </row>
    <row r="2341" spans="27:47" x14ac:dyDescent="0.2">
      <c r="AA2341" s="84"/>
      <c r="AB2341" s="84"/>
      <c r="AC2341" s="84"/>
      <c r="AD2341" s="84"/>
      <c r="AE2341" s="84"/>
      <c r="AF2341" s="133"/>
      <c r="AG2341" s="132"/>
      <c r="AN2341" s="84"/>
      <c r="AO2341" s="84"/>
      <c r="AP2341" s="84"/>
      <c r="AQ2341" s="84"/>
      <c r="AR2341" s="84"/>
      <c r="AS2341" s="84"/>
      <c r="AT2341" s="84"/>
      <c r="AU2341" s="84"/>
    </row>
    <row r="2342" spans="27:47" x14ac:dyDescent="0.2">
      <c r="AA2342" s="84"/>
      <c r="AB2342" s="84"/>
      <c r="AC2342" s="84"/>
      <c r="AD2342" s="84"/>
      <c r="AE2342" s="84"/>
      <c r="AF2342" s="133"/>
      <c r="AG2342" s="132"/>
      <c r="AN2342" s="84"/>
      <c r="AO2342" s="84"/>
      <c r="AP2342" s="84"/>
      <c r="AQ2342" s="84"/>
      <c r="AR2342" s="84"/>
      <c r="AS2342" s="84"/>
      <c r="AT2342" s="84"/>
      <c r="AU2342" s="84"/>
    </row>
    <row r="2343" spans="27:47" x14ac:dyDescent="0.2">
      <c r="AA2343" s="84"/>
      <c r="AB2343" s="84"/>
      <c r="AC2343" s="84"/>
      <c r="AD2343" s="84"/>
      <c r="AE2343" s="84"/>
      <c r="AF2343" s="133"/>
      <c r="AG2343" s="132"/>
      <c r="AN2343" s="84"/>
      <c r="AO2343" s="84"/>
      <c r="AP2343" s="84"/>
      <c r="AQ2343" s="84"/>
      <c r="AR2343" s="84"/>
      <c r="AS2343" s="84"/>
      <c r="AT2343" s="84"/>
      <c r="AU2343" s="84"/>
    </row>
    <row r="2344" spans="27:47" x14ac:dyDescent="0.2">
      <c r="AA2344" s="84"/>
      <c r="AB2344" s="84"/>
      <c r="AC2344" s="84"/>
      <c r="AD2344" s="84"/>
      <c r="AE2344" s="84"/>
      <c r="AF2344" s="133"/>
      <c r="AG2344" s="132"/>
      <c r="AN2344" s="84"/>
      <c r="AO2344" s="84"/>
      <c r="AP2344" s="84"/>
      <c r="AQ2344" s="84"/>
      <c r="AR2344" s="84"/>
      <c r="AS2344" s="84"/>
      <c r="AT2344" s="84"/>
      <c r="AU2344" s="84"/>
    </row>
    <row r="2345" spans="27:47" x14ac:dyDescent="0.2">
      <c r="AA2345" s="84"/>
      <c r="AB2345" s="84"/>
      <c r="AC2345" s="84"/>
      <c r="AD2345" s="84"/>
      <c r="AE2345" s="84"/>
      <c r="AF2345" s="133"/>
      <c r="AG2345" s="132"/>
      <c r="AN2345" s="84"/>
      <c r="AO2345" s="84"/>
      <c r="AP2345" s="84"/>
      <c r="AQ2345" s="84"/>
      <c r="AR2345" s="84"/>
      <c r="AS2345" s="84"/>
      <c r="AT2345" s="84"/>
      <c r="AU2345" s="84"/>
    </row>
    <row r="2346" spans="27:47" x14ac:dyDescent="0.2">
      <c r="AA2346" s="84"/>
      <c r="AB2346" s="84"/>
      <c r="AC2346" s="84"/>
      <c r="AD2346" s="84"/>
      <c r="AE2346" s="84"/>
      <c r="AF2346" s="133"/>
      <c r="AG2346" s="132"/>
      <c r="AN2346" s="84"/>
      <c r="AO2346" s="84"/>
      <c r="AP2346" s="84"/>
      <c r="AQ2346" s="84"/>
      <c r="AR2346" s="84"/>
      <c r="AS2346" s="84"/>
      <c r="AT2346" s="84"/>
      <c r="AU2346" s="84"/>
    </row>
    <row r="2347" spans="27:47" x14ac:dyDescent="0.2">
      <c r="AA2347" s="84"/>
      <c r="AB2347" s="84"/>
      <c r="AC2347" s="84"/>
      <c r="AD2347" s="84"/>
      <c r="AE2347" s="84"/>
      <c r="AF2347" s="133"/>
      <c r="AG2347" s="132"/>
      <c r="AN2347" s="84"/>
      <c r="AO2347" s="84"/>
      <c r="AP2347" s="84"/>
      <c r="AQ2347" s="84"/>
      <c r="AR2347" s="84"/>
      <c r="AS2347" s="84"/>
      <c r="AT2347" s="84"/>
      <c r="AU2347" s="84"/>
    </row>
    <row r="2348" spans="27:47" x14ac:dyDescent="0.2">
      <c r="AA2348" s="84"/>
      <c r="AB2348" s="84"/>
      <c r="AC2348" s="84"/>
      <c r="AD2348" s="84"/>
      <c r="AE2348" s="84"/>
      <c r="AF2348" s="133"/>
      <c r="AG2348" s="132"/>
      <c r="AN2348" s="84"/>
      <c r="AO2348" s="84"/>
      <c r="AP2348" s="84"/>
      <c r="AQ2348" s="84"/>
      <c r="AR2348" s="84"/>
      <c r="AS2348" s="84"/>
      <c r="AT2348" s="84"/>
      <c r="AU2348" s="84"/>
    </row>
    <row r="2349" spans="27:47" x14ac:dyDescent="0.2">
      <c r="AA2349" s="84"/>
      <c r="AB2349" s="84"/>
      <c r="AC2349" s="84"/>
      <c r="AD2349" s="84"/>
      <c r="AE2349" s="84"/>
      <c r="AF2349" s="133"/>
      <c r="AG2349" s="132"/>
      <c r="AN2349" s="84"/>
      <c r="AO2349" s="84"/>
      <c r="AP2349" s="84"/>
      <c r="AQ2349" s="84"/>
      <c r="AR2349" s="84"/>
      <c r="AS2349" s="84"/>
      <c r="AT2349" s="84"/>
      <c r="AU2349" s="84"/>
    </row>
    <row r="2350" spans="27:47" x14ac:dyDescent="0.2">
      <c r="AA2350" s="84"/>
      <c r="AB2350" s="84"/>
      <c r="AC2350" s="84"/>
      <c r="AD2350" s="84"/>
      <c r="AE2350" s="84"/>
      <c r="AF2350" s="133"/>
      <c r="AG2350" s="132"/>
      <c r="AN2350" s="84"/>
      <c r="AO2350" s="84"/>
      <c r="AP2350" s="84"/>
      <c r="AQ2350" s="84"/>
      <c r="AR2350" s="84"/>
      <c r="AS2350" s="84"/>
      <c r="AT2350" s="84"/>
      <c r="AU2350" s="84"/>
    </row>
    <row r="2351" spans="27:47" x14ac:dyDescent="0.2">
      <c r="AA2351" s="84"/>
      <c r="AB2351" s="84"/>
      <c r="AC2351" s="84"/>
      <c r="AD2351" s="84"/>
      <c r="AE2351" s="84"/>
      <c r="AF2351" s="133"/>
      <c r="AG2351" s="132"/>
      <c r="AN2351" s="84"/>
      <c r="AO2351" s="84"/>
      <c r="AP2351" s="84"/>
      <c r="AQ2351" s="84"/>
      <c r="AR2351" s="84"/>
      <c r="AS2351" s="84"/>
      <c r="AT2351" s="84"/>
      <c r="AU2351" s="84"/>
    </row>
    <row r="2352" spans="27:47" x14ac:dyDescent="0.2">
      <c r="AA2352" s="84"/>
      <c r="AB2352" s="84"/>
      <c r="AC2352" s="84"/>
      <c r="AD2352" s="84"/>
      <c r="AE2352" s="84"/>
      <c r="AF2352" s="133"/>
      <c r="AG2352" s="132"/>
      <c r="AN2352" s="84"/>
      <c r="AO2352" s="84"/>
      <c r="AP2352" s="84"/>
      <c r="AQ2352" s="84"/>
      <c r="AR2352" s="84"/>
      <c r="AS2352" s="84"/>
      <c r="AT2352" s="84"/>
      <c r="AU2352" s="84"/>
    </row>
    <row r="2353" spans="27:47" x14ac:dyDescent="0.2">
      <c r="AA2353" s="84"/>
      <c r="AB2353" s="84"/>
      <c r="AC2353" s="84"/>
      <c r="AD2353" s="84"/>
      <c r="AE2353" s="84"/>
      <c r="AF2353" s="133"/>
      <c r="AG2353" s="132"/>
      <c r="AN2353" s="84"/>
      <c r="AO2353" s="84"/>
      <c r="AP2353" s="84"/>
      <c r="AQ2353" s="84"/>
      <c r="AR2353" s="84"/>
      <c r="AS2353" s="84"/>
      <c r="AT2353" s="84"/>
      <c r="AU2353" s="84"/>
    </row>
    <row r="2354" spans="27:47" x14ac:dyDescent="0.2">
      <c r="AA2354" s="84"/>
      <c r="AB2354" s="84"/>
      <c r="AC2354" s="84"/>
      <c r="AD2354" s="84"/>
      <c r="AE2354" s="84"/>
      <c r="AF2354" s="133"/>
      <c r="AG2354" s="132"/>
      <c r="AN2354" s="84"/>
      <c r="AO2354" s="84"/>
      <c r="AP2354" s="84"/>
      <c r="AQ2354" s="84"/>
      <c r="AR2354" s="84"/>
      <c r="AS2354" s="84"/>
      <c r="AT2354" s="84"/>
      <c r="AU2354" s="84"/>
    </row>
    <row r="2355" spans="27:47" x14ac:dyDescent="0.2">
      <c r="AA2355" s="84"/>
      <c r="AB2355" s="84"/>
      <c r="AC2355" s="84"/>
      <c r="AD2355" s="84"/>
      <c r="AE2355" s="84"/>
      <c r="AF2355" s="133"/>
      <c r="AG2355" s="132"/>
      <c r="AN2355" s="84"/>
      <c r="AO2355" s="84"/>
      <c r="AP2355" s="84"/>
      <c r="AQ2355" s="84"/>
      <c r="AR2355" s="84"/>
      <c r="AS2355" s="84"/>
      <c r="AT2355" s="84"/>
      <c r="AU2355" s="84"/>
    </row>
    <row r="2356" spans="27:47" x14ac:dyDescent="0.2">
      <c r="AA2356" s="84"/>
      <c r="AB2356" s="84"/>
      <c r="AC2356" s="84"/>
      <c r="AD2356" s="84"/>
      <c r="AE2356" s="84"/>
      <c r="AF2356" s="133"/>
      <c r="AG2356" s="132"/>
      <c r="AN2356" s="84"/>
      <c r="AO2356" s="84"/>
      <c r="AP2356" s="84"/>
      <c r="AQ2356" s="84"/>
      <c r="AR2356" s="84"/>
      <c r="AS2356" s="84"/>
      <c r="AT2356" s="84"/>
      <c r="AU2356" s="84"/>
    </row>
    <row r="2357" spans="27:47" x14ac:dyDescent="0.2">
      <c r="AA2357" s="84"/>
      <c r="AB2357" s="84"/>
      <c r="AC2357" s="84"/>
      <c r="AD2357" s="84"/>
      <c r="AE2357" s="84"/>
      <c r="AF2357" s="133"/>
      <c r="AG2357" s="132"/>
      <c r="AN2357" s="84"/>
      <c r="AO2357" s="84"/>
      <c r="AP2357" s="84"/>
      <c r="AQ2357" s="84"/>
      <c r="AR2357" s="84"/>
      <c r="AS2357" s="84"/>
      <c r="AT2357" s="84"/>
      <c r="AU2357" s="84"/>
    </row>
    <row r="2358" spans="27:47" x14ac:dyDescent="0.2">
      <c r="AA2358" s="84"/>
      <c r="AB2358" s="84"/>
      <c r="AC2358" s="84"/>
      <c r="AD2358" s="84"/>
      <c r="AE2358" s="84"/>
      <c r="AF2358" s="133"/>
      <c r="AG2358" s="132"/>
      <c r="AN2358" s="84"/>
      <c r="AO2358" s="84"/>
      <c r="AP2358" s="84"/>
      <c r="AQ2358" s="84"/>
      <c r="AR2358" s="84"/>
      <c r="AS2358" s="84"/>
      <c r="AT2358" s="84"/>
      <c r="AU2358" s="84"/>
    </row>
    <row r="2359" spans="27:47" x14ac:dyDescent="0.2">
      <c r="AA2359" s="84"/>
      <c r="AB2359" s="84"/>
      <c r="AC2359" s="84"/>
      <c r="AD2359" s="84"/>
      <c r="AE2359" s="84"/>
      <c r="AF2359" s="133"/>
      <c r="AG2359" s="132"/>
      <c r="AN2359" s="84"/>
      <c r="AO2359" s="84"/>
      <c r="AP2359" s="84"/>
      <c r="AQ2359" s="84"/>
      <c r="AR2359" s="84"/>
      <c r="AS2359" s="84"/>
      <c r="AT2359" s="84"/>
      <c r="AU2359" s="84"/>
    </row>
    <row r="2360" spans="27:47" x14ac:dyDescent="0.2">
      <c r="AA2360" s="84"/>
      <c r="AB2360" s="84"/>
      <c r="AC2360" s="84"/>
      <c r="AD2360" s="84"/>
      <c r="AE2360" s="84"/>
      <c r="AF2360" s="133"/>
      <c r="AG2360" s="132"/>
      <c r="AN2360" s="84"/>
      <c r="AO2360" s="84"/>
      <c r="AP2360" s="84"/>
      <c r="AQ2360" s="84"/>
      <c r="AR2360" s="84"/>
      <c r="AS2360" s="84"/>
      <c r="AT2360" s="84"/>
      <c r="AU2360" s="84"/>
    </row>
    <row r="2361" spans="27:47" x14ac:dyDescent="0.2">
      <c r="AA2361" s="84"/>
      <c r="AB2361" s="84"/>
      <c r="AC2361" s="84"/>
      <c r="AD2361" s="84"/>
      <c r="AE2361" s="84"/>
      <c r="AF2361" s="133"/>
      <c r="AG2361" s="132"/>
      <c r="AN2361" s="84"/>
      <c r="AO2361" s="84"/>
      <c r="AP2361" s="84"/>
      <c r="AQ2361" s="84"/>
      <c r="AR2361" s="84"/>
      <c r="AS2361" s="84"/>
      <c r="AT2361" s="84"/>
      <c r="AU2361" s="84"/>
    </row>
    <row r="2362" spans="27:47" x14ac:dyDescent="0.2">
      <c r="AA2362" s="84"/>
      <c r="AB2362" s="84"/>
      <c r="AC2362" s="84"/>
      <c r="AD2362" s="84"/>
      <c r="AE2362" s="84"/>
      <c r="AF2362" s="133"/>
      <c r="AG2362" s="132"/>
      <c r="AN2362" s="84"/>
      <c r="AO2362" s="84"/>
      <c r="AP2362" s="84"/>
      <c r="AQ2362" s="84"/>
      <c r="AR2362" s="84"/>
      <c r="AS2362" s="84"/>
      <c r="AT2362" s="84"/>
      <c r="AU2362" s="84"/>
    </row>
    <row r="2363" spans="27:47" x14ac:dyDescent="0.2">
      <c r="AA2363" s="84"/>
      <c r="AB2363" s="84"/>
      <c r="AC2363" s="84"/>
      <c r="AD2363" s="84"/>
      <c r="AE2363" s="84"/>
      <c r="AF2363" s="133"/>
      <c r="AG2363" s="132"/>
      <c r="AN2363" s="84"/>
      <c r="AO2363" s="84"/>
      <c r="AP2363" s="84"/>
      <c r="AQ2363" s="84"/>
      <c r="AR2363" s="84"/>
      <c r="AS2363" s="84"/>
      <c r="AT2363" s="84"/>
      <c r="AU2363" s="84"/>
    </row>
    <row r="2364" spans="27:47" x14ac:dyDescent="0.2">
      <c r="AA2364" s="84"/>
      <c r="AB2364" s="84"/>
      <c r="AC2364" s="84"/>
      <c r="AD2364" s="84"/>
      <c r="AE2364" s="84"/>
      <c r="AF2364" s="133"/>
      <c r="AG2364" s="132"/>
      <c r="AN2364" s="84"/>
      <c r="AO2364" s="84"/>
      <c r="AP2364" s="84"/>
      <c r="AQ2364" s="84"/>
      <c r="AR2364" s="84"/>
      <c r="AS2364" s="84"/>
      <c r="AT2364" s="84"/>
      <c r="AU2364" s="84"/>
    </row>
    <row r="2365" spans="27:47" x14ac:dyDescent="0.2">
      <c r="AA2365" s="84"/>
      <c r="AB2365" s="84"/>
      <c r="AC2365" s="84"/>
      <c r="AD2365" s="84"/>
      <c r="AE2365" s="84"/>
      <c r="AF2365" s="133"/>
      <c r="AG2365" s="132"/>
      <c r="AN2365" s="84"/>
      <c r="AO2365" s="84"/>
      <c r="AP2365" s="84"/>
      <c r="AQ2365" s="84"/>
      <c r="AR2365" s="84"/>
      <c r="AS2365" s="84"/>
      <c r="AT2365" s="84"/>
      <c r="AU2365" s="84"/>
    </row>
    <row r="2366" spans="27:47" x14ac:dyDescent="0.2">
      <c r="AA2366" s="84"/>
      <c r="AB2366" s="84"/>
      <c r="AC2366" s="84"/>
      <c r="AD2366" s="84"/>
      <c r="AE2366" s="84"/>
      <c r="AF2366" s="133"/>
      <c r="AG2366" s="132"/>
      <c r="AN2366" s="84"/>
      <c r="AO2366" s="84"/>
      <c r="AP2366" s="84"/>
      <c r="AQ2366" s="84"/>
      <c r="AR2366" s="84"/>
      <c r="AS2366" s="84"/>
      <c r="AT2366" s="84"/>
      <c r="AU2366" s="84"/>
    </row>
    <row r="2367" spans="27:47" x14ac:dyDescent="0.2">
      <c r="AA2367" s="84"/>
      <c r="AB2367" s="84"/>
      <c r="AC2367" s="84"/>
      <c r="AD2367" s="84"/>
      <c r="AE2367" s="84"/>
      <c r="AF2367" s="133"/>
      <c r="AG2367" s="132"/>
      <c r="AN2367" s="84"/>
      <c r="AO2367" s="84"/>
      <c r="AP2367" s="84"/>
      <c r="AQ2367" s="84"/>
      <c r="AR2367" s="84"/>
      <c r="AS2367" s="84"/>
      <c r="AT2367" s="84"/>
      <c r="AU2367" s="84"/>
    </row>
    <row r="2368" spans="27:47" x14ac:dyDescent="0.2">
      <c r="AA2368" s="84"/>
      <c r="AB2368" s="84"/>
      <c r="AC2368" s="84"/>
      <c r="AD2368" s="84"/>
      <c r="AE2368" s="84"/>
      <c r="AF2368" s="133"/>
      <c r="AG2368" s="132"/>
      <c r="AN2368" s="84"/>
      <c r="AO2368" s="84"/>
      <c r="AP2368" s="84"/>
      <c r="AQ2368" s="84"/>
      <c r="AR2368" s="84"/>
      <c r="AS2368" s="84"/>
      <c r="AT2368" s="84"/>
      <c r="AU2368" s="84"/>
    </row>
    <row r="2369" spans="27:47" x14ac:dyDescent="0.2">
      <c r="AA2369" s="84"/>
      <c r="AB2369" s="84"/>
      <c r="AC2369" s="84"/>
      <c r="AD2369" s="84"/>
      <c r="AE2369" s="84"/>
      <c r="AF2369" s="133"/>
      <c r="AG2369" s="132"/>
      <c r="AN2369" s="84"/>
      <c r="AO2369" s="84"/>
      <c r="AP2369" s="84"/>
      <c r="AQ2369" s="84"/>
      <c r="AR2369" s="84"/>
      <c r="AS2369" s="84"/>
      <c r="AT2369" s="84"/>
      <c r="AU2369" s="84"/>
    </row>
    <row r="2370" spans="27:47" x14ac:dyDescent="0.2">
      <c r="AA2370" s="84"/>
      <c r="AB2370" s="84"/>
      <c r="AC2370" s="84"/>
      <c r="AD2370" s="84"/>
      <c r="AE2370" s="84"/>
      <c r="AF2370" s="133"/>
      <c r="AG2370" s="132"/>
      <c r="AN2370" s="84"/>
      <c r="AO2370" s="84"/>
      <c r="AP2370" s="84"/>
      <c r="AQ2370" s="84"/>
      <c r="AR2370" s="84"/>
      <c r="AS2370" s="84"/>
      <c r="AT2370" s="84"/>
      <c r="AU2370" s="84"/>
    </row>
    <row r="2371" spans="27:47" x14ac:dyDescent="0.2">
      <c r="AA2371" s="84"/>
      <c r="AB2371" s="84"/>
      <c r="AC2371" s="84"/>
      <c r="AD2371" s="84"/>
      <c r="AE2371" s="84"/>
      <c r="AF2371" s="133"/>
      <c r="AG2371" s="132"/>
      <c r="AN2371" s="84"/>
      <c r="AO2371" s="84"/>
      <c r="AP2371" s="84"/>
      <c r="AQ2371" s="84"/>
      <c r="AR2371" s="84"/>
      <c r="AS2371" s="84"/>
      <c r="AT2371" s="84"/>
      <c r="AU2371" s="84"/>
    </row>
    <row r="2372" spans="27:47" x14ac:dyDescent="0.2">
      <c r="AA2372" s="84"/>
      <c r="AB2372" s="84"/>
      <c r="AC2372" s="84"/>
      <c r="AD2372" s="84"/>
      <c r="AE2372" s="84"/>
      <c r="AF2372" s="133"/>
      <c r="AG2372" s="132"/>
      <c r="AN2372" s="84"/>
      <c r="AO2372" s="84"/>
      <c r="AP2372" s="84"/>
      <c r="AQ2372" s="84"/>
      <c r="AR2372" s="84"/>
      <c r="AS2372" s="84"/>
      <c r="AT2372" s="84"/>
      <c r="AU2372" s="84"/>
    </row>
    <row r="2373" spans="27:47" x14ac:dyDescent="0.2">
      <c r="AA2373" s="84"/>
      <c r="AB2373" s="84"/>
      <c r="AC2373" s="84"/>
      <c r="AD2373" s="84"/>
      <c r="AE2373" s="84"/>
      <c r="AF2373" s="133"/>
      <c r="AG2373" s="132"/>
      <c r="AN2373" s="84"/>
      <c r="AO2373" s="84"/>
      <c r="AP2373" s="84"/>
      <c r="AQ2373" s="84"/>
      <c r="AR2373" s="84"/>
      <c r="AS2373" s="84"/>
      <c r="AT2373" s="84"/>
      <c r="AU2373" s="84"/>
    </row>
    <row r="2374" spans="27:47" x14ac:dyDescent="0.2">
      <c r="AA2374" s="84"/>
      <c r="AB2374" s="84"/>
      <c r="AC2374" s="84"/>
      <c r="AD2374" s="84"/>
      <c r="AE2374" s="84"/>
      <c r="AF2374" s="133"/>
      <c r="AG2374" s="132"/>
      <c r="AN2374" s="84"/>
      <c r="AO2374" s="84"/>
      <c r="AP2374" s="84"/>
      <c r="AQ2374" s="84"/>
      <c r="AR2374" s="84"/>
      <c r="AS2374" s="84"/>
      <c r="AT2374" s="84"/>
      <c r="AU2374" s="84"/>
    </row>
    <row r="2375" spans="27:47" x14ac:dyDescent="0.2">
      <c r="AA2375" s="84"/>
      <c r="AB2375" s="84"/>
      <c r="AC2375" s="84"/>
      <c r="AD2375" s="84"/>
      <c r="AE2375" s="84"/>
      <c r="AF2375" s="133"/>
      <c r="AG2375" s="132"/>
      <c r="AN2375" s="84"/>
      <c r="AO2375" s="84"/>
      <c r="AP2375" s="84"/>
      <c r="AQ2375" s="84"/>
      <c r="AR2375" s="84"/>
      <c r="AS2375" s="84"/>
      <c r="AT2375" s="84"/>
      <c r="AU2375" s="84"/>
    </row>
    <row r="2376" spans="27:47" x14ac:dyDescent="0.2">
      <c r="AA2376" s="84"/>
      <c r="AB2376" s="84"/>
      <c r="AC2376" s="84"/>
      <c r="AD2376" s="84"/>
      <c r="AE2376" s="84"/>
      <c r="AF2376" s="133"/>
      <c r="AG2376" s="132"/>
      <c r="AN2376" s="84"/>
      <c r="AO2376" s="84"/>
      <c r="AP2376" s="84"/>
      <c r="AQ2376" s="84"/>
      <c r="AR2376" s="84"/>
      <c r="AS2376" s="84"/>
      <c r="AT2376" s="84"/>
      <c r="AU2376" s="84"/>
    </row>
    <row r="2377" spans="27:47" x14ac:dyDescent="0.2">
      <c r="AA2377" s="84"/>
      <c r="AB2377" s="84"/>
      <c r="AC2377" s="84"/>
      <c r="AD2377" s="84"/>
      <c r="AE2377" s="84"/>
      <c r="AF2377" s="133"/>
      <c r="AG2377" s="132"/>
      <c r="AN2377" s="84"/>
      <c r="AO2377" s="84"/>
      <c r="AP2377" s="84"/>
      <c r="AQ2377" s="84"/>
      <c r="AR2377" s="84"/>
      <c r="AS2377" s="84"/>
      <c r="AT2377" s="84"/>
      <c r="AU2377" s="84"/>
    </row>
    <row r="2378" spans="27:47" x14ac:dyDescent="0.2">
      <c r="AA2378" s="84"/>
      <c r="AB2378" s="84"/>
      <c r="AC2378" s="84"/>
      <c r="AD2378" s="84"/>
      <c r="AE2378" s="84"/>
      <c r="AF2378" s="133"/>
      <c r="AG2378" s="132"/>
      <c r="AN2378" s="84"/>
      <c r="AO2378" s="84"/>
      <c r="AP2378" s="84"/>
      <c r="AQ2378" s="84"/>
      <c r="AR2378" s="84"/>
      <c r="AS2378" s="84"/>
      <c r="AT2378" s="84"/>
      <c r="AU2378" s="84"/>
    </row>
    <row r="2379" spans="27:47" x14ac:dyDescent="0.2">
      <c r="AA2379" s="84"/>
      <c r="AB2379" s="84"/>
      <c r="AC2379" s="84"/>
      <c r="AD2379" s="84"/>
      <c r="AE2379" s="84"/>
      <c r="AF2379" s="133"/>
      <c r="AG2379" s="132"/>
      <c r="AN2379" s="84"/>
      <c r="AO2379" s="84"/>
      <c r="AP2379" s="84"/>
      <c r="AQ2379" s="84"/>
      <c r="AR2379" s="84"/>
      <c r="AS2379" s="84"/>
      <c r="AT2379" s="84"/>
      <c r="AU2379" s="84"/>
    </row>
    <row r="2380" spans="27:47" x14ac:dyDescent="0.2">
      <c r="AA2380" s="84"/>
      <c r="AB2380" s="84"/>
      <c r="AC2380" s="84"/>
      <c r="AD2380" s="84"/>
      <c r="AE2380" s="84"/>
      <c r="AF2380" s="133"/>
      <c r="AG2380" s="132"/>
      <c r="AN2380" s="84"/>
      <c r="AO2380" s="84"/>
      <c r="AP2380" s="84"/>
      <c r="AQ2380" s="84"/>
      <c r="AR2380" s="84"/>
      <c r="AS2380" s="84"/>
      <c r="AT2380" s="84"/>
      <c r="AU2380" s="84"/>
    </row>
    <row r="2381" spans="27:47" x14ac:dyDescent="0.2">
      <c r="AA2381" s="84"/>
      <c r="AB2381" s="84"/>
      <c r="AC2381" s="84"/>
      <c r="AD2381" s="84"/>
      <c r="AE2381" s="84"/>
      <c r="AF2381" s="133"/>
      <c r="AG2381" s="132"/>
      <c r="AN2381" s="84"/>
      <c r="AO2381" s="84"/>
      <c r="AP2381" s="84"/>
      <c r="AQ2381" s="84"/>
      <c r="AR2381" s="84"/>
      <c r="AS2381" s="84"/>
      <c r="AT2381" s="84"/>
      <c r="AU2381" s="84"/>
    </row>
    <row r="2382" spans="27:47" x14ac:dyDescent="0.2">
      <c r="AA2382" s="84"/>
      <c r="AB2382" s="84"/>
      <c r="AC2382" s="84"/>
      <c r="AD2382" s="84"/>
      <c r="AE2382" s="84"/>
      <c r="AF2382" s="133"/>
      <c r="AG2382" s="132"/>
      <c r="AN2382" s="84"/>
      <c r="AO2382" s="84"/>
      <c r="AP2382" s="84"/>
      <c r="AQ2382" s="84"/>
      <c r="AR2382" s="84"/>
      <c r="AS2382" s="84"/>
      <c r="AT2382" s="84"/>
      <c r="AU2382" s="84"/>
    </row>
    <row r="2383" spans="27:47" x14ac:dyDescent="0.2">
      <c r="AA2383" s="84"/>
      <c r="AB2383" s="84"/>
      <c r="AC2383" s="84"/>
      <c r="AD2383" s="84"/>
      <c r="AE2383" s="84"/>
      <c r="AF2383" s="133"/>
      <c r="AG2383" s="132"/>
      <c r="AN2383" s="84"/>
      <c r="AO2383" s="84"/>
      <c r="AP2383" s="84"/>
      <c r="AQ2383" s="84"/>
      <c r="AR2383" s="84"/>
      <c r="AS2383" s="84"/>
      <c r="AT2383" s="84"/>
      <c r="AU2383" s="84"/>
    </row>
    <row r="2384" spans="27:47" x14ac:dyDescent="0.2">
      <c r="AA2384" s="84"/>
      <c r="AB2384" s="84"/>
      <c r="AC2384" s="84"/>
      <c r="AD2384" s="84"/>
      <c r="AE2384" s="84"/>
      <c r="AF2384" s="133"/>
      <c r="AG2384" s="132"/>
      <c r="AN2384" s="84"/>
      <c r="AO2384" s="84"/>
      <c r="AP2384" s="84"/>
      <c r="AQ2384" s="84"/>
      <c r="AR2384" s="84"/>
      <c r="AS2384" s="84"/>
      <c r="AT2384" s="84"/>
      <c r="AU2384" s="84"/>
    </row>
    <row r="2385" spans="27:47" x14ac:dyDescent="0.2">
      <c r="AA2385" s="84"/>
      <c r="AB2385" s="84"/>
      <c r="AC2385" s="84"/>
      <c r="AD2385" s="84"/>
      <c r="AE2385" s="84"/>
      <c r="AF2385" s="133"/>
      <c r="AG2385" s="132"/>
      <c r="AN2385" s="84"/>
      <c r="AO2385" s="84"/>
      <c r="AP2385" s="84"/>
      <c r="AQ2385" s="84"/>
      <c r="AR2385" s="84"/>
      <c r="AS2385" s="84"/>
      <c r="AT2385" s="84"/>
      <c r="AU2385" s="84"/>
    </row>
    <row r="2386" spans="27:47" x14ac:dyDescent="0.2">
      <c r="AA2386" s="84"/>
      <c r="AB2386" s="84"/>
      <c r="AC2386" s="84"/>
      <c r="AD2386" s="84"/>
      <c r="AE2386" s="84"/>
      <c r="AF2386" s="133"/>
      <c r="AG2386" s="132"/>
      <c r="AN2386" s="84"/>
      <c r="AO2386" s="84"/>
      <c r="AP2386" s="84"/>
      <c r="AQ2386" s="84"/>
      <c r="AR2386" s="84"/>
      <c r="AS2386" s="84"/>
      <c r="AT2386" s="84"/>
      <c r="AU2386" s="84"/>
    </row>
    <row r="2387" spans="27:47" x14ac:dyDescent="0.2">
      <c r="AA2387" s="84"/>
      <c r="AB2387" s="84"/>
      <c r="AC2387" s="84"/>
      <c r="AD2387" s="84"/>
      <c r="AE2387" s="84"/>
      <c r="AF2387" s="133"/>
      <c r="AG2387" s="132"/>
      <c r="AN2387" s="84"/>
      <c r="AO2387" s="84"/>
      <c r="AP2387" s="84"/>
      <c r="AQ2387" s="84"/>
      <c r="AR2387" s="84"/>
      <c r="AS2387" s="84"/>
      <c r="AT2387" s="84"/>
      <c r="AU2387" s="84"/>
    </row>
    <row r="2388" spans="27:47" x14ac:dyDescent="0.2">
      <c r="AA2388" s="84"/>
      <c r="AB2388" s="84"/>
      <c r="AC2388" s="84"/>
      <c r="AD2388" s="84"/>
      <c r="AE2388" s="84"/>
      <c r="AF2388" s="133"/>
      <c r="AG2388" s="132"/>
      <c r="AN2388" s="84"/>
      <c r="AO2388" s="84"/>
      <c r="AP2388" s="84"/>
      <c r="AQ2388" s="84"/>
      <c r="AR2388" s="84"/>
      <c r="AS2388" s="84"/>
      <c r="AT2388" s="84"/>
      <c r="AU2388" s="84"/>
    </row>
    <row r="2389" spans="27:47" x14ac:dyDescent="0.2">
      <c r="AA2389" s="84"/>
      <c r="AB2389" s="84"/>
      <c r="AC2389" s="84"/>
      <c r="AD2389" s="84"/>
      <c r="AE2389" s="84"/>
      <c r="AF2389" s="133"/>
      <c r="AG2389" s="132"/>
      <c r="AN2389" s="84"/>
      <c r="AO2389" s="84"/>
      <c r="AP2389" s="84"/>
      <c r="AQ2389" s="84"/>
      <c r="AR2389" s="84"/>
      <c r="AS2389" s="84"/>
      <c r="AT2389" s="84"/>
      <c r="AU2389" s="84"/>
    </row>
    <row r="2390" spans="27:47" x14ac:dyDescent="0.2">
      <c r="AA2390" s="84"/>
      <c r="AB2390" s="84"/>
      <c r="AC2390" s="84"/>
      <c r="AD2390" s="84"/>
      <c r="AE2390" s="84"/>
      <c r="AF2390" s="133"/>
      <c r="AG2390" s="132"/>
      <c r="AN2390" s="84"/>
      <c r="AO2390" s="84"/>
      <c r="AP2390" s="84"/>
      <c r="AQ2390" s="84"/>
      <c r="AR2390" s="84"/>
      <c r="AS2390" s="84"/>
      <c r="AT2390" s="84"/>
      <c r="AU2390" s="84"/>
    </row>
    <row r="2391" spans="27:47" x14ac:dyDescent="0.2">
      <c r="AA2391" s="84"/>
      <c r="AB2391" s="84"/>
      <c r="AC2391" s="84"/>
      <c r="AD2391" s="84"/>
      <c r="AE2391" s="84"/>
      <c r="AF2391" s="133"/>
      <c r="AG2391" s="132"/>
      <c r="AN2391" s="84"/>
      <c r="AO2391" s="84"/>
      <c r="AP2391" s="84"/>
      <c r="AQ2391" s="84"/>
      <c r="AR2391" s="84"/>
      <c r="AS2391" s="84"/>
      <c r="AT2391" s="84"/>
      <c r="AU2391" s="84"/>
    </row>
    <row r="2392" spans="27:47" x14ac:dyDescent="0.2">
      <c r="AA2392" s="84"/>
      <c r="AB2392" s="84"/>
      <c r="AC2392" s="84"/>
      <c r="AD2392" s="84"/>
      <c r="AE2392" s="84"/>
      <c r="AF2392" s="133"/>
      <c r="AG2392" s="132"/>
      <c r="AN2392" s="84"/>
      <c r="AO2392" s="84"/>
      <c r="AP2392" s="84"/>
      <c r="AQ2392" s="84"/>
      <c r="AR2392" s="84"/>
      <c r="AS2392" s="84"/>
      <c r="AT2392" s="84"/>
      <c r="AU2392" s="84"/>
    </row>
    <row r="2393" spans="27:47" x14ac:dyDescent="0.2">
      <c r="AA2393" s="84"/>
      <c r="AB2393" s="84"/>
      <c r="AC2393" s="84"/>
      <c r="AD2393" s="84"/>
      <c r="AE2393" s="84"/>
      <c r="AF2393" s="133"/>
      <c r="AG2393" s="132"/>
      <c r="AN2393" s="84"/>
      <c r="AO2393" s="84"/>
      <c r="AP2393" s="84"/>
      <c r="AQ2393" s="84"/>
      <c r="AR2393" s="84"/>
      <c r="AS2393" s="84"/>
      <c r="AT2393" s="84"/>
      <c r="AU2393" s="84"/>
    </row>
    <row r="2394" spans="27:47" x14ac:dyDescent="0.2">
      <c r="AA2394" s="84"/>
      <c r="AB2394" s="84"/>
      <c r="AC2394" s="84"/>
      <c r="AD2394" s="84"/>
      <c r="AE2394" s="84"/>
      <c r="AF2394" s="133"/>
      <c r="AG2394" s="132"/>
      <c r="AN2394" s="84"/>
      <c r="AO2394" s="84"/>
      <c r="AP2394" s="84"/>
      <c r="AQ2394" s="84"/>
      <c r="AR2394" s="84"/>
      <c r="AS2394" s="84"/>
      <c r="AT2394" s="84"/>
      <c r="AU2394" s="84"/>
    </row>
    <row r="2395" spans="27:47" x14ac:dyDescent="0.2">
      <c r="AA2395" s="84"/>
      <c r="AB2395" s="84"/>
      <c r="AC2395" s="84"/>
      <c r="AD2395" s="84"/>
      <c r="AE2395" s="84"/>
      <c r="AF2395" s="133"/>
      <c r="AG2395" s="132"/>
      <c r="AN2395" s="84"/>
      <c r="AO2395" s="84"/>
      <c r="AP2395" s="84"/>
      <c r="AQ2395" s="84"/>
      <c r="AR2395" s="84"/>
      <c r="AS2395" s="84"/>
      <c r="AT2395" s="84"/>
      <c r="AU2395" s="84"/>
    </row>
    <row r="2396" spans="27:47" x14ac:dyDescent="0.2">
      <c r="AA2396" s="84"/>
      <c r="AB2396" s="84"/>
      <c r="AC2396" s="84"/>
      <c r="AD2396" s="84"/>
      <c r="AE2396" s="84"/>
      <c r="AF2396" s="133"/>
      <c r="AG2396" s="132"/>
      <c r="AN2396" s="84"/>
      <c r="AO2396" s="84"/>
      <c r="AP2396" s="84"/>
      <c r="AQ2396" s="84"/>
      <c r="AR2396" s="84"/>
      <c r="AS2396" s="84"/>
      <c r="AT2396" s="84"/>
      <c r="AU2396" s="84"/>
    </row>
    <row r="2397" spans="27:47" x14ac:dyDescent="0.2">
      <c r="AA2397" s="84"/>
      <c r="AB2397" s="84"/>
      <c r="AC2397" s="84"/>
      <c r="AD2397" s="84"/>
      <c r="AE2397" s="84"/>
      <c r="AF2397" s="133"/>
      <c r="AG2397" s="132"/>
      <c r="AN2397" s="84"/>
      <c r="AO2397" s="84"/>
      <c r="AP2397" s="84"/>
      <c r="AQ2397" s="84"/>
      <c r="AR2397" s="84"/>
      <c r="AS2397" s="84"/>
      <c r="AT2397" s="84"/>
      <c r="AU2397" s="84"/>
    </row>
    <row r="2398" spans="27:47" x14ac:dyDescent="0.2">
      <c r="AA2398" s="84"/>
      <c r="AB2398" s="84"/>
      <c r="AC2398" s="84"/>
      <c r="AD2398" s="84"/>
      <c r="AE2398" s="84"/>
      <c r="AF2398" s="133"/>
      <c r="AG2398" s="132"/>
      <c r="AN2398" s="84"/>
      <c r="AO2398" s="84"/>
      <c r="AP2398" s="84"/>
      <c r="AQ2398" s="84"/>
      <c r="AR2398" s="84"/>
      <c r="AS2398" s="84"/>
      <c r="AT2398" s="84"/>
      <c r="AU2398" s="84"/>
    </row>
    <row r="2399" spans="27:47" x14ac:dyDescent="0.2">
      <c r="AA2399" s="84"/>
      <c r="AB2399" s="84"/>
      <c r="AC2399" s="84"/>
      <c r="AD2399" s="84"/>
      <c r="AE2399" s="84"/>
      <c r="AF2399" s="133"/>
      <c r="AG2399" s="132"/>
      <c r="AN2399" s="84"/>
      <c r="AO2399" s="84"/>
      <c r="AP2399" s="84"/>
      <c r="AQ2399" s="84"/>
      <c r="AR2399" s="84"/>
      <c r="AS2399" s="84"/>
      <c r="AT2399" s="84"/>
      <c r="AU2399" s="84"/>
    </row>
    <row r="2400" spans="27:47" x14ac:dyDescent="0.2">
      <c r="AA2400" s="84"/>
      <c r="AB2400" s="84"/>
      <c r="AC2400" s="84"/>
      <c r="AD2400" s="84"/>
      <c r="AE2400" s="84"/>
      <c r="AF2400" s="133"/>
      <c r="AG2400" s="132"/>
      <c r="AN2400" s="84"/>
      <c r="AO2400" s="84"/>
      <c r="AP2400" s="84"/>
      <c r="AQ2400" s="84"/>
      <c r="AR2400" s="84"/>
      <c r="AS2400" s="84"/>
      <c r="AT2400" s="84"/>
      <c r="AU2400" s="84"/>
    </row>
    <row r="2401" spans="27:47" x14ac:dyDescent="0.2">
      <c r="AA2401" s="84"/>
      <c r="AB2401" s="84"/>
      <c r="AC2401" s="84"/>
      <c r="AD2401" s="84"/>
      <c r="AE2401" s="84"/>
      <c r="AF2401" s="133"/>
      <c r="AG2401" s="132"/>
      <c r="AN2401" s="84"/>
      <c r="AO2401" s="84"/>
      <c r="AP2401" s="84"/>
      <c r="AQ2401" s="84"/>
      <c r="AR2401" s="84"/>
      <c r="AS2401" s="84"/>
      <c r="AT2401" s="84"/>
      <c r="AU2401" s="84"/>
    </row>
    <row r="2402" spans="27:47" x14ac:dyDescent="0.2">
      <c r="AA2402" s="84"/>
      <c r="AB2402" s="84"/>
      <c r="AC2402" s="84"/>
      <c r="AD2402" s="84"/>
      <c r="AE2402" s="84"/>
      <c r="AF2402" s="133"/>
      <c r="AG2402" s="132"/>
      <c r="AN2402" s="84"/>
      <c r="AO2402" s="84"/>
      <c r="AP2402" s="84"/>
      <c r="AQ2402" s="84"/>
      <c r="AR2402" s="84"/>
      <c r="AS2402" s="84"/>
      <c r="AT2402" s="84"/>
      <c r="AU2402" s="84"/>
    </row>
    <row r="2403" spans="27:47" x14ac:dyDescent="0.2">
      <c r="AA2403" s="84"/>
      <c r="AB2403" s="84"/>
      <c r="AC2403" s="84"/>
      <c r="AD2403" s="84"/>
      <c r="AE2403" s="84"/>
      <c r="AF2403" s="133"/>
      <c r="AG2403" s="132"/>
      <c r="AN2403" s="84"/>
      <c r="AO2403" s="84"/>
      <c r="AP2403" s="84"/>
      <c r="AQ2403" s="84"/>
      <c r="AR2403" s="84"/>
      <c r="AS2403" s="84"/>
      <c r="AT2403" s="84"/>
      <c r="AU2403" s="84"/>
    </row>
    <row r="2404" spans="27:47" x14ac:dyDescent="0.2">
      <c r="AA2404" s="84"/>
      <c r="AB2404" s="84"/>
      <c r="AC2404" s="84"/>
      <c r="AD2404" s="84"/>
      <c r="AE2404" s="84"/>
      <c r="AF2404" s="133"/>
      <c r="AG2404" s="132"/>
      <c r="AN2404" s="84"/>
      <c r="AO2404" s="84"/>
      <c r="AP2404" s="84"/>
      <c r="AQ2404" s="84"/>
      <c r="AR2404" s="84"/>
      <c r="AS2404" s="84"/>
      <c r="AT2404" s="84"/>
      <c r="AU2404" s="84"/>
    </row>
    <row r="2405" spans="27:47" x14ac:dyDescent="0.2">
      <c r="AA2405" s="84"/>
      <c r="AB2405" s="84"/>
      <c r="AC2405" s="84"/>
      <c r="AD2405" s="84"/>
      <c r="AE2405" s="84"/>
      <c r="AF2405" s="133"/>
      <c r="AG2405" s="132"/>
      <c r="AN2405" s="84"/>
      <c r="AO2405" s="84"/>
      <c r="AP2405" s="84"/>
      <c r="AQ2405" s="84"/>
      <c r="AR2405" s="84"/>
      <c r="AS2405" s="84"/>
      <c r="AT2405" s="84"/>
      <c r="AU2405" s="84"/>
    </row>
    <row r="2406" spans="27:47" x14ac:dyDescent="0.2">
      <c r="AA2406" s="84"/>
      <c r="AB2406" s="84"/>
      <c r="AC2406" s="84"/>
      <c r="AD2406" s="84"/>
      <c r="AE2406" s="84"/>
      <c r="AF2406" s="133"/>
      <c r="AG2406" s="132"/>
      <c r="AN2406" s="84"/>
      <c r="AO2406" s="84"/>
      <c r="AP2406" s="84"/>
      <c r="AQ2406" s="84"/>
      <c r="AR2406" s="84"/>
      <c r="AS2406" s="84"/>
      <c r="AT2406" s="84"/>
      <c r="AU2406" s="84"/>
    </row>
    <row r="2407" spans="27:47" x14ac:dyDescent="0.2">
      <c r="AA2407" s="84"/>
      <c r="AB2407" s="84"/>
      <c r="AC2407" s="84"/>
      <c r="AD2407" s="84"/>
      <c r="AE2407" s="84"/>
      <c r="AF2407" s="133"/>
      <c r="AG2407" s="132"/>
      <c r="AN2407" s="84"/>
      <c r="AO2407" s="84"/>
      <c r="AP2407" s="84"/>
      <c r="AQ2407" s="84"/>
      <c r="AR2407" s="84"/>
      <c r="AS2407" s="84"/>
      <c r="AT2407" s="84"/>
      <c r="AU2407" s="84"/>
    </row>
    <row r="2408" spans="27:47" x14ac:dyDescent="0.2">
      <c r="AA2408" s="84"/>
      <c r="AB2408" s="84"/>
      <c r="AC2408" s="84"/>
      <c r="AD2408" s="84"/>
      <c r="AE2408" s="84"/>
      <c r="AF2408" s="133"/>
      <c r="AG2408" s="132"/>
      <c r="AN2408" s="84"/>
      <c r="AO2408" s="84"/>
      <c r="AP2408" s="84"/>
      <c r="AQ2408" s="84"/>
      <c r="AR2408" s="84"/>
      <c r="AS2408" s="84"/>
      <c r="AT2408" s="84"/>
      <c r="AU2408" s="84"/>
    </row>
    <row r="2409" spans="27:47" x14ac:dyDescent="0.2">
      <c r="AA2409" s="84"/>
      <c r="AB2409" s="84"/>
      <c r="AC2409" s="84"/>
      <c r="AD2409" s="84"/>
      <c r="AE2409" s="84"/>
      <c r="AF2409" s="133"/>
      <c r="AG2409" s="132"/>
      <c r="AN2409" s="84"/>
      <c r="AO2409" s="84"/>
      <c r="AP2409" s="84"/>
      <c r="AQ2409" s="84"/>
      <c r="AR2409" s="84"/>
      <c r="AS2409" s="84"/>
      <c r="AT2409" s="84"/>
      <c r="AU2409" s="84"/>
    </row>
    <row r="2410" spans="27:47" x14ac:dyDescent="0.2">
      <c r="AA2410" s="84"/>
      <c r="AB2410" s="84"/>
      <c r="AC2410" s="84"/>
      <c r="AD2410" s="84"/>
      <c r="AE2410" s="84"/>
      <c r="AF2410" s="133"/>
      <c r="AG2410" s="132"/>
      <c r="AN2410" s="84"/>
      <c r="AO2410" s="84"/>
      <c r="AP2410" s="84"/>
      <c r="AQ2410" s="84"/>
      <c r="AR2410" s="84"/>
      <c r="AS2410" s="84"/>
      <c r="AT2410" s="84"/>
      <c r="AU2410" s="84"/>
    </row>
    <row r="2411" spans="27:47" x14ac:dyDescent="0.2">
      <c r="AA2411" s="84"/>
      <c r="AB2411" s="84"/>
      <c r="AC2411" s="84"/>
      <c r="AD2411" s="84"/>
      <c r="AE2411" s="84"/>
      <c r="AF2411" s="133"/>
      <c r="AG2411" s="132"/>
      <c r="AN2411" s="84"/>
      <c r="AO2411" s="84"/>
      <c r="AP2411" s="84"/>
      <c r="AQ2411" s="84"/>
      <c r="AR2411" s="84"/>
      <c r="AS2411" s="84"/>
      <c r="AT2411" s="84"/>
      <c r="AU2411" s="84"/>
    </row>
    <row r="2412" spans="27:47" x14ac:dyDescent="0.2">
      <c r="AA2412" s="84"/>
      <c r="AB2412" s="84"/>
      <c r="AC2412" s="84"/>
      <c r="AD2412" s="84"/>
      <c r="AE2412" s="84"/>
      <c r="AF2412" s="133"/>
      <c r="AG2412" s="132"/>
      <c r="AN2412" s="84"/>
      <c r="AO2412" s="84"/>
      <c r="AP2412" s="84"/>
      <c r="AQ2412" s="84"/>
      <c r="AR2412" s="84"/>
      <c r="AS2412" s="84"/>
      <c r="AT2412" s="84"/>
      <c r="AU2412" s="84"/>
    </row>
    <row r="2413" spans="27:47" x14ac:dyDescent="0.2">
      <c r="AA2413" s="84"/>
      <c r="AB2413" s="84"/>
      <c r="AC2413" s="84"/>
      <c r="AD2413" s="84"/>
      <c r="AE2413" s="84"/>
      <c r="AF2413" s="133"/>
      <c r="AG2413" s="132"/>
      <c r="AN2413" s="84"/>
      <c r="AO2413" s="84"/>
      <c r="AP2413" s="84"/>
      <c r="AQ2413" s="84"/>
      <c r="AR2413" s="84"/>
      <c r="AS2413" s="84"/>
      <c r="AT2413" s="84"/>
      <c r="AU2413" s="84"/>
    </row>
    <row r="2414" spans="27:47" x14ac:dyDescent="0.2">
      <c r="AA2414" s="84"/>
      <c r="AB2414" s="84"/>
      <c r="AC2414" s="84"/>
      <c r="AD2414" s="84"/>
      <c r="AE2414" s="84"/>
      <c r="AF2414" s="133"/>
      <c r="AG2414" s="132"/>
      <c r="AN2414" s="84"/>
      <c r="AO2414" s="84"/>
      <c r="AP2414" s="84"/>
      <c r="AQ2414" s="84"/>
      <c r="AR2414" s="84"/>
      <c r="AS2414" s="84"/>
      <c r="AT2414" s="84"/>
      <c r="AU2414" s="84"/>
    </row>
    <row r="2415" spans="27:47" x14ac:dyDescent="0.2">
      <c r="AA2415" s="84"/>
      <c r="AB2415" s="84"/>
      <c r="AC2415" s="84"/>
      <c r="AD2415" s="84"/>
      <c r="AE2415" s="84"/>
      <c r="AF2415" s="133"/>
      <c r="AG2415" s="132"/>
      <c r="AN2415" s="84"/>
      <c r="AO2415" s="84"/>
      <c r="AP2415" s="84"/>
      <c r="AQ2415" s="84"/>
      <c r="AR2415" s="84"/>
      <c r="AS2415" s="84"/>
      <c r="AT2415" s="84"/>
      <c r="AU2415" s="84"/>
    </row>
    <row r="2416" spans="27:47" x14ac:dyDescent="0.2">
      <c r="AA2416" s="84"/>
      <c r="AB2416" s="84"/>
      <c r="AC2416" s="84"/>
      <c r="AD2416" s="84"/>
      <c r="AE2416" s="84"/>
      <c r="AF2416" s="133"/>
      <c r="AG2416" s="132"/>
      <c r="AN2416" s="84"/>
      <c r="AO2416" s="84"/>
      <c r="AP2416" s="84"/>
      <c r="AQ2416" s="84"/>
      <c r="AR2416" s="84"/>
      <c r="AS2416" s="84"/>
      <c r="AT2416" s="84"/>
      <c r="AU2416" s="84"/>
    </row>
    <row r="2417" spans="27:47" x14ac:dyDescent="0.2">
      <c r="AA2417" s="84"/>
      <c r="AB2417" s="84"/>
      <c r="AC2417" s="84"/>
      <c r="AD2417" s="84"/>
      <c r="AE2417" s="84"/>
      <c r="AF2417" s="133"/>
      <c r="AG2417" s="132"/>
      <c r="AN2417" s="84"/>
      <c r="AO2417" s="84"/>
      <c r="AP2417" s="84"/>
      <c r="AQ2417" s="84"/>
      <c r="AR2417" s="84"/>
      <c r="AS2417" s="84"/>
      <c r="AT2417" s="84"/>
      <c r="AU2417" s="84"/>
    </row>
    <row r="2418" spans="27:47" x14ac:dyDescent="0.2">
      <c r="AA2418" s="84"/>
      <c r="AB2418" s="84"/>
      <c r="AC2418" s="84"/>
      <c r="AD2418" s="84"/>
      <c r="AE2418" s="84"/>
      <c r="AF2418" s="133"/>
      <c r="AG2418" s="132"/>
      <c r="AN2418" s="84"/>
      <c r="AO2418" s="84"/>
      <c r="AP2418" s="84"/>
      <c r="AQ2418" s="84"/>
      <c r="AR2418" s="84"/>
      <c r="AS2418" s="84"/>
      <c r="AT2418" s="84"/>
      <c r="AU2418" s="84"/>
    </row>
    <row r="2419" spans="27:47" x14ac:dyDescent="0.2">
      <c r="AA2419" s="84"/>
      <c r="AB2419" s="84"/>
      <c r="AC2419" s="84"/>
      <c r="AD2419" s="84"/>
      <c r="AE2419" s="84"/>
      <c r="AF2419" s="133"/>
      <c r="AG2419" s="132"/>
      <c r="AN2419" s="84"/>
      <c r="AO2419" s="84"/>
      <c r="AP2419" s="84"/>
      <c r="AQ2419" s="84"/>
      <c r="AR2419" s="84"/>
      <c r="AS2419" s="84"/>
      <c r="AT2419" s="84"/>
      <c r="AU2419" s="84"/>
    </row>
    <row r="2420" spans="27:47" x14ac:dyDescent="0.2">
      <c r="AA2420" s="84"/>
      <c r="AB2420" s="84"/>
      <c r="AC2420" s="84"/>
      <c r="AD2420" s="84"/>
      <c r="AE2420" s="84"/>
      <c r="AF2420" s="133"/>
      <c r="AG2420" s="132"/>
      <c r="AN2420" s="84"/>
      <c r="AO2420" s="84"/>
      <c r="AP2420" s="84"/>
      <c r="AQ2420" s="84"/>
      <c r="AR2420" s="84"/>
      <c r="AS2420" s="84"/>
      <c r="AT2420" s="84"/>
      <c r="AU2420" s="84"/>
    </row>
    <row r="2421" spans="27:47" x14ac:dyDescent="0.2">
      <c r="AA2421" s="84"/>
      <c r="AB2421" s="84"/>
      <c r="AC2421" s="84"/>
      <c r="AD2421" s="84"/>
      <c r="AE2421" s="84"/>
      <c r="AF2421" s="133"/>
      <c r="AG2421" s="132"/>
      <c r="AN2421" s="84"/>
      <c r="AO2421" s="84"/>
      <c r="AP2421" s="84"/>
      <c r="AQ2421" s="84"/>
      <c r="AR2421" s="84"/>
      <c r="AS2421" s="84"/>
      <c r="AT2421" s="84"/>
      <c r="AU2421" s="84"/>
    </row>
    <row r="2422" spans="27:47" x14ac:dyDescent="0.2">
      <c r="AA2422" s="84"/>
      <c r="AB2422" s="84"/>
      <c r="AC2422" s="84"/>
      <c r="AD2422" s="84"/>
      <c r="AE2422" s="84"/>
      <c r="AF2422" s="133"/>
      <c r="AG2422" s="132"/>
      <c r="AN2422" s="84"/>
      <c r="AO2422" s="84"/>
      <c r="AP2422" s="84"/>
      <c r="AQ2422" s="84"/>
      <c r="AR2422" s="84"/>
      <c r="AS2422" s="84"/>
      <c r="AT2422" s="84"/>
      <c r="AU2422" s="84"/>
    </row>
    <row r="2423" spans="27:47" x14ac:dyDescent="0.2">
      <c r="AA2423" s="84"/>
      <c r="AB2423" s="84"/>
      <c r="AC2423" s="84"/>
      <c r="AD2423" s="84"/>
      <c r="AE2423" s="84"/>
      <c r="AF2423" s="133"/>
      <c r="AG2423" s="132"/>
      <c r="AN2423" s="84"/>
      <c r="AO2423" s="84"/>
      <c r="AP2423" s="84"/>
      <c r="AQ2423" s="84"/>
      <c r="AR2423" s="84"/>
      <c r="AS2423" s="84"/>
      <c r="AT2423" s="84"/>
      <c r="AU2423" s="84"/>
    </row>
    <row r="2424" spans="27:47" x14ac:dyDescent="0.2">
      <c r="AA2424" s="84"/>
      <c r="AB2424" s="84"/>
      <c r="AC2424" s="84"/>
      <c r="AD2424" s="84"/>
      <c r="AE2424" s="84"/>
      <c r="AF2424" s="133"/>
      <c r="AG2424" s="132"/>
      <c r="AN2424" s="84"/>
      <c r="AO2424" s="84"/>
      <c r="AP2424" s="84"/>
      <c r="AQ2424" s="84"/>
      <c r="AR2424" s="84"/>
      <c r="AS2424" s="84"/>
      <c r="AT2424" s="84"/>
      <c r="AU2424" s="84"/>
    </row>
    <row r="2425" spans="27:47" x14ac:dyDescent="0.2">
      <c r="AA2425" s="84"/>
      <c r="AB2425" s="84"/>
      <c r="AC2425" s="84"/>
      <c r="AD2425" s="84"/>
      <c r="AE2425" s="84"/>
      <c r="AF2425" s="133"/>
      <c r="AG2425" s="132"/>
      <c r="AN2425" s="84"/>
      <c r="AO2425" s="84"/>
      <c r="AP2425" s="84"/>
      <c r="AQ2425" s="84"/>
      <c r="AR2425" s="84"/>
      <c r="AS2425" s="84"/>
      <c r="AT2425" s="84"/>
      <c r="AU2425" s="84"/>
    </row>
    <row r="2426" spans="27:47" x14ac:dyDescent="0.2">
      <c r="AA2426" s="84"/>
      <c r="AB2426" s="84"/>
      <c r="AC2426" s="84"/>
      <c r="AD2426" s="84"/>
      <c r="AE2426" s="84"/>
      <c r="AF2426" s="133"/>
      <c r="AG2426" s="132"/>
      <c r="AN2426" s="84"/>
      <c r="AO2426" s="84"/>
      <c r="AP2426" s="84"/>
      <c r="AQ2426" s="84"/>
      <c r="AR2426" s="84"/>
      <c r="AS2426" s="84"/>
      <c r="AT2426" s="84"/>
      <c r="AU2426" s="84"/>
    </row>
    <row r="2427" spans="27:47" x14ac:dyDescent="0.2">
      <c r="AA2427" s="84"/>
      <c r="AB2427" s="84"/>
      <c r="AC2427" s="84"/>
      <c r="AD2427" s="84"/>
      <c r="AE2427" s="84"/>
      <c r="AF2427" s="133"/>
      <c r="AG2427" s="132"/>
      <c r="AN2427" s="84"/>
      <c r="AO2427" s="84"/>
      <c r="AP2427" s="84"/>
      <c r="AQ2427" s="84"/>
      <c r="AR2427" s="84"/>
      <c r="AS2427" s="84"/>
      <c r="AT2427" s="84"/>
      <c r="AU2427" s="84"/>
    </row>
    <row r="2428" spans="27:47" x14ac:dyDescent="0.2">
      <c r="AA2428" s="84"/>
      <c r="AB2428" s="84"/>
      <c r="AC2428" s="84"/>
      <c r="AD2428" s="84"/>
      <c r="AE2428" s="84"/>
      <c r="AF2428" s="133"/>
      <c r="AG2428" s="132"/>
      <c r="AN2428" s="84"/>
      <c r="AO2428" s="84"/>
      <c r="AP2428" s="84"/>
      <c r="AQ2428" s="84"/>
      <c r="AR2428" s="84"/>
      <c r="AS2428" s="84"/>
      <c r="AT2428" s="84"/>
      <c r="AU2428" s="84"/>
    </row>
    <row r="2429" spans="27:47" x14ac:dyDescent="0.2">
      <c r="AA2429" s="84"/>
      <c r="AB2429" s="84"/>
      <c r="AC2429" s="84"/>
      <c r="AD2429" s="84"/>
      <c r="AE2429" s="84"/>
      <c r="AF2429" s="133"/>
      <c r="AG2429" s="132"/>
      <c r="AN2429" s="84"/>
      <c r="AO2429" s="84"/>
      <c r="AP2429" s="84"/>
      <c r="AQ2429" s="84"/>
      <c r="AR2429" s="84"/>
      <c r="AS2429" s="84"/>
      <c r="AT2429" s="84"/>
      <c r="AU2429" s="84"/>
    </row>
    <row r="2430" spans="27:47" x14ac:dyDescent="0.2">
      <c r="AA2430" s="84"/>
      <c r="AB2430" s="84"/>
      <c r="AC2430" s="84"/>
      <c r="AD2430" s="84"/>
      <c r="AE2430" s="84"/>
      <c r="AF2430" s="133"/>
      <c r="AG2430" s="132"/>
      <c r="AN2430" s="84"/>
      <c r="AO2430" s="84"/>
      <c r="AP2430" s="84"/>
      <c r="AQ2430" s="84"/>
      <c r="AR2430" s="84"/>
      <c r="AS2430" s="84"/>
      <c r="AT2430" s="84"/>
      <c r="AU2430" s="84"/>
    </row>
    <row r="2431" spans="27:47" x14ac:dyDescent="0.2">
      <c r="AA2431" s="84"/>
      <c r="AB2431" s="84"/>
      <c r="AC2431" s="84"/>
      <c r="AD2431" s="84"/>
      <c r="AE2431" s="84"/>
      <c r="AF2431" s="133"/>
      <c r="AG2431" s="132"/>
      <c r="AN2431" s="84"/>
      <c r="AO2431" s="84"/>
      <c r="AP2431" s="84"/>
      <c r="AQ2431" s="84"/>
      <c r="AR2431" s="84"/>
      <c r="AS2431" s="84"/>
      <c r="AT2431" s="84"/>
      <c r="AU2431" s="84"/>
    </row>
    <row r="2432" spans="27:47" x14ac:dyDescent="0.2">
      <c r="AA2432" s="84"/>
      <c r="AB2432" s="84"/>
      <c r="AC2432" s="84"/>
      <c r="AD2432" s="84"/>
      <c r="AE2432" s="84"/>
      <c r="AF2432" s="133"/>
      <c r="AG2432" s="132"/>
      <c r="AN2432" s="84"/>
      <c r="AO2432" s="84"/>
      <c r="AP2432" s="84"/>
      <c r="AQ2432" s="84"/>
      <c r="AR2432" s="84"/>
      <c r="AS2432" s="84"/>
      <c r="AT2432" s="84"/>
      <c r="AU2432" s="84"/>
    </row>
    <row r="2433" spans="27:47" x14ac:dyDescent="0.2">
      <c r="AA2433" s="84"/>
      <c r="AB2433" s="84"/>
      <c r="AC2433" s="84"/>
      <c r="AD2433" s="84"/>
      <c r="AE2433" s="84"/>
      <c r="AF2433" s="133"/>
      <c r="AG2433" s="132"/>
      <c r="AN2433" s="84"/>
      <c r="AO2433" s="84"/>
      <c r="AP2433" s="84"/>
      <c r="AQ2433" s="84"/>
      <c r="AR2433" s="84"/>
      <c r="AS2433" s="84"/>
      <c r="AT2433" s="84"/>
      <c r="AU2433" s="84"/>
    </row>
    <row r="2434" spans="27:47" x14ac:dyDescent="0.2">
      <c r="AA2434" s="84"/>
      <c r="AB2434" s="84"/>
      <c r="AC2434" s="84"/>
      <c r="AD2434" s="84"/>
      <c r="AE2434" s="84"/>
      <c r="AF2434" s="133"/>
      <c r="AG2434" s="132"/>
      <c r="AN2434" s="84"/>
      <c r="AO2434" s="84"/>
      <c r="AP2434" s="84"/>
      <c r="AQ2434" s="84"/>
      <c r="AR2434" s="84"/>
      <c r="AS2434" s="84"/>
      <c r="AT2434" s="84"/>
      <c r="AU2434" s="84"/>
    </row>
    <row r="2435" spans="27:47" x14ac:dyDescent="0.2">
      <c r="AA2435" s="84"/>
      <c r="AB2435" s="84"/>
      <c r="AC2435" s="84"/>
      <c r="AD2435" s="84"/>
      <c r="AE2435" s="84"/>
      <c r="AF2435" s="133"/>
      <c r="AG2435" s="132"/>
      <c r="AN2435" s="84"/>
      <c r="AO2435" s="84"/>
      <c r="AP2435" s="84"/>
      <c r="AQ2435" s="84"/>
      <c r="AR2435" s="84"/>
      <c r="AS2435" s="84"/>
      <c r="AT2435" s="84"/>
      <c r="AU2435" s="84"/>
    </row>
    <row r="2436" spans="27:47" x14ac:dyDescent="0.2">
      <c r="AA2436" s="84"/>
      <c r="AB2436" s="84"/>
      <c r="AC2436" s="84"/>
      <c r="AD2436" s="84"/>
      <c r="AE2436" s="84"/>
      <c r="AF2436" s="133"/>
      <c r="AG2436" s="132"/>
      <c r="AN2436" s="84"/>
      <c r="AO2436" s="84"/>
      <c r="AP2436" s="84"/>
      <c r="AQ2436" s="84"/>
      <c r="AR2436" s="84"/>
      <c r="AS2436" s="84"/>
      <c r="AT2436" s="84"/>
      <c r="AU2436" s="84"/>
    </row>
    <row r="2437" spans="27:47" x14ac:dyDescent="0.2">
      <c r="AA2437" s="84"/>
      <c r="AB2437" s="84"/>
      <c r="AC2437" s="84"/>
      <c r="AD2437" s="84"/>
      <c r="AE2437" s="84"/>
      <c r="AF2437" s="133"/>
      <c r="AG2437" s="132"/>
      <c r="AN2437" s="84"/>
      <c r="AO2437" s="84"/>
      <c r="AP2437" s="84"/>
      <c r="AQ2437" s="84"/>
      <c r="AR2437" s="84"/>
      <c r="AS2437" s="84"/>
      <c r="AT2437" s="84"/>
      <c r="AU2437" s="84"/>
    </row>
    <row r="2438" spans="27:47" x14ac:dyDescent="0.2">
      <c r="AA2438" s="84"/>
      <c r="AB2438" s="84"/>
      <c r="AC2438" s="84"/>
      <c r="AD2438" s="84"/>
      <c r="AE2438" s="84"/>
      <c r="AF2438" s="133"/>
      <c r="AG2438" s="132"/>
      <c r="AN2438" s="84"/>
      <c r="AO2438" s="84"/>
      <c r="AP2438" s="84"/>
      <c r="AQ2438" s="84"/>
      <c r="AR2438" s="84"/>
      <c r="AS2438" s="84"/>
      <c r="AT2438" s="84"/>
      <c r="AU2438" s="84"/>
    </row>
    <row r="2439" spans="27:47" x14ac:dyDescent="0.2">
      <c r="AA2439" s="84"/>
      <c r="AB2439" s="84"/>
      <c r="AC2439" s="84"/>
      <c r="AD2439" s="84"/>
      <c r="AE2439" s="84"/>
      <c r="AF2439" s="133"/>
      <c r="AG2439" s="132"/>
      <c r="AN2439" s="84"/>
      <c r="AO2439" s="84"/>
      <c r="AP2439" s="84"/>
      <c r="AQ2439" s="84"/>
      <c r="AR2439" s="84"/>
      <c r="AS2439" s="84"/>
      <c r="AT2439" s="84"/>
      <c r="AU2439" s="84"/>
    </row>
    <row r="2440" spans="27:47" x14ac:dyDescent="0.2">
      <c r="AA2440" s="84"/>
      <c r="AB2440" s="84"/>
      <c r="AC2440" s="84"/>
      <c r="AD2440" s="84"/>
      <c r="AE2440" s="84"/>
      <c r="AF2440" s="133"/>
      <c r="AG2440" s="132"/>
      <c r="AN2440" s="84"/>
      <c r="AO2440" s="84"/>
      <c r="AP2440" s="84"/>
      <c r="AQ2440" s="84"/>
      <c r="AR2440" s="84"/>
      <c r="AS2440" s="84"/>
      <c r="AT2440" s="84"/>
      <c r="AU2440" s="84"/>
    </row>
    <row r="2441" spans="27:47" x14ac:dyDescent="0.2">
      <c r="AA2441" s="84"/>
      <c r="AB2441" s="84"/>
      <c r="AC2441" s="84"/>
      <c r="AD2441" s="84"/>
      <c r="AE2441" s="84"/>
      <c r="AF2441" s="133"/>
      <c r="AG2441" s="132"/>
      <c r="AN2441" s="84"/>
      <c r="AO2441" s="84"/>
      <c r="AP2441" s="84"/>
      <c r="AQ2441" s="84"/>
      <c r="AR2441" s="84"/>
      <c r="AS2441" s="84"/>
      <c r="AT2441" s="84"/>
      <c r="AU2441" s="84"/>
    </row>
    <row r="2442" spans="27:47" x14ac:dyDescent="0.2">
      <c r="AA2442" s="84"/>
      <c r="AB2442" s="84"/>
      <c r="AC2442" s="84"/>
      <c r="AD2442" s="84"/>
      <c r="AE2442" s="84"/>
      <c r="AF2442" s="133"/>
      <c r="AG2442" s="132"/>
      <c r="AN2442" s="84"/>
      <c r="AO2442" s="84"/>
      <c r="AP2442" s="84"/>
      <c r="AQ2442" s="84"/>
      <c r="AR2442" s="84"/>
      <c r="AS2442" s="84"/>
      <c r="AT2442" s="84"/>
      <c r="AU2442" s="84"/>
    </row>
    <row r="2443" spans="27:47" x14ac:dyDescent="0.2">
      <c r="AA2443" s="84"/>
      <c r="AB2443" s="84"/>
      <c r="AC2443" s="84"/>
      <c r="AD2443" s="84"/>
      <c r="AE2443" s="84"/>
      <c r="AF2443" s="133"/>
      <c r="AG2443" s="132"/>
      <c r="AN2443" s="84"/>
      <c r="AO2443" s="84"/>
      <c r="AP2443" s="84"/>
      <c r="AQ2443" s="84"/>
      <c r="AR2443" s="84"/>
      <c r="AS2443" s="84"/>
      <c r="AT2443" s="84"/>
      <c r="AU2443" s="84"/>
    </row>
    <row r="2444" spans="27:47" x14ac:dyDescent="0.2">
      <c r="AA2444" s="84"/>
      <c r="AB2444" s="84"/>
      <c r="AC2444" s="84"/>
      <c r="AD2444" s="84"/>
      <c r="AE2444" s="84"/>
      <c r="AF2444" s="133"/>
      <c r="AG2444" s="132"/>
      <c r="AN2444" s="84"/>
      <c r="AO2444" s="84"/>
      <c r="AP2444" s="84"/>
      <c r="AQ2444" s="84"/>
      <c r="AR2444" s="84"/>
      <c r="AS2444" s="84"/>
      <c r="AT2444" s="84"/>
      <c r="AU2444" s="84"/>
    </row>
    <row r="2445" spans="27:47" x14ac:dyDescent="0.2">
      <c r="AA2445" s="84"/>
      <c r="AB2445" s="84"/>
      <c r="AC2445" s="84"/>
      <c r="AD2445" s="84"/>
      <c r="AE2445" s="84"/>
      <c r="AF2445" s="133"/>
      <c r="AG2445" s="132"/>
      <c r="AN2445" s="84"/>
      <c r="AO2445" s="84"/>
      <c r="AP2445" s="84"/>
      <c r="AQ2445" s="84"/>
      <c r="AR2445" s="84"/>
      <c r="AS2445" s="84"/>
      <c r="AT2445" s="84"/>
      <c r="AU2445" s="84"/>
    </row>
    <row r="2446" spans="27:47" x14ac:dyDescent="0.2">
      <c r="AA2446" s="84"/>
      <c r="AB2446" s="84"/>
      <c r="AC2446" s="84"/>
      <c r="AD2446" s="84"/>
      <c r="AE2446" s="84"/>
      <c r="AF2446" s="133"/>
      <c r="AG2446" s="132"/>
      <c r="AN2446" s="84"/>
      <c r="AO2446" s="84"/>
      <c r="AP2446" s="84"/>
      <c r="AQ2446" s="84"/>
      <c r="AR2446" s="84"/>
      <c r="AS2446" s="84"/>
      <c r="AT2446" s="84"/>
      <c r="AU2446" s="84"/>
    </row>
    <row r="2447" spans="27:47" x14ac:dyDescent="0.2">
      <c r="AA2447" s="84"/>
      <c r="AB2447" s="84"/>
      <c r="AC2447" s="84"/>
      <c r="AD2447" s="84"/>
      <c r="AE2447" s="84"/>
      <c r="AF2447" s="133"/>
      <c r="AG2447" s="132"/>
      <c r="AN2447" s="84"/>
      <c r="AO2447" s="84"/>
      <c r="AP2447" s="84"/>
      <c r="AQ2447" s="84"/>
      <c r="AR2447" s="84"/>
      <c r="AS2447" s="84"/>
      <c r="AT2447" s="84"/>
      <c r="AU2447" s="84"/>
    </row>
    <row r="2448" spans="27:47" x14ac:dyDescent="0.2">
      <c r="AA2448" s="84"/>
      <c r="AB2448" s="84"/>
      <c r="AC2448" s="84"/>
      <c r="AD2448" s="84"/>
      <c r="AE2448" s="84"/>
      <c r="AF2448" s="133"/>
      <c r="AG2448" s="132"/>
      <c r="AN2448" s="84"/>
      <c r="AO2448" s="84"/>
      <c r="AP2448" s="84"/>
      <c r="AQ2448" s="84"/>
      <c r="AR2448" s="84"/>
      <c r="AS2448" s="84"/>
      <c r="AT2448" s="84"/>
      <c r="AU2448" s="84"/>
    </row>
    <row r="2449" spans="27:47" x14ac:dyDescent="0.2">
      <c r="AA2449" s="84"/>
      <c r="AB2449" s="84"/>
      <c r="AC2449" s="84"/>
      <c r="AD2449" s="84"/>
      <c r="AE2449" s="84"/>
      <c r="AF2449" s="133"/>
      <c r="AG2449" s="132"/>
      <c r="AN2449" s="84"/>
      <c r="AO2449" s="84"/>
      <c r="AP2449" s="84"/>
      <c r="AQ2449" s="84"/>
      <c r="AR2449" s="84"/>
      <c r="AS2449" s="84"/>
      <c r="AT2449" s="84"/>
      <c r="AU2449" s="84"/>
    </row>
    <row r="2450" spans="27:47" x14ac:dyDescent="0.2">
      <c r="AA2450" s="84"/>
      <c r="AB2450" s="84"/>
      <c r="AC2450" s="84"/>
      <c r="AD2450" s="84"/>
      <c r="AE2450" s="84"/>
      <c r="AF2450" s="133"/>
      <c r="AG2450" s="132"/>
      <c r="AN2450" s="84"/>
      <c r="AO2450" s="84"/>
      <c r="AP2450" s="84"/>
      <c r="AQ2450" s="84"/>
      <c r="AR2450" s="84"/>
      <c r="AS2450" s="84"/>
      <c r="AT2450" s="84"/>
      <c r="AU2450" s="84"/>
    </row>
    <row r="2451" spans="27:47" x14ac:dyDescent="0.2">
      <c r="AA2451" s="84"/>
      <c r="AB2451" s="84"/>
      <c r="AC2451" s="84"/>
      <c r="AD2451" s="84"/>
      <c r="AE2451" s="84"/>
      <c r="AF2451" s="133"/>
      <c r="AG2451" s="132"/>
      <c r="AN2451" s="84"/>
      <c r="AO2451" s="84"/>
      <c r="AP2451" s="84"/>
      <c r="AQ2451" s="84"/>
      <c r="AR2451" s="84"/>
      <c r="AS2451" s="84"/>
      <c r="AT2451" s="84"/>
      <c r="AU2451" s="84"/>
    </row>
    <row r="2452" spans="27:47" x14ac:dyDescent="0.2">
      <c r="AA2452" s="84"/>
      <c r="AB2452" s="84"/>
      <c r="AC2452" s="84"/>
      <c r="AD2452" s="84"/>
      <c r="AE2452" s="84"/>
      <c r="AF2452" s="133"/>
      <c r="AG2452" s="132"/>
      <c r="AN2452" s="84"/>
      <c r="AO2452" s="84"/>
      <c r="AP2452" s="84"/>
      <c r="AQ2452" s="84"/>
      <c r="AR2452" s="84"/>
      <c r="AS2452" s="84"/>
      <c r="AT2452" s="84"/>
      <c r="AU2452" s="84"/>
    </row>
    <row r="2453" spans="27:47" x14ac:dyDescent="0.2">
      <c r="AA2453" s="84"/>
      <c r="AB2453" s="84"/>
      <c r="AC2453" s="84"/>
      <c r="AD2453" s="84"/>
      <c r="AE2453" s="84"/>
      <c r="AF2453" s="133"/>
      <c r="AG2453" s="132"/>
      <c r="AN2453" s="84"/>
      <c r="AO2453" s="84"/>
      <c r="AP2453" s="84"/>
      <c r="AQ2453" s="84"/>
      <c r="AR2453" s="84"/>
      <c r="AS2453" s="84"/>
      <c r="AT2453" s="84"/>
      <c r="AU2453" s="84"/>
    </row>
    <row r="2454" spans="27:47" x14ac:dyDescent="0.2">
      <c r="AA2454" s="84"/>
      <c r="AB2454" s="84"/>
      <c r="AC2454" s="84"/>
      <c r="AD2454" s="84"/>
      <c r="AE2454" s="84"/>
      <c r="AF2454" s="133"/>
      <c r="AG2454" s="132"/>
      <c r="AN2454" s="84"/>
      <c r="AO2454" s="84"/>
      <c r="AP2454" s="84"/>
      <c r="AQ2454" s="84"/>
      <c r="AR2454" s="84"/>
      <c r="AS2454" s="84"/>
      <c r="AT2454" s="84"/>
      <c r="AU2454" s="84"/>
    </row>
    <row r="2455" spans="27:47" x14ac:dyDescent="0.2">
      <c r="AA2455" s="84"/>
      <c r="AB2455" s="84"/>
      <c r="AC2455" s="84"/>
      <c r="AD2455" s="84"/>
      <c r="AE2455" s="84"/>
      <c r="AF2455" s="133"/>
      <c r="AG2455" s="132"/>
      <c r="AN2455" s="84"/>
      <c r="AO2455" s="84"/>
      <c r="AP2455" s="84"/>
      <c r="AQ2455" s="84"/>
      <c r="AR2455" s="84"/>
      <c r="AS2455" s="84"/>
      <c r="AT2455" s="84"/>
      <c r="AU2455" s="84"/>
    </row>
    <row r="2456" spans="27:47" x14ac:dyDescent="0.2">
      <c r="AA2456" s="84"/>
      <c r="AB2456" s="84"/>
      <c r="AC2456" s="84"/>
      <c r="AD2456" s="84"/>
      <c r="AE2456" s="84"/>
      <c r="AF2456" s="133"/>
      <c r="AG2456" s="132"/>
      <c r="AN2456" s="84"/>
      <c r="AO2456" s="84"/>
      <c r="AP2456" s="84"/>
      <c r="AQ2456" s="84"/>
      <c r="AR2456" s="84"/>
      <c r="AS2456" s="84"/>
      <c r="AT2456" s="84"/>
      <c r="AU2456" s="84"/>
    </row>
    <row r="2457" spans="27:47" x14ac:dyDescent="0.2">
      <c r="AA2457" s="84"/>
      <c r="AB2457" s="84"/>
      <c r="AC2457" s="84"/>
      <c r="AD2457" s="84"/>
      <c r="AE2457" s="84"/>
      <c r="AF2457" s="133"/>
      <c r="AG2457" s="132"/>
      <c r="AN2457" s="84"/>
      <c r="AO2457" s="84"/>
      <c r="AP2457" s="84"/>
      <c r="AQ2457" s="84"/>
      <c r="AR2457" s="84"/>
      <c r="AS2457" s="84"/>
      <c r="AT2457" s="84"/>
      <c r="AU2457" s="84"/>
    </row>
    <row r="2458" spans="27:47" x14ac:dyDescent="0.2">
      <c r="AA2458" s="84"/>
      <c r="AB2458" s="84"/>
      <c r="AC2458" s="84"/>
      <c r="AD2458" s="84"/>
      <c r="AE2458" s="84"/>
      <c r="AF2458" s="133"/>
      <c r="AG2458" s="132"/>
      <c r="AN2458" s="84"/>
      <c r="AO2458" s="84"/>
      <c r="AP2458" s="84"/>
      <c r="AQ2458" s="84"/>
      <c r="AR2458" s="84"/>
      <c r="AS2458" s="84"/>
      <c r="AT2458" s="84"/>
      <c r="AU2458" s="84"/>
    </row>
    <row r="2459" spans="27:47" x14ac:dyDescent="0.2">
      <c r="AA2459" s="84"/>
      <c r="AB2459" s="84"/>
      <c r="AC2459" s="84"/>
      <c r="AD2459" s="84"/>
      <c r="AE2459" s="84"/>
      <c r="AF2459" s="133"/>
      <c r="AG2459" s="132"/>
      <c r="AN2459" s="84"/>
      <c r="AO2459" s="84"/>
      <c r="AP2459" s="84"/>
      <c r="AQ2459" s="84"/>
      <c r="AR2459" s="84"/>
      <c r="AS2459" s="84"/>
      <c r="AT2459" s="84"/>
      <c r="AU2459" s="84"/>
    </row>
    <row r="2460" spans="27:47" x14ac:dyDescent="0.2">
      <c r="AA2460" s="84"/>
      <c r="AB2460" s="84"/>
      <c r="AC2460" s="84"/>
      <c r="AD2460" s="84"/>
      <c r="AE2460" s="84"/>
      <c r="AF2460" s="133"/>
      <c r="AG2460" s="132"/>
      <c r="AN2460" s="84"/>
      <c r="AO2460" s="84"/>
      <c r="AP2460" s="84"/>
      <c r="AQ2460" s="84"/>
      <c r="AR2460" s="84"/>
      <c r="AS2460" s="84"/>
      <c r="AT2460" s="84"/>
      <c r="AU2460" s="84"/>
    </row>
    <row r="2461" spans="27:47" x14ac:dyDescent="0.2">
      <c r="AA2461" s="84"/>
      <c r="AB2461" s="84"/>
      <c r="AC2461" s="84"/>
      <c r="AD2461" s="84"/>
      <c r="AE2461" s="84"/>
      <c r="AF2461" s="133"/>
      <c r="AG2461" s="132"/>
      <c r="AN2461" s="84"/>
      <c r="AO2461" s="84"/>
      <c r="AP2461" s="84"/>
      <c r="AQ2461" s="84"/>
      <c r="AR2461" s="84"/>
      <c r="AS2461" s="84"/>
      <c r="AT2461" s="84"/>
      <c r="AU2461" s="84"/>
    </row>
    <row r="2462" spans="27:47" x14ac:dyDescent="0.2">
      <c r="AA2462" s="84"/>
      <c r="AB2462" s="84"/>
      <c r="AC2462" s="84"/>
      <c r="AD2462" s="84"/>
      <c r="AE2462" s="84"/>
      <c r="AF2462" s="133"/>
      <c r="AG2462" s="132"/>
      <c r="AN2462" s="84"/>
      <c r="AO2462" s="84"/>
      <c r="AP2462" s="84"/>
      <c r="AQ2462" s="84"/>
      <c r="AR2462" s="84"/>
      <c r="AS2462" s="84"/>
      <c r="AT2462" s="84"/>
      <c r="AU2462" s="84"/>
    </row>
    <row r="2463" spans="27:47" x14ac:dyDescent="0.2">
      <c r="AA2463" s="84"/>
      <c r="AB2463" s="84"/>
      <c r="AC2463" s="84"/>
      <c r="AD2463" s="84"/>
      <c r="AE2463" s="84"/>
      <c r="AF2463" s="133"/>
      <c r="AG2463" s="132"/>
      <c r="AN2463" s="84"/>
      <c r="AO2463" s="84"/>
      <c r="AP2463" s="84"/>
      <c r="AQ2463" s="84"/>
      <c r="AR2463" s="84"/>
      <c r="AS2463" s="84"/>
      <c r="AT2463" s="84"/>
      <c r="AU2463" s="84"/>
    </row>
    <row r="2464" spans="27:47" x14ac:dyDescent="0.2">
      <c r="AA2464" s="84"/>
      <c r="AB2464" s="84"/>
      <c r="AC2464" s="84"/>
      <c r="AD2464" s="84"/>
      <c r="AE2464" s="84"/>
      <c r="AF2464" s="133"/>
      <c r="AG2464" s="132"/>
      <c r="AN2464" s="84"/>
      <c r="AO2464" s="84"/>
      <c r="AP2464" s="84"/>
      <c r="AQ2464" s="84"/>
      <c r="AR2464" s="84"/>
      <c r="AS2464" s="84"/>
      <c r="AT2464" s="84"/>
      <c r="AU2464" s="84"/>
    </row>
    <row r="2465" spans="27:47" x14ac:dyDescent="0.2">
      <c r="AA2465" s="84"/>
      <c r="AB2465" s="84"/>
      <c r="AC2465" s="84"/>
      <c r="AD2465" s="84"/>
      <c r="AE2465" s="84"/>
      <c r="AF2465" s="133"/>
      <c r="AG2465" s="132"/>
      <c r="AN2465" s="84"/>
      <c r="AO2465" s="84"/>
      <c r="AP2465" s="84"/>
      <c r="AQ2465" s="84"/>
      <c r="AR2465" s="84"/>
      <c r="AS2465" s="84"/>
      <c r="AT2465" s="84"/>
      <c r="AU2465" s="84"/>
    </row>
    <row r="2466" spans="27:47" x14ac:dyDescent="0.2">
      <c r="AA2466" s="84"/>
      <c r="AB2466" s="84"/>
      <c r="AC2466" s="84"/>
      <c r="AD2466" s="84"/>
      <c r="AE2466" s="84"/>
      <c r="AF2466" s="133"/>
      <c r="AG2466" s="132"/>
      <c r="AN2466" s="84"/>
      <c r="AO2466" s="84"/>
      <c r="AP2466" s="84"/>
      <c r="AQ2466" s="84"/>
      <c r="AR2466" s="84"/>
      <c r="AS2466" s="84"/>
      <c r="AT2466" s="84"/>
      <c r="AU2466" s="84"/>
    </row>
    <row r="2467" spans="27:47" x14ac:dyDescent="0.2">
      <c r="AA2467" s="84"/>
      <c r="AB2467" s="84"/>
      <c r="AC2467" s="84"/>
      <c r="AD2467" s="84"/>
      <c r="AE2467" s="84"/>
      <c r="AF2467" s="133"/>
      <c r="AG2467" s="132"/>
      <c r="AN2467" s="84"/>
      <c r="AO2467" s="84"/>
      <c r="AP2467" s="84"/>
      <c r="AQ2467" s="84"/>
      <c r="AR2467" s="84"/>
      <c r="AS2467" s="84"/>
      <c r="AT2467" s="84"/>
      <c r="AU2467" s="84"/>
    </row>
    <row r="2468" spans="27:47" x14ac:dyDescent="0.2">
      <c r="AA2468" s="84"/>
      <c r="AB2468" s="84"/>
      <c r="AC2468" s="84"/>
      <c r="AD2468" s="84"/>
      <c r="AE2468" s="84"/>
      <c r="AF2468" s="133"/>
      <c r="AG2468" s="132"/>
      <c r="AN2468" s="84"/>
      <c r="AO2468" s="84"/>
      <c r="AP2468" s="84"/>
      <c r="AQ2468" s="84"/>
      <c r="AR2468" s="84"/>
      <c r="AS2468" s="84"/>
      <c r="AT2468" s="84"/>
      <c r="AU2468" s="84"/>
    </row>
    <row r="2469" spans="27:47" x14ac:dyDescent="0.2">
      <c r="AA2469" s="84"/>
      <c r="AB2469" s="84"/>
      <c r="AC2469" s="84"/>
      <c r="AD2469" s="84"/>
      <c r="AE2469" s="84"/>
      <c r="AF2469" s="133"/>
      <c r="AG2469" s="132"/>
      <c r="AN2469" s="84"/>
      <c r="AO2469" s="84"/>
      <c r="AP2469" s="84"/>
      <c r="AQ2469" s="84"/>
      <c r="AR2469" s="84"/>
      <c r="AS2469" s="84"/>
      <c r="AT2469" s="84"/>
      <c r="AU2469" s="84"/>
    </row>
  </sheetData>
  <protectedRanges>
    <protectedRange sqref="A410:D421" name="Range1"/>
  </protectedRanges>
  <sortState xmlns:xlrd2="http://schemas.microsoft.com/office/spreadsheetml/2017/richdata2" ref="A21:AU446">
    <sortCondition ref="C21:C446"/>
  </sortState>
  <phoneticPr fontId="0" type="noConversion"/>
  <hyperlinks>
    <hyperlink ref="H2709" r:id="rId1" display="http://vsolj.cetus-net.org/bulletin.html" xr:uid="{00000000-0004-0000-0000-000000000000}"/>
    <hyperlink ref="H65063" r:id="rId2" display="http://vsolj.cetus-net.org/bulletin.html" xr:uid="{00000000-0004-0000-0000-000001000000}"/>
    <hyperlink ref="H65056" r:id="rId3" display="https://www.aavso.org/ejaavso" xr:uid="{00000000-0004-0000-0000-000002000000}"/>
    <hyperlink ref="I65063" r:id="rId4" display="http://vsolj.cetus-net.org/bulletin.html" xr:uid="{00000000-0004-0000-0000-000003000000}"/>
    <hyperlink ref="AQ58714" r:id="rId5" display="http://cdsbib.u-strasbg.fr/cgi-bin/cdsbib?1990RMxAA..21..381G" xr:uid="{00000000-0004-0000-0000-000004000000}"/>
    <hyperlink ref="H65060" r:id="rId6" display="https://www.aavso.org/ejaavso" xr:uid="{00000000-0004-0000-0000-000005000000}"/>
    <hyperlink ref="AP6078" r:id="rId7" display="http://cdsbib.u-strasbg.fr/cgi-bin/cdsbib?1990RMxAA..21..381G" xr:uid="{00000000-0004-0000-0000-000006000000}"/>
    <hyperlink ref="AP6081" r:id="rId8" display="http://cdsbib.u-strasbg.fr/cgi-bin/cdsbib?1990RMxAA..21..381G" xr:uid="{00000000-0004-0000-0000-000007000000}"/>
    <hyperlink ref="AP6079" r:id="rId9" display="http://cdsbib.u-strasbg.fr/cgi-bin/cdsbib?1990RMxAA..21..381G" xr:uid="{00000000-0004-0000-0000-000008000000}"/>
    <hyperlink ref="AP6063" r:id="rId10" display="http://cdsbib.u-strasbg.fr/cgi-bin/cdsbib?1990RMxAA..21..381G" xr:uid="{00000000-0004-0000-0000-000009000000}"/>
    <hyperlink ref="AQ6292" r:id="rId11" display="http://cdsbib.u-strasbg.fr/cgi-bin/cdsbib?1990RMxAA..21..381G" xr:uid="{00000000-0004-0000-0000-00000A000000}"/>
    <hyperlink ref="AQ6296" r:id="rId12" display="http://cdsbib.u-strasbg.fr/cgi-bin/cdsbib?1990RMxAA..21..381G" xr:uid="{00000000-0004-0000-0000-00000B000000}"/>
    <hyperlink ref="I3184" r:id="rId13" display="http://vsolj.cetus-net.org/bulletin.html" xr:uid="{00000000-0004-0000-0000-00000D000000}"/>
    <hyperlink ref="H3184" r:id="rId14" display="http://vsolj.cetus-net.org/bulletin.html" xr:uid="{00000000-0004-0000-0000-00000E000000}"/>
    <hyperlink ref="AQ1101" r:id="rId15" display="http://cdsbib.u-strasbg.fr/cgi-bin/cdsbib?1990RMxAA..21..381G" xr:uid="{00000000-0004-0000-0000-00000F000000}"/>
    <hyperlink ref="AQ1100" r:id="rId16" display="http://cdsbib.u-strasbg.fr/cgi-bin/cdsbib?1990RMxAA..21..381G" xr:uid="{00000000-0004-0000-0000-000010000000}"/>
    <hyperlink ref="AP4354" r:id="rId17" display="http://cdsbib.u-strasbg.fr/cgi-bin/cdsbib?1990RMxAA..21..381G" xr:uid="{00000000-0004-0000-0000-000011000000}"/>
    <hyperlink ref="AP4372" r:id="rId18" display="http://cdsbib.u-strasbg.fr/cgi-bin/cdsbib?1990RMxAA..21..381G" xr:uid="{00000000-0004-0000-0000-000012000000}"/>
    <hyperlink ref="AP4373" r:id="rId19" display="http://cdsbib.u-strasbg.fr/cgi-bin/cdsbib?1990RMxAA..21..381G" xr:uid="{00000000-0004-0000-0000-000013000000}"/>
    <hyperlink ref="AP4369" r:id="rId20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1E8D9-6875-406F-B97E-F9D60332AF5C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6"/>
  </sheetPr>
  <dimension ref="A1:AF471"/>
  <sheetViews>
    <sheetView workbookViewId="0">
      <pane ySplit="20" topLeftCell="A21" activePane="bottomLeft" state="frozen"/>
      <selection pane="bottomLeft" activeCell="F3" sqref="F3"/>
    </sheetView>
  </sheetViews>
  <sheetFormatPr defaultRowHeight="12.75" x14ac:dyDescent="0.2"/>
  <cols>
    <col min="1" max="1" width="17" customWidth="1"/>
    <col min="2" max="2" width="5.7109375" style="8" customWidth="1"/>
    <col min="3" max="3" width="11.42578125" customWidth="1"/>
    <col min="4" max="4" width="10.42578125" customWidth="1"/>
    <col min="5" max="5" width="9.28515625" bestFit="1" customWidth="1"/>
    <col min="6" max="6" width="17.140625" customWidth="1"/>
    <col min="7" max="7" width="9.28515625" style="10" bestFit="1" customWidth="1"/>
    <col min="9" max="9" width="9.28515625" bestFit="1" customWidth="1"/>
    <col min="10" max="10" width="13.140625" bestFit="1" customWidth="1"/>
    <col min="11" max="11" width="9.28515625" bestFit="1" customWidth="1"/>
    <col min="14" max="15" width="9.28515625" bestFit="1" customWidth="1"/>
    <col min="16" max="16" width="10.28515625" bestFit="1" customWidth="1"/>
    <col min="17" max="17" width="9.28515625" bestFit="1" customWidth="1"/>
    <col min="18" max="18" width="12.42578125" bestFit="1" customWidth="1"/>
    <col min="19" max="19" width="9.28515625" style="8" bestFit="1" customWidth="1"/>
    <col min="20" max="20" width="12.5703125" bestFit="1" customWidth="1"/>
    <col min="21" max="21" width="13.140625" bestFit="1" customWidth="1"/>
    <col min="28" max="28" width="9.28515625" bestFit="1" customWidth="1"/>
  </cols>
  <sheetData>
    <row r="1" spans="1:6" ht="20.25" x14ac:dyDescent="0.3">
      <c r="A1" s="1" t="s">
        <v>156</v>
      </c>
    </row>
    <row r="2" spans="1:6" x14ac:dyDescent="0.2">
      <c r="A2" t="s">
        <v>78</v>
      </c>
      <c r="B2" s="8" t="s">
        <v>53</v>
      </c>
      <c r="C2" s="2" t="s">
        <v>150</v>
      </c>
    </row>
    <row r="3" spans="1:6" ht="13.5" thickBot="1" x14ac:dyDescent="0.25">
      <c r="C3" t="s">
        <v>54</v>
      </c>
    </row>
    <row r="4" spans="1:6" ht="13.5" thickBot="1" x14ac:dyDescent="0.25">
      <c r="A4" t="s">
        <v>79</v>
      </c>
      <c r="C4" s="5">
        <v>41649.40322</v>
      </c>
      <c r="D4" s="6">
        <v>0.31884489999999999</v>
      </c>
    </row>
    <row r="5" spans="1:6" x14ac:dyDescent="0.2">
      <c r="A5" s="39" t="s">
        <v>268</v>
      </c>
      <c r="B5"/>
      <c r="C5" s="49">
        <v>8</v>
      </c>
      <c r="D5" t="s">
        <v>269</v>
      </c>
    </row>
    <row r="6" spans="1:6" ht="13.5" thickBot="1" x14ac:dyDescent="0.25">
      <c r="A6" t="s">
        <v>80</v>
      </c>
      <c r="C6" s="9" t="s">
        <v>55</v>
      </c>
      <c r="D6" s="3"/>
      <c r="E6" s="9" t="s">
        <v>56</v>
      </c>
      <c r="F6" t="s">
        <v>57</v>
      </c>
    </row>
    <row r="7" spans="1:6" x14ac:dyDescent="0.2">
      <c r="A7" t="s">
        <v>58</v>
      </c>
      <c r="C7">
        <v>41632.184999999998</v>
      </c>
      <c r="E7">
        <v>35745.616300000002</v>
      </c>
    </row>
    <row r="8" spans="1:6" x14ac:dyDescent="0.2">
      <c r="A8" t="s">
        <v>59</v>
      </c>
      <c r="C8">
        <v>0.31886079550607349</v>
      </c>
      <c r="E8">
        <v>0.31886500000000001</v>
      </c>
    </row>
    <row r="9" spans="1:6" x14ac:dyDescent="0.2">
      <c r="A9" s="36" t="s">
        <v>173</v>
      </c>
      <c r="C9" s="49">
        <v>245</v>
      </c>
      <c r="D9" s="21" t="str">
        <f>"F"&amp;C9</f>
        <v>F245</v>
      </c>
      <c r="E9" s="21" t="str">
        <f>"G"&amp;C9</f>
        <v>G245</v>
      </c>
    </row>
    <row r="10" spans="1:6" ht="13.5" thickBot="1" x14ac:dyDescent="0.25">
      <c r="C10" s="9" t="s">
        <v>87</v>
      </c>
      <c r="D10" s="9" t="s">
        <v>88</v>
      </c>
    </row>
    <row r="11" spans="1:6" x14ac:dyDescent="0.2">
      <c r="A11" t="s">
        <v>82</v>
      </c>
      <c r="C11">
        <f ca="1">INTERCEPT(INDIRECT(E9):G892,INDIRECT(D9):F892)</f>
        <v>0.14957391128006362</v>
      </c>
      <c r="D11">
        <f>+E11*F11</f>
        <v>-0.10306802121326887</v>
      </c>
      <c r="E11" s="17">
        <v>-0.10306802121326887</v>
      </c>
      <c r="F11">
        <v>1</v>
      </c>
    </row>
    <row r="12" spans="1:6" x14ac:dyDescent="0.2">
      <c r="A12" t="s">
        <v>83</v>
      </c>
      <c r="C12">
        <f ca="1">SLOPE(INDIRECT(E9):G892,INDIRECT(D9):F892)</f>
        <v>-1.5053193341247667E-6</v>
      </c>
      <c r="D12">
        <f>+E12*F12</f>
        <v>1.0562128764881019E-5</v>
      </c>
      <c r="E12" s="18">
        <v>0.10562128764881018</v>
      </c>
      <c r="F12" s="88">
        <v>1E-4</v>
      </c>
    </row>
    <row r="13" spans="1:6" ht="13.5" thickBot="1" x14ac:dyDescent="0.25">
      <c r="A13" t="s">
        <v>84</v>
      </c>
      <c r="D13">
        <f>+E13*F13</f>
        <v>-1.434218284378739E-10</v>
      </c>
      <c r="E13" s="19">
        <v>-1.4342182843787389E-2</v>
      </c>
      <c r="F13" s="88">
        <v>1E-8</v>
      </c>
    </row>
    <row r="14" spans="1:6" x14ac:dyDescent="0.2">
      <c r="A14" t="s">
        <v>85</v>
      </c>
      <c r="E14">
        <f>SUM(T21:T1256)</f>
        <v>1.6981878187364081</v>
      </c>
    </row>
    <row r="15" spans="1:6" x14ac:dyDescent="0.2">
      <c r="A15" s="37" t="s">
        <v>86</v>
      </c>
      <c r="B15"/>
      <c r="C15" s="35">
        <f ca="1">(C7+C11)+(C8+C12)*INT(MAX(F21:F3527))</f>
        <v>57351.459861537151</v>
      </c>
      <c r="D15" s="21">
        <f>+C7+INT(MAX(F21:F1582))*C8+D11+D12*INT(MAX(F21:F4017))+D13*INT(MAX(F21:F4044)^2)</f>
        <v>57351.453556553053</v>
      </c>
      <c r="E15" s="36" t="s">
        <v>270</v>
      </c>
      <c r="F15" s="49">
        <v>1</v>
      </c>
    </row>
    <row r="16" spans="1:6" x14ac:dyDescent="0.2">
      <c r="A16" s="4" t="s">
        <v>60</v>
      </c>
      <c r="B16"/>
      <c r="C16" s="116">
        <f ca="1">+C8+C12</f>
        <v>0.31885929018673936</v>
      </c>
      <c r="D16" s="21">
        <f>+C8+D12+2*D13*F90</f>
        <v>0.31886973782870798</v>
      </c>
      <c r="E16" s="36" t="s">
        <v>271</v>
      </c>
      <c r="F16" s="89">
        <f ca="1">NOW()+15018.5+$C$5/24</f>
        <v>60575.415867361116</v>
      </c>
    </row>
    <row r="17" spans="1:22" ht="13.5" thickBot="1" x14ac:dyDescent="0.25">
      <c r="A17" s="36" t="s">
        <v>155</v>
      </c>
      <c r="B17"/>
      <c r="C17" s="10">
        <f>COUNT(C21:C4733)</f>
        <v>341</v>
      </c>
      <c r="E17" s="36" t="s">
        <v>272</v>
      </c>
      <c r="F17" s="89">
        <f ca="1">ROUND(2*(F16-$C$7)/$C$8,0)/2+F15</f>
        <v>59410</v>
      </c>
    </row>
    <row r="18" spans="1:22" ht="14.25" thickTop="1" thickBot="1" x14ac:dyDescent="0.25">
      <c r="A18" s="4" t="s">
        <v>275</v>
      </c>
      <c r="B18"/>
      <c r="C18" s="117">
        <f ca="1">+C15</f>
        <v>57351.459861537151</v>
      </c>
      <c r="D18" s="38">
        <f ca="1">C16</f>
        <v>0.31885929018673936</v>
      </c>
      <c r="E18" s="36" t="s">
        <v>273</v>
      </c>
      <c r="F18" s="21">
        <f ca="1">ROUND(2*(F16-$C$15)/$C$16,0)/2+F15</f>
        <v>10112</v>
      </c>
    </row>
    <row r="19" spans="1:22" ht="13.5" thickBot="1" x14ac:dyDescent="0.25">
      <c r="A19" s="4" t="s">
        <v>276</v>
      </c>
      <c r="B19"/>
      <c r="C19" s="5">
        <f>+D15</f>
        <v>57351.453556553053</v>
      </c>
      <c r="D19" s="6">
        <f>+D16</f>
        <v>0.31886973782870798</v>
      </c>
      <c r="E19" s="36" t="s">
        <v>274</v>
      </c>
      <c r="F19" s="90">
        <f ca="1">+$C$15+$C$16*F18-15018.5-$C$5/24</f>
        <v>45556.931670572121</v>
      </c>
      <c r="H19" t="s">
        <v>62</v>
      </c>
      <c r="I19" t="s">
        <v>63</v>
      </c>
      <c r="K19" t="s">
        <v>64</v>
      </c>
    </row>
    <row r="20" spans="1:22" ht="15" thickBot="1" x14ac:dyDescent="0.25">
      <c r="A20" s="3" t="s">
        <v>65</v>
      </c>
      <c r="B20" s="9" t="s">
        <v>66</v>
      </c>
      <c r="C20" s="9" t="s">
        <v>67</v>
      </c>
      <c r="D20" s="9" t="s">
        <v>68</v>
      </c>
      <c r="E20" s="9" t="s">
        <v>69</v>
      </c>
      <c r="F20" s="9" t="s">
        <v>70</v>
      </c>
      <c r="G20" s="115" t="s">
        <v>71</v>
      </c>
      <c r="H20" s="9" t="s">
        <v>297</v>
      </c>
      <c r="I20" s="9" t="s">
        <v>298</v>
      </c>
      <c r="J20" s="9" t="s">
        <v>295</v>
      </c>
      <c r="K20" s="9" t="s">
        <v>294</v>
      </c>
      <c r="L20" s="9" t="s">
        <v>1425</v>
      </c>
      <c r="M20" s="9" t="s">
        <v>93</v>
      </c>
      <c r="N20" s="9" t="s">
        <v>176</v>
      </c>
      <c r="O20" s="9" t="s">
        <v>92</v>
      </c>
      <c r="P20" s="9" t="s">
        <v>74</v>
      </c>
      <c r="Q20" s="122" t="s">
        <v>175</v>
      </c>
      <c r="R20" s="9" t="s">
        <v>174</v>
      </c>
      <c r="S20" s="9" t="s">
        <v>187</v>
      </c>
      <c r="T20" s="9" t="s">
        <v>186</v>
      </c>
      <c r="U20" s="8" t="s">
        <v>287</v>
      </c>
    </row>
    <row r="21" spans="1:22" x14ac:dyDescent="0.2">
      <c r="A21" s="27" t="s">
        <v>145</v>
      </c>
      <c r="C21" s="10">
        <v>27775.29</v>
      </c>
      <c r="D21" s="10"/>
      <c r="E21">
        <f t="shared" ref="E21:E84" si="0">(C21-C$7)/C$8</f>
        <v>-43457.50620739469</v>
      </c>
      <c r="F21" s="34">
        <f t="shared" ref="F21:F30" si="1">ROUND(2*E21,0)/2+0.5</f>
        <v>-43457</v>
      </c>
      <c r="G21" s="10">
        <f t="shared" ref="G21:G59" si="2">C21-(C$7+C$8*F21)</f>
        <v>-0.16140969256230164</v>
      </c>
      <c r="I21">
        <f t="shared" ref="I21:I29" si="3">G21</f>
        <v>-0.16140969256230164</v>
      </c>
      <c r="P21" s="7">
        <f t="shared" ref="P21:P84" si="4">C21-15018.5</f>
        <v>12756.79</v>
      </c>
      <c r="Q21" s="123"/>
      <c r="R21">
        <f t="shared" ref="R21:R59" si="5">+(O21-G21)^2</f>
        <v>2.6053088853056735E-2</v>
      </c>
      <c r="S21" s="8">
        <v>0.1</v>
      </c>
      <c r="T21">
        <f t="shared" ref="T21:T84" si="6">+S21*R21</f>
        <v>2.6053088853056736E-3</v>
      </c>
      <c r="V21" t="s">
        <v>146</v>
      </c>
    </row>
    <row r="22" spans="1:22" x14ac:dyDescent="0.2">
      <c r="A22" s="27" t="s">
        <v>145</v>
      </c>
      <c r="C22" s="10">
        <v>28043.48</v>
      </c>
      <c r="D22" s="10"/>
      <c r="E22">
        <f t="shared" si="0"/>
        <v>-42616.41817217748</v>
      </c>
      <c r="F22" s="34">
        <f t="shared" si="1"/>
        <v>-42616</v>
      </c>
      <c r="G22" s="10">
        <f t="shared" si="2"/>
        <v>-0.13333871317081503</v>
      </c>
      <c r="I22">
        <f t="shared" si="3"/>
        <v>-0.13333871317081503</v>
      </c>
      <c r="P22" s="7">
        <f t="shared" si="4"/>
        <v>13024.98</v>
      </c>
      <c r="Q22" s="123"/>
      <c r="R22">
        <f t="shared" si="5"/>
        <v>1.7779212430048881E-2</v>
      </c>
      <c r="S22" s="8">
        <v>0.1</v>
      </c>
      <c r="T22">
        <f t="shared" si="6"/>
        <v>1.7779212430048881E-3</v>
      </c>
      <c r="V22" t="s">
        <v>146</v>
      </c>
    </row>
    <row r="23" spans="1:22" x14ac:dyDescent="0.2">
      <c r="A23" s="27" t="s">
        <v>145</v>
      </c>
      <c r="C23" s="10">
        <v>28593.21</v>
      </c>
      <c r="D23" s="10"/>
      <c r="E23">
        <f t="shared" si="0"/>
        <v>-40892.374301787248</v>
      </c>
      <c r="F23" s="34">
        <f t="shared" si="1"/>
        <v>-40892</v>
      </c>
      <c r="G23" s="10">
        <f t="shared" si="2"/>
        <v>-0.1193501656416629</v>
      </c>
      <c r="I23">
        <f t="shared" si="3"/>
        <v>-0.1193501656416629</v>
      </c>
      <c r="P23" s="7">
        <f t="shared" si="4"/>
        <v>13574.71</v>
      </c>
      <c r="Q23" s="123"/>
      <c r="R23">
        <f t="shared" si="5"/>
        <v>1.4244462038692372E-2</v>
      </c>
      <c r="S23" s="8">
        <v>0.1</v>
      </c>
      <c r="T23">
        <f t="shared" si="6"/>
        <v>1.4244462038692372E-3</v>
      </c>
      <c r="V23" t="s">
        <v>146</v>
      </c>
    </row>
    <row r="24" spans="1:22" x14ac:dyDescent="0.2">
      <c r="A24" s="27" t="s">
        <v>145</v>
      </c>
      <c r="C24" s="10">
        <v>28597.24</v>
      </c>
      <c r="D24" s="10"/>
      <c r="E24">
        <f t="shared" si="0"/>
        <v>-40879.735557680731</v>
      </c>
      <c r="F24" s="34">
        <f t="shared" si="1"/>
        <v>-40879</v>
      </c>
      <c r="G24" s="10">
        <f t="shared" si="2"/>
        <v>-0.23454050721556996</v>
      </c>
      <c r="I24">
        <f t="shared" si="3"/>
        <v>-0.23454050721556996</v>
      </c>
      <c r="P24" s="7">
        <f t="shared" si="4"/>
        <v>13578.740000000002</v>
      </c>
      <c r="Q24" s="123"/>
      <c r="R24">
        <f t="shared" si="5"/>
        <v>5.5009249524936826E-2</v>
      </c>
      <c r="S24" s="8">
        <v>0.1</v>
      </c>
      <c r="T24">
        <f t="shared" si="6"/>
        <v>5.5009249524936828E-3</v>
      </c>
      <c r="V24" t="s">
        <v>146</v>
      </c>
    </row>
    <row r="25" spans="1:22" x14ac:dyDescent="0.2">
      <c r="A25" s="27" t="s">
        <v>147</v>
      </c>
      <c r="C25" s="10">
        <v>28800.3</v>
      </c>
      <c r="D25" s="10"/>
      <c r="E25">
        <f t="shared" si="0"/>
        <v>-40242.905935281669</v>
      </c>
      <c r="F25" s="34">
        <f t="shared" si="1"/>
        <v>-40242.5</v>
      </c>
      <c r="G25" s="10">
        <f t="shared" si="2"/>
        <v>-0.12943684683341417</v>
      </c>
      <c r="I25">
        <f t="shared" si="3"/>
        <v>-0.12943684683341417</v>
      </c>
      <c r="P25" s="7">
        <f t="shared" si="4"/>
        <v>13781.8</v>
      </c>
      <c r="Q25" s="123"/>
      <c r="R25">
        <f t="shared" si="5"/>
        <v>1.6753897318176718E-2</v>
      </c>
      <c r="S25" s="8">
        <v>0.1</v>
      </c>
      <c r="T25">
        <f t="shared" si="6"/>
        <v>1.6753897318176718E-3</v>
      </c>
      <c r="V25" t="s">
        <v>148</v>
      </c>
    </row>
    <row r="26" spans="1:22" x14ac:dyDescent="0.2">
      <c r="A26" s="27" t="s">
        <v>133</v>
      </c>
      <c r="B26" s="8" t="s">
        <v>132</v>
      </c>
      <c r="C26" s="10">
        <v>32467.061000000002</v>
      </c>
      <c r="D26" s="10"/>
      <c r="E26">
        <f t="shared" si="0"/>
        <v>-28743.339191178253</v>
      </c>
      <c r="F26" s="34">
        <f t="shared" si="1"/>
        <v>-28743</v>
      </c>
      <c r="G26" s="10">
        <f t="shared" si="2"/>
        <v>-0.10815476892457809</v>
      </c>
      <c r="I26">
        <f t="shared" si="3"/>
        <v>-0.10815476892457809</v>
      </c>
      <c r="P26" s="7">
        <f t="shared" si="4"/>
        <v>17448.561000000002</v>
      </c>
      <c r="Q26" s="123"/>
      <c r="R26">
        <f t="shared" si="5"/>
        <v>1.1697454041128883E-2</v>
      </c>
      <c r="S26" s="8">
        <v>0.1</v>
      </c>
      <c r="T26">
        <f t="shared" si="6"/>
        <v>1.1697454041128884E-3</v>
      </c>
    </row>
    <row r="27" spans="1:22" x14ac:dyDescent="0.2">
      <c r="A27" s="27" t="s">
        <v>133</v>
      </c>
      <c r="B27" s="8" t="s">
        <v>131</v>
      </c>
      <c r="C27" s="10">
        <v>33567.945</v>
      </c>
      <c r="D27" s="10"/>
      <c r="E27">
        <f t="shared" si="0"/>
        <v>-25290.785551735833</v>
      </c>
      <c r="F27" s="34">
        <f t="shared" si="1"/>
        <v>-25290.5</v>
      </c>
      <c r="G27" s="10">
        <f t="shared" si="2"/>
        <v>-9.1051253642945085E-2</v>
      </c>
      <c r="I27">
        <f t="shared" si="3"/>
        <v>-9.1051253642945085E-2</v>
      </c>
      <c r="P27" s="7">
        <f t="shared" si="4"/>
        <v>18549.445</v>
      </c>
      <c r="Q27" s="123"/>
      <c r="R27">
        <f t="shared" si="5"/>
        <v>8.2903307899519201E-3</v>
      </c>
      <c r="S27" s="8">
        <v>0.1</v>
      </c>
      <c r="T27">
        <f t="shared" si="6"/>
        <v>8.2903307899519208E-4</v>
      </c>
    </row>
    <row r="28" spans="1:22" x14ac:dyDescent="0.2">
      <c r="A28" s="27" t="s">
        <v>133</v>
      </c>
      <c r="B28" s="8" t="s">
        <v>132</v>
      </c>
      <c r="C28" s="10">
        <v>33929.989000000001</v>
      </c>
      <c r="D28" s="10"/>
      <c r="E28">
        <f t="shared" si="0"/>
        <v>-24155.35590625248</v>
      </c>
      <c r="F28" s="34">
        <f t="shared" si="1"/>
        <v>-24155</v>
      </c>
      <c r="G28" s="10">
        <f t="shared" si="2"/>
        <v>-0.11348455079132691</v>
      </c>
      <c r="I28">
        <f t="shared" si="3"/>
        <v>-0.11348455079132691</v>
      </c>
      <c r="P28" s="7">
        <f t="shared" si="4"/>
        <v>18911.489000000001</v>
      </c>
      <c r="Q28" s="123"/>
      <c r="R28">
        <f t="shared" si="5"/>
        <v>1.2878743268309257E-2</v>
      </c>
      <c r="S28" s="8">
        <v>0.1</v>
      </c>
      <c r="T28">
        <f t="shared" si="6"/>
        <v>1.2878743268309257E-3</v>
      </c>
    </row>
    <row r="29" spans="1:22" x14ac:dyDescent="0.2">
      <c r="A29" s="27" t="s">
        <v>133</v>
      </c>
      <c r="B29" s="8" t="s">
        <v>131</v>
      </c>
      <c r="C29" s="10">
        <v>33946.108</v>
      </c>
      <c r="D29" s="10"/>
      <c r="E29">
        <f t="shared" si="0"/>
        <v>-24104.804065991226</v>
      </c>
      <c r="F29" s="34">
        <f t="shared" si="1"/>
        <v>-24104.5</v>
      </c>
      <c r="G29" s="10">
        <f t="shared" si="2"/>
        <v>-9.6954723849194124E-2</v>
      </c>
      <c r="I29">
        <f t="shared" si="3"/>
        <v>-9.6954723849194124E-2</v>
      </c>
      <c r="P29" s="7">
        <f t="shared" si="4"/>
        <v>18927.608</v>
      </c>
      <c r="Q29" s="123"/>
      <c r="R29">
        <f t="shared" si="5"/>
        <v>9.4002184766734925E-3</v>
      </c>
      <c r="S29" s="8">
        <v>0.1</v>
      </c>
      <c r="T29">
        <f t="shared" si="6"/>
        <v>9.4002184766734927E-4</v>
      </c>
    </row>
    <row r="30" spans="1:22" x14ac:dyDescent="0.2">
      <c r="A30" s="21" t="s">
        <v>340</v>
      </c>
      <c r="B30" s="35" t="s">
        <v>131</v>
      </c>
      <c r="C30" s="50">
        <v>35745.456700000002</v>
      </c>
      <c r="D30" s="21" t="s">
        <v>298</v>
      </c>
      <c r="E30">
        <f t="shared" si="0"/>
        <v>-18461.750026863581</v>
      </c>
      <c r="F30" s="121">
        <f t="shared" si="1"/>
        <v>-18461.5</v>
      </c>
      <c r="G30" s="30">
        <f t="shared" si="2"/>
        <v>-7.9723764618393034E-2</v>
      </c>
      <c r="J30">
        <f>G30</f>
        <v>-7.9723764618393034E-2</v>
      </c>
      <c r="N30">
        <f ca="1">+C$11+C$12*F30</f>
        <v>0.17736436416700799</v>
      </c>
      <c r="O30">
        <f t="shared" ref="O30:O93" si="7">+D$11+D$12*F30+D$13*F30^2</f>
        <v>-0.3469427903813776</v>
      </c>
      <c r="P30" s="7">
        <f t="shared" si="4"/>
        <v>20726.956700000002</v>
      </c>
      <c r="Q30" s="123"/>
      <c r="R30">
        <f t="shared" si="5"/>
        <v>7.1406007729718612E-2</v>
      </c>
      <c r="S30" s="8">
        <v>1</v>
      </c>
      <c r="T30">
        <f t="shared" si="6"/>
        <v>7.1406007729718612E-2</v>
      </c>
      <c r="U30">
        <f>+(G30-O30)</f>
        <v>0.26721902576298456</v>
      </c>
    </row>
    <row r="31" spans="1:22" x14ac:dyDescent="0.2">
      <c r="A31" s="27" t="s">
        <v>133</v>
      </c>
      <c r="C31" s="10">
        <v>35745.457000000002</v>
      </c>
      <c r="D31" s="10"/>
      <c r="E31">
        <f t="shared" si="0"/>
        <v>-18461.749086014144</v>
      </c>
      <c r="F31" s="27">
        <f>ROUND(2*E31,0)/2</f>
        <v>-18461.5</v>
      </c>
      <c r="G31" s="10">
        <f t="shared" si="2"/>
        <v>-7.9423764618695714E-2</v>
      </c>
      <c r="I31">
        <f>G31</f>
        <v>-7.9423764618695714E-2</v>
      </c>
      <c r="O31">
        <f t="shared" si="7"/>
        <v>-0.3469427903813776</v>
      </c>
      <c r="P31" s="7">
        <f t="shared" si="4"/>
        <v>20726.957000000002</v>
      </c>
      <c r="Q31" s="123"/>
      <c r="R31">
        <f t="shared" si="5"/>
        <v>7.156642914501446E-2</v>
      </c>
      <c r="S31" s="8">
        <v>0.1</v>
      </c>
      <c r="T31">
        <f t="shared" si="6"/>
        <v>7.1566429145014463E-3</v>
      </c>
    </row>
    <row r="32" spans="1:22" x14ac:dyDescent="0.2">
      <c r="A32" s="21" t="s">
        <v>340</v>
      </c>
      <c r="B32" s="35" t="s">
        <v>132</v>
      </c>
      <c r="C32" s="50">
        <v>35745.615599999997</v>
      </c>
      <c r="D32" s="21" t="s">
        <v>298</v>
      </c>
      <c r="E32">
        <f t="shared" si="0"/>
        <v>-18461.251690278357</v>
      </c>
      <c r="F32" s="121">
        <f>ROUND(2*E32,0)/2+0.5</f>
        <v>-18461</v>
      </c>
      <c r="G32" s="30">
        <f t="shared" si="2"/>
        <v>-8.0254162377968896E-2</v>
      </c>
      <c r="J32">
        <f t="shared" ref="J32:J40" si="8">G32</f>
        <v>-8.0254162377968896E-2</v>
      </c>
      <c r="N32">
        <f ca="1">+C$11+C$12*F32</f>
        <v>0.17736361150734092</v>
      </c>
      <c r="O32">
        <f t="shared" si="7"/>
        <v>-0.34693486157076492</v>
      </c>
      <c r="P32" s="7">
        <f t="shared" si="4"/>
        <v>20727.115599999997</v>
      </c>
      <c r="Q32" s="123"/>
      <c r="R32">
        <f t="shared" si="5"/>
        <v>7.1118595321958564E-2</v>
      </c>
      <c r="S32" s="8">
        <v>1</v>
      </c>
      <c r="T32">
        <f t="shared" si="6"/>
        <v>7.1118595321958564E-2</v>
      </c>
      <c r="U32">
        <f>+(G32-O32)</f>
        <v>0.26668069919279602</v>
      </c>
    </row>
    <row r="33" spans="1:21" x14ac:dyDescent="0.2">
      <c r="A33" s="27" t="s">
        <v>133</v>
      </c>
      <c r="C33" s="10">
        <v>35747.371099999997</v>
      </c>
      <c r="D33" s="10"/>
      <c r="E33">
        <f t="shared" si="0"/>
        <v>-18455.746152988289</v>
      </c>
      <c r="F33" s="27">
        <f>ROUND(2*E33,0)/2</f>
        <v>-18455.5</v>
      </c>
      <c r="G33" s="10">
        <f t="shared" si="2"/>
        <v>-7.8488537663361058E-2</v>
      </c>
      <c r="J33">
        <f t="shared" si="8"/>
        <v>-7.8488537663361058E-2</v>
      </c>
      <c r="O33">
        <f t="shared" si="7"/>
        <v>-0.34684764938694568</v>
      </c>
      <c r="P33" s="7">
        <f t="shared" si="4"/>
        <v>20728.871099999997</v>
      </c>
      <c r="Q33" s="123"/>
      <c r="R33">
        <f t="shared" si="5"/>
        <v>7.2016612845071368E-2</v>
      </c>
      <c r="S33" s="8">
        <v>1</v>
      </c>
      <c r="T33">
        <f t="shared" si="6"/>
        <v>7.2016612845071368E-2</v>
      </c>
    </row>
    <row r="34" spans="1:21" x14ac:dyDescent="0.2">
      <c r="A34" s="21" t="s">
        <v>340</v>
      </c>
      <c r="B34" s="35" t="s">
        <v>132</v>
      </c>
      <c r="C34" s="50">
        <v>35747.527999999998</v>
      </c>
      <c r="D34" s="21" t="s">
        <v>298</v>
      </c>
      <c r="E34">
        <f t="shared" si="0"/>
        <v>-18455.254088732621</v>
      </c>
      <c r="F34" s="121">
        <f>ROUND(2*E34,0)/2+0.5</f>
        <v>-18455</v>
      </c>
      <c r="G34" s="30">
        <f t="shared" si="2"/>
        <v>-8.1018935416068416E-2</v>
      </c>
      <c r="J34">
        <f t="shared" si="8"/>
        <v>-8.1018935416068416E-2</v>
      </c>
      <c r="N34">
        <f ca="1">+C$11+C$12*F34</f>
        <v>0.17735457959133619</v>
      </c>
      <c r="O34">
        <f t="shared" si="7"/>
        <v>-0.34683972143686392</v>
      </c>
      <c r="P34" s="7">
        <f t="shared" si="4"/>
        <v>20729.027999999998</v>
      </c>
      <c r="Q34" s="123"/>
      <c r="R34">
        <f t="shared" si="5"/>
        <v>7.0660690280713548E-2</v>
      </c>
      <c r="S34" s="8">
        <v>1</v>
      </c>
      <c r="T34">
        <f t="shared" si="6"/>
        <v>7.0660690280713548E-2</v>
      </c>
      <c r="U34">
        <f>+(G34-O34)</f>
        <v>0.26582078602079551</v>
      </c>
    </row>
    <row r="35" spans="1:21" x14ac:dyDescent="0.2">
      <c r="A35" s="27" t="s">
        <v>133</v>
      </c>
      <c r="C35" s="10">
        <v>35755.499499999998</v>
      </c>
      <c r="D35" s="10"/>
      <c r="E35">
        <f t="shared" si="0"/>
        <v>-18430.254151103578</v>
      </c>
      <c r="F35" s="121">
        <f>ROUND(2*E35,0)/2+0.5</f>
        <v>-18430</v>
      </c>
      <c r="G35" s="10">
        <f t="shared" si="2"/>
        <v>-8.1038823067501653E-2</v>
      </c>
      <c r="J35">
        <f t="shared" si="8"/>
        <v>-8.1038823067501653E-2</v>
      </c>
      <c r="O35">
        <f t="shared" si="7"/>
        <v>-0.34644341536419365</v>
      </c>
      <c r="P35" s="7">
        <f t="shared" si="4"/>
        <v>20736.999499999998</v>
      </c>
      <c r="Q35" s="123"/>
      <c r="R35">
        <f t="shared" si="5"/>
        <v>7.0439597612173305E-2</v>
      </c>
      <c r="S35" s="8">
        <v>1</v>
      </c>
      <c r="T35">
        <f t="shared" si="6"/>
        <v>7.0439597612173305E-2</v>
      </c>
    </row>
    <row r="36" spans="1:21" x14ac:dyDescent="0.2">
      <c r="A36" s="21" t="s">
        <v>340</v>
      </c>
      <c r="B36" s="35" t="s">
        <v>132</v>
      </c>
      <c r="C36" s="50">
        <v>35757.414599999996</v>
      </c>
      <c r="D36" s="21" t="s">
        <v>298</v>
      </c>
      <c r="E36">
        <f t="shared" si="0"/>
        <v>-18424.248081912916</v>
      </c>
      <c r="F36" s="27">
        <f t="shared" ref="F36:F67" si="9">ROUND(2*E36,0)/2</f>
        <v>-18424</v>
      </c>
      <c r="G36" s="30">
        <f t="shared" si="2"/>
        <v>-7.9103596101049334E-2</v>
      </c>
      <c r="J36">
        <f t="shared" si="8"/>
        <v>-7.9103596101049334E-2</v>
      </c>
      <c r="N36">
        <f ca="1">+C$11+C$12*F36</f>
        <v>0.17730791469197832</v>
      </c>
      <c r="O36">
        <f t="shared" si="7"/>
        <v>-0.34634832858321285</v>
      </c>
      <c r="P36" s="7">
        <f t="shared" si="4"/>
        <v>20738.914599999996</v>
      </c>
      <c r="Q36" s="123"/>
      <c r="R36">
        <f t="shared" si="5"/>
        <v>7.1419747039463147E-2</v>
      </c>
      <c r="S36" s="8">
        <v>1</v>
      </c>
      <c r="T36">
        <f t="shared" si="6"/>
        <v>7.1419747039463147E-2</v>
      </c>
      <c r="U36">
        <f>+(G36-O36)</f>
        <v>0.26724473248216352</v>
      </c>
    </row>
    <row r="37" spans="1:21" x14ac:dyDescent="0.2">
      <c r="A37" s="27" t="s">
        <v>133</v>
      </c>
      <c r="C37" s="10">
        <v>35757.573600000003</v>
      </c>
      <c r="D37" s="10"/>
      <c r="E37">
        <f t="shared" si="0"/>
        <v>-18423.749431711174</v>
      </c>
      <c r="F37">
        <f t="shared" si="9"/>
        <v>-18423.5</v>
      </c>
      <c r="G37" s="10">
        <f t="shared" si="2"/>
        <v>-7.9533993848599494E-2</v>
      </c>
      <c r="J37">
        <f t="shared" si="8"/>
        <v>-7.9533993848599494E-2</v>
      </c>
      <c r="O37">
        <f t="shared" si="7"/>
        <v>-0.34634040515091874</v>
      </c>
      <c r="P37" s="7">
        <f t="shared" si="4"/>
        <v>20739.073600000003</v>
      </c>
      <c r="Q37" s="123"/>
      <c r="R37">
        <f t="shared" si="5"/>
        <v>7.1185661112022347E-2</v>
      </c>
      <c r="S37" s="8">
        <v>1</v>
      </c>
      <c r="T37">
        <f t="shared" si="6"/>
        <v>7.1185661112022347E-2</v>
      </c>
    </row>
    <row r="38" spans="1:21" x14ac:dyDescent="0.2">
      <c r="A38" s="27" t="s">
        <v>133</v>
      </c>
      <c r="C38" s="10">
        <v>35812.260999999999</v>
      </c>
      <c r="D38" s="10"/>
      <c r="E38">
        <f t="shared" si="0"/>
        <v>-18252.240733336388</v>
      </c>
      <c r="F38">
        <f t="shared" si="9"/>
        <v>-18252</v>
      </c>
      <c r="G38" s="10">
        <f t="shared" si="2"/>
        <v>-7.6760423144150991E-2</v>
      </c>
      <c r="J38">
        <f t="shared" si="8"/>
        <v>-7.6760423144150991E-2</v>
      </c>
      <c r="O38">
        <f t="shared" si="7"/>
        <v>-0.34362689853112988</v>
      </c>
      <c r="P38" s="7">
        <f t="shared" si="4"/>
        <v>20793.760999999999</v>
      </c>
      <c r="Q38" s="123"/>
      <c r="R38">
        <f t="shared" si="5"/>
        <v>7.1217715685469002E-2</v>
      </c>
      <c r="S38" s="8">
        <v>1</v>
      </c>
      <c r="T38">
        <f t="shared" si="6"/>
        <v>7.1217715685469002E-2</v>
      </c>
    </row>
    <row r="39" spans="1:21" x14ac:dyDescent="0.2">
      <c r="A39" s="27" t="s">
        <v>133</v>
      </c>
      <c r="C39" s="10">
        <v>35814.491999999998</v>
      </c>
      <c r="D39" s="10"/>
      <c r="E39">
        <f t="shared" si="0"/>
        <v>-18245.243949688342</v>
      </c>
      <c r="F39">
        <f t="shared" si="9"/>
        <v>-18245</v>
      </c>
      <c r="G39" s="10">
        <f t="shared" si="2"/>
        <v>-7.7785991685232148E-2</v>
      </c>
      <c r="J39">
        <f t="shared" si="8"/>
        <v>-7.7785991685232148E-2</v>
      </c>
      <c r="O39">
        <f t="shared" si="7"/>
        <v>-0.34351632236446822</v>
      </c>
      <c r="P39" s="7">
        <f t="shared" si="4"/>
        <v>20795.991999999998</v>
      </c>
      <c r="Q39" s="123"/>
      <c r="R39">
        <f t="shared" si="5"/>
        <v>7.0612608642896146E-2</v>
      </c>
      <c r="S39" s="8">
        <v>1</v>
      </c>
      <c r="T39">
        <f t="shared" si="6"/>
        <v>7.0612608642896146E-2</v>
      </c>
    </row>
    <row r="40" spans="1:21" x14ac:dyDescent="0.2">
      <c r="A40" s="27" t="s">
        <v>133</v>
      </c>
      <c r="C40" s="10">
        <v>35835.22</v>
      </c>
      <c r="D40" s="10"/>
      <c r="E40">
        <f t="shared" si="0"/>
        <v>-18180.237525906752</v>
      </c>
      <c r="F40">
        <f t="shared" si="9"/>
        <v>-18180</v>
      </c>
      <c r="G40" s="10">
        <f t="shared" si="2"/>
        <v>-7.5737699582532514E-2</v>
      </c>
      <c r="J40">
        <f t="shared" si="8"/>
        <v>-7.5737699582532514E-2</v>
      </c>
      <c r="O40">
        <f t="shared" si="7"/>
        <v>-0.34249021488819575</v>
      </c>
      <c r="P40" s="7">
        <f t="shared" si="4"/>
        <v>20816.72</v>
      </c>
      <c r="Q40" s="123"/>
      <c r="R40">
        <f t="shared" si="5"/>
        <v>7.1156904421898107E-2</v>
      </c>
      <c r="S40" s="8">
        <v>1</v>
      </c>
      <c r="T40">
        <f t="shared" si="6"/>
        <v>7.1156904421898107E-2</v>
      </c>
    </row>
    <row r="41" spans="1:21" x14ac:dyDescent="0.2">
      <c r="A41" s="21" t="s">
        <v>369</v>
      </c>
      <c r="B41" s="35" t="s">
        <v>131</v>
      </c>
      <c r="C41" s="50">
        <v>35835.381999999998</v>
      </c>
      <c r="D41" s="21" t="s">
        <v>298</v>
      </c>
      <c r="E41">
        <f t="shared" si="0"/>
        <v>-18179.729467210669</v>
      </c>
      <c r="F41" s="27">
        <f t="shared" si="9"/>
        <v>-18179.5</v>
      </c>
      <c r="G41" s="30">
        <f t="shared" si="2"/>
        <v>-7.316809734038543E-2</v>
      </c>
      <c r="I41">
        <f>G41</f>
        <v>-7.316809734038543E-2</v>
      </c>
      <c r="N41">
        <f ca="1">+C$11+C$12*F41</f>
        <v>0.17693986411478482</v>
      </c>
      <c r="O41">
        <f t="shared" si="7"/>
        <v>-0.34248232645082777</v>
      </c>
      <c r="P41" s="7">
        <f t="shared" si="4"/>
        <v>20816.881999999998</v>
      </c>
      <c r="Q41" s="123"/>
      <c r="R41">
        <f t="shared" si="5"/>
        <v>7.2530154001351821E-2</v>
      </c>
      <c r="S41" s="8">
        <v>0.1</v>
      </c>
      <c r="T41">
        <f t="shared" si="6"/>
        <v>7.2530154001351826E-3</v>
      </c>
      <c r="U41">
        <f>+(G41-O41)</f>
        <v>0.26931422911044234</v>
      </c>
    </row>
    <row r="42" spans="1:21" x14ac:dyDescent="0.2">
      <c r="A42" s="27" t="s">
        <v>133</v>
      </c>
      <c r="B42" s="41"/>
      <c r="C42" s="30">
        <v>36135.587</v>
      </c>
      <c r="D42" s="30"/>
      <c r="E42">
        <f t="shared" si="0"/>
        <v>-17238.237116219269</v>
      </c>
      <c r="F42">
        <f t="shared" si="9"/>
        <v>-17238</v>
      </c>
      <c r="G42" s="10">
        <f t="shared" si="2"/>
        <v>-7.5607066304655746E-2</v>
      </c>
      <c r="J42">
        <f t="shared" ref="J42:J50" si="10">G42</f>
        <v>-7.5607066304655746E-2</v>
      </c>
      <c r="O42">
        <f t="shared" si="7"/>
        <v>-0.32775559870260274</v>
      </c>
      <c r="P42" s="7">
        <f t="shared" si="4"/>
        <v>21117.087</v>
      </c>
      <c r="Q42" s="123"/>
      <c r="R42">
        <f t="shared" si="5"/>
        <v>6.3578882390438518E-2</v>
      </c>
      <c r="S42" s="8">
        <v>1</v>
      </c>
      <c r="T42">
        <f t="shared" si="6"/>
        <v>6.3578882390438518E-2</v>
      </c>
    </row>
    <row r="43" spans="1:21" x14ac:dyDescent="0.2">
      <c r="A43" s="27" t="s">
        <v>133</v>
      </c>
      <c r="B43" s="41"/>
      <c r="C43" s="30">
        <v>36136.544999999998</v>
      </c>
      <c r="D43" s="30"/>
      <c r="E43">
        <f t="shared" si="0"/>
        <v>-17235.232670349786</v>
      </c>
      <c r="F43">
        <f t="shared" si="9"/>
        <v>-17235</v>
      </c>
      <c r="G43" s="10">
        <f t="shared" si="2"/>
        <v>-7.4189452825521585E-2</v>
      </c>
      <c r="J43">
        <f t="shared" si="10"/>
        <v>-7.4189452825521585E-2</v>
      </c>
      <c r="O43">
        <f t="shared" si="7"/>
        <v>-0.32770907977423286</v>
      </c>
      <c r="P43" s="7">
        <f t="shared" si="4"/>
        <v>21118.044999999998</v>
      </c>
      <c r="Q43" s="123"/>
      <c r="R43">
        <f t="shared" si="5"/>
        <v>6.4272201248213728E-2</v>
      </c>
      <c r="S43" s="8">
        <v>1</v>
      </c>
      <c r="T43">
        <f t="shared" si="6"/>
        <v>6.4272201248213728E-2</v>
      </c>
    </row>
    <row r="44" spans="1:21" x14ac:dyDescent="0.2">
      <c r="A44" s="27" t="s">
        <v>133</v>
      </c>
      <c r="B44" s="41"/>
      <c r="C44" s="30">
        <v>36137.341800000002</v>
      </c>
      <c r="D44" s="30"/>
      <c r="E44">
        <f t="shared" si="0"/>
        <v>-17232.733774244545</v>
      </c>
      <c r="F44">
        <f t="shared" si="9"/>
        <v>-17232.5</v>
      </c>
      <c r="G44" s="10">
        <f t="shared" si="2"/>
        <v>-7.4541441586916335E-2</v>
      </c>
      <c r="J44">
        <f t="shared" si="10"/>
        <v>-7.4541441586916335E-2</v>
      </c>
      <c r="O44">
        <f t="shared" si="7"/>
        <v>-0.32767031597264151</v>
      </c>
      <c r="P44" s="7">
        <f t="shared" si="4"/>
        <v>21118.841800000002</v>
      </c>
      <c r="Q44" s="123"/>
      <c r="R44">
        <f t="shared" si="5"/>
        <v>6.4074227047784232E-2</v>
      </c>
      <c r="S44" s="8">
        <v>1</v>
      </c>
      <c r="T44">
        <f t="shared" si="6"/>
        <v>6.4074227047784232E-2</v>
      </c>
    </row>
    <row r="45" spans="1:21" x14ac:dyDescent="0.2">
      <c r="A45" s="27" t="s">
        <v>133</v>
      </c>
      <c r="B45" s="41"/>
      <c r="C45" s="30">
        <v>36544.374000000003</v>
      </c>
      <c r="D45" s="30"/>
      <c r="E45">
        <f t="shared" si="0"/>
        <v>-15956.213719924324</v>
      </c>
      <c r="F45">
        <f t="shared" si="9"/>
        <v>-15956</v>
      </c>
      <c r="G45" s="10">
        <f t="shared" si="2"/>
        <v>-6.8146905083267484E-2</v>
      </c>
      <c r="J45">
        <f t="shared" si="10"/>
        <v>-6.8146905083267484E-2</v>
      </c>
      <c r="O45">
        <f t="shared" si="7"/>
        <v>-0.30811167559602548</v>
      </c>
      <c r="P45" s="7">
        <f t="shared" si="4"/>
        <v>21525.874000000003</v>
      </c>
      <c r="Q45" s="123"/>
      <c r="R45">
        <f t="shared" si="5"/>
        <v>5.7583091087240607E-2</v>
      </c>
      <c r="S45" s="8">
        <v>1</v>
      </c>
      <c r="T45">
        <f t="shared" si="6"/>
        <v>5.7583091087240607E-2</v>
      </c>
    </row>
    <row r="46" spans="1:21" x14ac:dyDescent="0.2">
      <c r="A46" s="27" t="s">
        <v>133</v>
      </c>
      <c r="B46" s="41"/>
      <c r="C46" s="30">
        <v>36552.345000000001</v>
      </c>
      <c r="D46" s="30"/>
      <c r="E46">
        <f t="shared" si="0"/>
        <v>-15931.215350377681</v>
      </c>
      <c r="F46">
        <f t="shared" si="9"/>
        <v>-15931</v>
      </c>
      <c r="G46" s="10">
        <f t="shared" si="2"/>
        <v>-6.8666792736621574E-2</v>
      </c>
      <c r="J46">
        <f t="shared" si="10"/>
        <v>-6.8666792736621574E-2</v>
      </c>
      <c r="O46">
        <f t="shared" si="7"/>
        <v>-0.30773329008081846</v>
      </c>
      <c r="P46" s="7">
        <f t="shared" si="4"/>
        <v>21533.845000000001</v>
      </c>
      <c r="Q46" s="123"/>
      <c r="R46">
        <f t="shared" si="5"/>
        <v>5.7152790152422896E-2</v>
      </c>
      <c r="S46" s="8">
        <v>1</v>
      </c>
      <c r="T46">
        <f t="shared" si="6"/>
        <v>5.7152790152422896E-2</v>
      </c>
    </row>
    <row r="47" spans="1:21" x14ac:dyDescent="0.2">
      <c r="A47" s="21" t="s">
        <v>340</v>
      </c>
      <c r="B47" s="35" t="s">
        <v>131</v>
      </c>
      <c r="C47" s="50">
        <v>36552.504699999998</v>
      </c>
      <c r="D47" s="21" t="s">
        <v>298</v>
      </c>
      <c r="E47">
        <f t="shared" si="0"/>
        <v>-15930.714504860616</v>
      </c>
      <c r="F47" s="27">
        <f t="shared" si="9"/>
        <v>-15930.5</v>
      </c>
      <c r="G47" s="30">
        <f t="shared" si="2"/>
        <v>-6.8397190494579263E-2</v>
      </c>
      <c r="J47">
        <f t="shared" si="10"/>
        <v>-6.8397190494579263E-2</v>
      </c>
      <c r="N47">
        <f ca="1">+C$11+C$12*F47</f>
        <v>0.1735544009323382</v>
      </c>
      <c r="O47">
        <f t="shared" si="7"/>
        <v>-0.30772572419914263</v>
      </c>
      <c r="P47" s="7">
        <f t="shared" si="4"/>
        <v>21534.004699999998</v>
      </c>
      <c r="Q47" s="123"/>
      <c r="R47">
        <f t="shared" si="5"/>
        <v>5.7278147045176322E-2</v>
      </c>
      <c r="S47" s="8">
        <v>1</v>
      </c>
      <c r="T47">
        <f t="shared" si="6"/>
        <v>5.7278147045176322E-2</v>
      </c>
      <c r="U47">
        <f>+(G47-O47)</f>
        <v>0.23932853370456336</v>
      </c>
    </row>
    <row r="48" spans="1:21" x14ac:dyDescent="0.2">
      <c r="A48" s="27" t="s">
        <v>133</v>
      </c>
      <c r="B48" s="41"/>
      <c r="C48" s="30">
        <v>36573.390099999997</v>
      </c>
      <c r="D48" s="30"/>
      <c r="E48">
        <f t="shared" si="0"/>
        <v>-15865.214448740982</v>
      </c>
      <c r="F48">
        <f t="shared" si="9"/>
        <v>-15865</v>
      </c>
      <c r="G48" s="10">
        <f t="shared" si="2"/>
        <v>-6.8379296142666135E-2</v>
      </c>
      <c r="J48">
        <f t="shared" si="10"/>
        <v>-6.8379296142666135E-2</v>
      </c>
      <c r="O48">
        <f t="shared" si="7"/>
        <v>-0.3067352137121736</v>
      </c>
      <c r="P48" s="7">
        <f t="shared" si="4"/>
        <v>21554.890099999997</v>
      </c>
      <c r="Q48" s="123"/>
      <c r="R48">
        <f t="shared" si="5"/>
        <v>5.6813543440401841E-2</v>
      </c>
      <c r="S48" s="8">
        <v>1</v>
      </c>
      <c r="T48">
        <f t="shared" si="6"/>
        <v>5.6813543440401841E-2</v>
      </c>
    </row>
    <row r="49" spans="1:20" x14ac:dyDescent="0.2">
      <c r="A49" s="27" t="s">
        <v>133</v>
      </c>
      <c r="B49" s="41"/>
      <c r="C49" s="30">
        <v>36574.346899999997</v>
      </c>
      <c r="D49" s="30"/>
      <c r="E49">
        <f t="shared" si="0"/>
        <v>-15862.213766269242</v>
      </c>
      <c r="F49">
        <f t="shared" si="9"/>
        <v>-15862</v>
      </c>
      <c r="G49" s="10">
        <f t="shared" si="2"/>
        <v>-6.8161682662321255E-2</v>
      </c>
      <c r="J49">
        <f t="shared" si="10"/>
        <v>-6.8161682662321255E-2</v>
      </c>
      <c r="O49">
        <f t="shared" si="7"/>
        <v>-0.30668987629282646</v>
      </c>
      <c r="P49" s="7">
        <f t="shared" si="4"/>
        <v>21555.846899999997</v>
      </c>
      <c r="Q49" s="123"/>
      <c r="R49">
        <f t="shared" si="5"/>
        <v>5.6895699156631785E-2</v>
      </c>
      <c r="S49" s="8">
        <v>1</v>
      </c>
      <c r="T49">
        <f t="shared" si="6"/>
        <v>5.6895699156631785E-2</v>
      </c>
    </row>
    <row r="50" spans="1:20" x14ac:dyDescent="0.2">
      <c r="A50" s="27" t="s">
        <v>133</v>
      </c>
      <c r="B50" s="41"/>
      <c r="C50" s="30">
        <v>36578.333899999998</v>
      </c>
      <c r="D50" s="30"/>
      <c r="E50">
        <f t="shared" si="0"/>
        <v>-15849.709877248728</v>
      </c>
      <c r="F50">
        <f t="shared" si="9"/>
        <v>-15849.5</v>
      </c>
      <c r="G50" s="10">
        <f t="shared" si="2"/>
        <v>-6.692162648687372E-2</v>
      </c>
      <c r="J50">
        <f t="shared" si="10"/>
        <v>-6.692162648687372E-2</v>
      </c>
      <c r="O50">
        <f t="shared" si="7"/>
        <v>-0.30650099816685905</v>
      </c>
      <c r="P50" s="7">
        <f t="shared" si="4"/>
        <v>21559.833899999998</v>
      </c>
      <c r="Q50" s="123"/>
      <c r="R50">
        <f t="shared" si="5"/>
        <v>5.739827533457656E-2</v>
      </c>
      <c r="S50" s="8">
        <v>1</v>
      </c>
      <c r="T50">
        <f t="shared" si="6"/>
        <v>5.739827533457656E-2</v>
      </c>
    </row>
    <row r="51" spans="1:20" x14ac:dyDescent="0.2">
      <c r="A51" s="27" t="s">
        <v>143</v>
      </c>
      <c r="B51" s="41"/>
      <c r="C51" s="30">
        <v>37025.372000000003</v>
      </c>
      <c r="D51" s="30"/>
      <c r="E51">
        <f t="shared" si="0"/>
        <v>-14447.724727928324</v>
      </c>
      <c r="F51">
        <f t="shared" si="9"/>
        <v>-14447.5</v>
      </c>
      <c r="G51" s="10">
        <f t="shared" si="2"/>
        <v>-7.1656925996649079E-2</v>
      </c>
      <c r="I51">
        <f>G51</f>
        <v>-7.1656925996649079E-2</v>
      </c>
      <c r="O51">
        <f t="shared" si="7"/>
        <v>-0.28560085154556836</v>
      </c>
      <c r="P51" s="7">
        <f t="shared" si="4"/>
        <v>22006.872000000003</v>
      </c>
      <c r="Q51" s="123"/>
      <c r="R51">
        <f t="shared" si="5"/>
        <v>4.5772003279281513E-2</v>
      </c>
      <c r="S51" s="8">
        <v>0.1</v>
      </c>
      <c r="T51">
        <f t="shared" si="6"/>
        <v>4.5772003279281517E-3</v>
      </c>
    </row>
    <row r="52" spans="1:20" x14ac:dyDescent="0.2">
      <c r="A52" s="27" t="s">
        <v>143</v>
      </c>
      <c r="B52" s="41"/>
      <c r="C52" s="30">
        <v>37045.47</v>
      </c>
      <c r="D52" s="30"/>
      <c r="E52">
        <f t="shared" si="0"/>
        <v>-14384.694087964888</v>
      </c>
      <c r="F52">
        <f t="shared" si="9"/>
        <v>-14384.5</v>
      </c>
      <c r="G52" s="10">
        <f t="shared" si="2"/>
        <v>-6.1887042880698573E-2</v>
      </c>
      <c r="I52">
        <f>G52</f>
        <v>-6.1887042880698573E-2</v>
      </c>
      <c r="O52">
        <f t="shared" si="7"/>
        <v>-0.28467492372945702</v>
      </c>
      <c r="P52" s="7">
        <f t="shared" si="4"/>
        <v>22026.97</v>
      </c>
      <c r="Q52" s="123"/>
      <c r="R52">
        <f t="shared" si="5"/>
        <v>4.9634439853080588E-2</v>
      </c>
      <c r="S52" s="8">
        <v>0.1</v>
      </c>
      <c r="T52">
        <f t="shared" si="6"/>
        <v>4.9634439853080588E-3</v>
      </c>
    </row>
    <row r="53" spans="1:20" x14ac:dyDescent="0.2">
      <c r="A53" s="27" t="s">
        <v>133</v>
      </c>
      <c r="B53" s="41"/>
      <c r="C53" s="30">
        <v>37259.427000000003</v>
      </c>
      <c r="D53" s="30"/>
      <c r="E53">
        <f t="shared" si="0"/>
        <v>-13713.689677841578</v>
      </c>
      <c r="F53">
        <f t="shared" si="9"/>
        <v>-13713.5</v>
      </c>
      <c r="G53" s="10">
        <f t="shared" si="2"/>
        <v>-6.0480827458377462E-2</v>
      </c>
      <c r="J53">
        <f>G53</f>
        <v>-6.0480827458377462E-2</v>
      </c>
      <c r="O53">
        <f t="shared" si="7"/>
        <v>-0.27488369488293668</v>
      </c>
      <c r="P53" s="7">
        <f t="shared" si="4"/>
        <v>22240.927000000003</v>
      </c>
      <c r="Q53" s="123"/>
      <c r="R53">
        <f t="shared" si="5"/>
        <v>4.5968589559873117E-2</v>
      </c>
      <c r="S53" s="8">
        <v>1</v>
      </c>
      <c r="T53">
        <f t="shared" si="6"/>
        <v>4.5968589559873117E-2</v>
      </c>
    </row>
    <row r="54" spans="1:20" x14ac:dyDescent="0.2">
      <c r="A54" s="27" t="s">
        <v>133</v>
      </c>
      <c r="B54" s="41"/>
      <c r="C54" s="30">
        <v>37319.374199999998</v>
      </c>
      <c r="D54" s="30"/>
      <c r="E54">
        <f t="shared" si="0"/>
        <v>-13525.685379900682</v>
      </c>
      <c r="F54">
        <f t="shared" si="9"/>
        <v>-13525.5</v>
      </c>
      <c r="G54" s="10">
        <f t="shared" si="2"/>
        <v>-5.9110382600920275E-2</v>
      </c>
      <c r="J54">
        <f>G54</f>
        <v>-5.9110382600920275E-2</v>
      </c>
      <c r="O54">
        <f t="shared" si="7"/>
        <v>-0.27216356124439306</v>
      </c>
      <c r="P54" s="7">
        <f t="shared" si="4"/>
        <v>22300.874199999998</v>
      </c>
      <c r="Q54" s="123"/>
      <c r="R54">
        <f t="shared" si="5"/>
        <v>4.539165693008753E-2</v>
      </c>
      <c r="S54" s="8">
        <v>1</v>
      </c>
      <c r="T54">
        <f t="shared" si="6"/>
        <v>4.539165693008753E-2</v>
      </c>
    </row>
    <row r="55" spans="1:20" x14ac:dyDescent="0.2">
      <c r="A55" s="27" t="s">
        <v>133</v>
      </c>
      <c r="B55" s="41"/>
      <c r="C55" s="30">
        <v>37332.287900000003</v>
      </c>
      <c r="D55" s="30"/>
      <c r="E55">
        <f t="shared" si="0"/>
        <v>-13485.185888643035</v>
      </c>
      <c r="F55">
        <f t="shared" si="9"/>
        <v>-13485</v>
      </c>
      <c r="G55" s="10">
        <f t="shared" si="2"/>
        <v>-5.9272600592521485E-2</v>
      </c>
      <c r="J55">
        <f>G55</f>
        <v>-5.9272600592521485E-2</v>
      </c>
      <c r="O55">
        <f t="shared" si="7"/>
        <v>-0.27157890226988601</v>
      </c>
      <c r="P55" s="7">
        <f t="shared" si="4"/>
        <v>22313.787900000003</v>
      </c>
      <c r="Q55" s="123"/>
      <c r="R55">
        <f t="shared" si="5"/>
        <v>4.5073965731920115E-2</v>
      </c>
      <c r="S55" s="8">
        <v>1</v>
      </c>
      <c r="T55">
        <f t="shared" si="6"/>
        <v>4.5073965731920115E-2</v>
      </c>
    </row>
    <row r="56" spans="1:20" x14ac:dyDescent="0.2">
      <c r="A56" s="27" t="s">
        <v>142</v>
      </c>
      <c r="B56" s="41"/>
      <c r="C56" s="30">
        <v>37343.288</v>
      </c>
      <c r="D56" s="30"/>
      <c r="E56">
        <f t="shared" si="0"/>
        <v>-13450.687762328889</v>
      </c>
      <c r="F56">
        <f t="shared" si="9"/>
        <v>-13450.5</v>
      </c>
      <c r="G56" s="10">
        <f t="shared" si="2"/>
        <v>-5.9870045559364371E-2</v>
      </c>
      <c r="J56">
        <f>G56</f>
        <v>-5.9870045559364371E-2</v>
      </c>
      <c r="O56">
        <f t="shared" si="7"/>
        <v>-0.2710812305437314</v>
      </c>
      <c r="P56" s="7">
        <f t="shared" si="4"/>
        <v>22324.788</v>
      </c>
      <c r="Q56" s="123"/>
      <c r="R56">
        <f t="shared" si="5"/>
        <v>4.4610164662500507E-2</v>
      </c>
      <c r="S56" s="8">
        <v>1</v>
      </c>
      <c r="T56">
        <f t="shared" si="6"/>
        <v>4.4610164662500507E-2</v>
      </c>
    </row>
    <row r="57" spans="1:20" x14ac:dyDescent="0.2">
      <c r="A57" s="27" t="s">
        <v>133</v>
      </c>
      <c r="B57" s="41"/>
      <c r="C57" s="30">
        <v>37343.288</v>
      </c>
      <c r="D57" s="30"/>
      <c r="E57">
        <f t="shared" si="0"/>
        <v>-13450.687762328889</v>
      </c>
      <c r="F57">
        <f t="shared" si="9"/>
        <v>-13450.5</v>
      </c>
      <c r="G57" s="10">
        <f t="shared" si="2"/>
        <v>-5.9870045559364371E-2</v>
      </c>
      <c r="J57">
        <f>G57</f>
        <v>-5.9870045559364371E-2</v>
      </c>
      <c r="O57">
        <f t="shared" si="7"/>
        <v>-0.2710812305437314</v>
      </c>
      <c r="P57" s="7">
        <f t="shared" si="4"/>
        <v>22324.788</v>
      </c>
      <c r="Q57" s="123"/>
      <c r="R57">
        <f t="shared" si="5"/>
        <v>4.4610164662500507E-2</v>
      </c>
      <c r="S57" s="8">
        <v>1</v>
      </c>
      <c r="T57">
        <f t="shared" si="6"/>
        <v>4.4610164662500507E-2</v>
      </c>
    </row>
    <row r="58" spans="1:20" x14ac:dyDescent="0.2">
      <c r="A58" s="27" t="s">
        <v>143</v>
      </c>
      <c r="B58" s="41"/>
      <c r="C58" s="30">
        <v>37349.493000000002</v>
      </c>
      <c r="D58" s="30"/>
      <c r="E58">
        <f t="shared" si="0"/>
        <v>-13431.227859802604</v>
      </c>
      <c r="F58">
        <f t="shared" si="9"/>
        <v>-13431</v>
      </c>
      <c r="G58" s="10">
        <f t="shared" si="2"/>
        <v>-7.2655557924008463E-2</v>
      </c>
      <c r="I58">
        <f>G58</f>
        <v>-7.2655557924008463E-2</v>
      </c>
      <c r="O58">
        <f t="shared" si="7"/>
        <v>-0.27080008885213375</v>
      </c>
      <c r="P58" s="7">
        <f t="shared" si="4"/>
        <v>22330.993000000002</v>
      </c>
      <c r="Q58" s="123"/>
      <c r="R58">
        <f t="shared" si="5"/>
        <v>3.9261255136726798E-2</v>
      </c>
      <c r="S58" s="8">
        <v>0.1</v>
      </c>
      <c r="T58">
        <f t="shared" si="6"/>
        <v>3.9261255136726798E-3</v>
      </c>
    </row>
    <row r="59" spans="1:20" x14ac:dyDescent="0.2">
      <c r="A59" s="27" t="s">
        <v>143</v>
      </c>
      <c r="B59" s="41"/>
      <c r="C59" s="30">
        <v>39033.447</v>
      </c>
      <c r="D59" s="30"/>
      <c r="E59">
        <f t="shared" si="0"/>
        <v>-8150.0706158480943</v>
      </c>
      <c r="F59">
        <f t="shared" si="9"/>
        <v>-8150</v>
      </c>
      <c r="G59" s="10">
        <f t="shared" si="2"/>
        <v>-2.2516625496791676E-2</v>
      </c>
      <c r="I59">
        <f>G59</f>
        <v>-2.2516625496791676E-2</v>
      </c>
      <c r="O59">
        <f t="shared" si="7"/>
        <v>-0.19867580704646384</v>
      </c>
      <c r="P59" s="7">
        <f t="shared" si="4"/>
        <v>24014.947</v>
      </c>
      <c r="Q59" s="123"/>
      <c r="R59">
        <f t="shared" si="5"/>
        <v>3.1032057244250358E-2</v>
      </c>
      <c r="S59" s="8">
        <v>0.1</v>
      </c>
      <c r="T59">
        <f t="shared" si="6"/>
        <v>3.103205724425036E-3</v>
      </c>
    </row>
    <row r="60" spans="1:20" x14ac:dyDescent="0.2">
      <c r="A60" s="27" t="s">
        <v>143</v>
      </c>
      <c r="B60" s="41"/>
      <c r="C60" s="30">
        <v>39035.451999999997</v>
      </c>
      <c r="D60" s="30"/>
      <c r="E60">
        <f t="shared" si="0"/>
        <v>-8143.7826054427533</v>
      </c>
      <c r="F60">
        <f t="shared" si="9"/>
        <v>-8144</v>
      </c>
      <c r="O60">
        <f t="shared" si="7"/>
        <v>-0.19859841278223916</v>
      </c>
      <c r="P60" s="7">
        <f t="shared" si="4"/>
        <v>24016.951999999997</v>
      </c>
      <c r="Q60" s="124">
        <f>C60-(C$7+C$8*F60)</f>
        <v>6.9318601461418439E-2</v>
      </c>
      <c r="R60">
        <f>+(O60-Q60)^2</f>
        <v>7.1779526521236231E-2</v>
      </c>
      <c r="T60">
        <f t="shared" si="6"/>
        <v>0</v>
      </c>
    </row>
    <row r="61" spans="1:20" x14ac:dyDescent="0.2">
      <c r="A61" s="27" t="s">
        <v>143</v>
      </c>
      <c r="B61" s="41"/>
      <c r="C61" s="30">
        <v>39053.364000000001</v>
      </c>
      <c r="D61" s="30"/>
      <c r="E61">
        <f t="shared" si="0"/>
        <v>-8087.6076217117643</v>
      </c>
      <c r="F61">
        <f t="shared" si="9"/>
        <v>-8087.5</v>
      </c>
      <c r="G61" s="10">
        <f t="shared" ref="G61:G94" si="11">C61-(C$7+C$8*F61)</f>
        <v>-3.4316344623221084E-2</v>
      </c>
      <c r="I61">
        <f t="shared" ref="I61:I69" si="12">G61</f>
        <v>-3.4316344623221084E-2</v>
      </c>
      <c r="O61">
        <f t="shared" si="7"/>
        <v>-0.19787012325245507</v>
      </c>
      <c r="P61" s="7">
        <f t="shared" si="4"/>
        <v>24034.864000000001</v>
      </c>
      <c r="Q61" s="123"/>
      <c r="R61">
        <f t="shared" ref="R61:R99" si="13">+(O61-G61)^2</f>
        <v>2.6749838503900475E-2</v>
      </c>
      <c r="S61" s="8">
        <v>0.1</v>
      </c>
      <c r="T61">
        <f t="shared" si="6"/>
        <v>2.6749838503900476E-3</v>
      </c>
    </row>
    <row r="62" spans="1:20" x14ac:dyDescent="0.2">
      <c r="A62" s="27" t="s">
        <v>143</v>
      </c>
      <c r="B62" s="41"/>
      <c r="C62" s="30">
        <v>39057.35</v>
      </c>
      <c r="D62" s="30"/>
      <c r="E62">
        <f t="shared" si="0"/>
        <v>-8075.1068688560526</v>
      </c>
      <c r="F62">
        <f t="shared" si="9"/>
        <v>-8075</v>
      </c>
      <c r="G62" s="10">
        <f t="shared" si="11"/>
        <v>-3.4076288458891213E-2</v>
      </c>
      <c r="I62">
        <f t="shared" si="12"/>
        <v>-3.4076288458891213E-2</v>
      </c>
      <c r="O62">
        <f t="shared" si="7"/>
        <v>-0.19770912095161744</v>
      </c>
      <c r="P62" s="7">
        <f t="shared" si="4"/>
        <v>24038.85</v>
      </c>
      <c r="Q62" s="123"/>
      <c r="R62">
        <f t="shared" si="13"/>
        <v>2.6775703869592601E-2</v>
      </c>
      <c r="S62" s="8">
        <v>0.1</v>
      </c>
      <c r="T62">
        <f t="shared" si="6"/>
        <v>2.6775703869592604E-3</v>
      </c>
    </row>
    <row r="63" spans="1:20" x14ac:dyDescent="0.2">
      <c r="A63" s="27" t="s">
        <v>143</v>
      </c>
      <c r="B63" s="41"/>
      <c r="C63" s="30">
        <v>39061.334999999999</v>
      </c>
      <c r="D63" s="30"/>
      <c r="E63">
        <f t="shared" si="0"/>
        <v>-8062.6092521651199</v>
      </c>
      <c r="F63">
        <f t="shared" si="9"/>
        <v>-8062.5</v>
      </c>
      <c r="G63" s="10">
        <f t="shared" si="11"/>
        <v>-3.4836232283851132E-2</v>
      </c>
      <c r="I63">
        <f t="shared" si="12"/>
        <v>-3.4836232283851132E-2</v>
      </c>
      <c r="O63">
        <f t="shared" si="7"/>
        <v>-0.19754816347010123</v>
      </c>
      <c r="P63" s="7">
        <f t="shared" si="4"/>
        <v>24042.834999999999</v>
      </c>
      <c r="Q63" s="123"/>
      <c r="R63">
        <f t="shared" si="13"/>
        <v>2.6475172550358989E-2</v>
      </c>
      <c r="S63" s="8">
        <v>0.1</v>
      </c>
      <c r="T63">
        <f t="shared" si="6"/>
        <v>2.6475172550358989E-3</v>
      </c>
    </row>
    <row r="64" spans="1:20" x14ac:dyDescent="0.2">
      <c r="A64" s="27" t="s">
        <v>143</v>
      </c>
      <c r="B64" s="41"/>
      <c r="C64" s="30">
        <v>39388.483999999997</v>
      </c>
      <c r="D64" s="30"/>
      <c r="E64">
        <f t="shared" si="0"/>
        <v>-7036.6160770531733</v>
      </c>
      <c r="F64">
        <f t="shared" si="9"/>
        <v>-7036.5</v>
      </c>
      <c r="G64" s="10">
        <f t="shared" si="11"/>
        <v>-3.701242151146289E-2</v>
      </c>
      <c r="I64">
        <f t="shared" si="12"/>
        <v>-3.701242151146289E-2</v>
      </c>
      <c r="O64">
        <f t="shared" si="7"/>
        <v>-0.18448958948887267</v>
      </c>
      <c r="P64" s="7">
        <f t="shared" si="4"/>
        <v>24369.983999999997</v>
      </c>
      <c r="Q64" s="123"/>
      <c r="R64">
        <f t="shared" si="13"/>
        <v>2.1749515074637141E-2</v>
      </c>
      <c r="S64" s="8">
        <v>0.1</v>
      </c>
      <c r="T64">
        <f t="shared" si="6"/>
        <v>2.1749515074637143E-3</v>
      </c>
    </row>
    <row r="65" spans="1:32" x14ac:dyDescent="0.2">
      <c r="A65" s="27" t="s">
        <v>143</v>
      </c>
      <c r="B65" s="41"/>
      <c r="C65" s="30">
        <v>39389.440999999999</v>
      </c>
      <c r="D65" s="30"/>
      <c r="E65">
        <f t="shared" si="0"/>
        <v>-7033.6147673484684</v>
      </c>
      <c r="F65">
        <f t="shared" si="9"/>
        <v>-7033.5</v>
      </c>
      <c r="G65" s="10">
        <f t="shared" si="11"/>
        <v>-3.6594808028894477E-2</v>
      </c>
      <c r="I65">
        <f t="shared" si="12"/>
        <v>-3.6594808028894477E-2</v>
      </c>
      <c r="O65">
        <f t="shared" si="7"/>
        <v>-0.18445184926719968</v>
      </c>
      <c r="P65" s="7">
        <f t="shared" si="4"/>
        <v>24370.940999999999</v>
      </c>
      <c r="Q65" s="123"/>
      <c r="R65">
        <f t="shared" si="13"/>
        <v>2.1861704643745886E-2</v>
      </c>
      <c r="S65" s="8">
        <v>0.1</v>
      </c>
      <c r="T65">
        <f t="shared" si="6"/>
        <v>2.1861704643745886E-3</v>
      </c>
    </row>
    <row r="66" spans="1:32" x14ac:dyDescent="0.2">
      <c r="A66" s="27" t="s">
        <v>143</v>
      </c>
      <c r="B66" s="41"/>
      <c r="C66" s="30">
        <v>39436.315000000002</v>
      </c>
      <c r="D66" s="30"/>
      <c r="E66">
        <f t="shared" si="0"/>
        <v>-6886.610178949295</v>
      </c>
      <c r="F66">
        <f t="shared" si="9"/>
        <v>-6886.5</v>
      </c>
      <c r="G66" s="10">
        <f t="shared" si="11"/>
        <v>-3.5131747419654857E-2</v>
      </c>
      <c r="I66">
        <f t="shared" si="12"/>
        <v>-3.5131747419654857E-2</v>
      </c>
      <c r="O66">
        <f t="shared" si="7"/>
        <v>-0.18260574085653941</v>
      </c>
      <c r="P66" s="7">
        <f t="shared" si="4"/>
        <v>24417.815000000002</v>
      </c>
      <c r="Q66" s="123"/>
      <c r="R66">
        <f t="shared" si="13"/>
        <v>2.174857874022227E-2</v>
      </c>
      <c r="S66" s="8">
        <v>0.1</v>
      </c>
      <c r="T66">
        <f t="shared" si="6"/>
        <v>2.1748578740222271E-3</v>
      </c>
    </row>
    <row r="67" spans="1:32" x14ac:dyDescent="0.2">
      <c r="A67" s="27" t="s">
        <v>143</v>
      </c>
      <c r="B67" s="41"/>
      <c r="C67" s="30">
        <v>39443.341999999997</v>
      </c>
      <c r="D67" s="30"/>
      <c r="E67">
        <f t="shared" si="0"/>
        <v>-6864.5723489650791</v>
      </c>
      <c r="F67">
        <f t="shared" si="9"/>
        <v>-6864.5</v>
      </c>
      <c r="G67" s="10">
        <f t="shared" si="11"/>
        <v>-2.306924855656689E-2</v>
      </c>
      <c r="I67">
        <f t="shared" si="12"/>
        <v>-2.306924855656689E-2</v>
      </c>
      <c r="O67">
        <f t="shared" si="7"/>
        <v>-0.18232998576532938</v>
      </c>
      <c r="P67" s="7">
        <f t="shared" si="4"/>
        <v>24424.841999999997</v>
      </c>
      <c r="Q67" s="123"/>
      <c r="R67">
        <f t="shared" si="13"/>
        <v>2.5363982416278505E-2</v>
      </c>
      <c r="S67" s="8">
        <v>0.1</v>
      </c>
      <c r="T67">
        <f t="shared" si="6"/>
        <v>2.5363982416278506E-3</v>
      </c>
    </row>
    <row r="68" spans="1:32" x14ac:dyDescent="0.2">
      <c r="A68" s="27" t="s">
        <v>143</v>
      </c>
      <c r="B68" s="41"/>
      <c r="C68" s="30">
        <v>40151.379999999997</v>
      </c>
      <c r="D68" s="30"/>
      <c r="E68">
        <f t="shared" si="0"/>
        <v>-4644.0485028890753</v>
      </c>
      <c r="F68">
        <f t="shared" ref="F68:F99" si="14">ROUND(2*E68,0)/2</f>
        <v>-4644</v>
      </c>
      <c r="G68" s="10">
        <f t="shared" si="11"/>
        <v>-1.5465669792320114E-2</v>
      </c>
      <c r="I68">
        <f t="shared" si="12"/>
        <v>-1.5465669792320114E-2</v>
      </c>
      <c r="O68">
        <f t="shared" si="7"/>
        <v>-0.15521168790793324</v>
      </c>
      <c r="P68" s="7">
        <f t="shared" si="4"/>
        <v>25132.879999999997</v>
      </c>
      <c r="Q68" s="123"/>
      <c r="R68">
        <f t="shared" si="13"/>
        <v>1.9528949579169272E-2</v>
      </c>
      <c r="S68" s="8">
        <v>0.1</v>
      </c>
      <c r="T68">
        <f t="shared" si="6"/>
        <v>1.9528949579169274E-3</v>
      </c>
    </row>
    <row r="69" spans="1:32" x14ac:dyDescent="0.2">
      <c r="A69" s="27" t="s">
        <v>143</v>
      </c>
      <c r="B69" s="41"/>
      <c r="C69" s="30">
        <v>40483.476000000002</v>
      </c>
      <c r="D69" s="30"/>
      <c r="E69">
        <f t="shared" si="0"/>
        <v>-3602.5407205575239</v>
      </c>
      <c r="F69">
        <f t="shared" si="14"/>
        <v>-3602.5</v>
      </c>
      <c r="G69" s="10">
        <f t="shared" si="11"/>
        <v>-1.2984189364942722E-2</v>
      </c>
      <c r="I69">
        <f t="shared" si="12"/>
        <v>-1.2984189364942722E-2</v>
      </c>
      <c r="O69">
        <f t="shared" si="7"/>
        <v>-0.14297941947460591</v>
      </c>
      <c r="P69" s="7">
        <f t="shared" si="4"/>
        <v>25464.976000000002</v>
      </c>
      <c r="Q69" s="123"/>
      <c r="R69">
        <f t="shared" si="13"/>
        <v>1.6898759851264281E-2</v>
      </c>
      <c r="S69" s="8">
        <v>0.1</v>
      </c>
      <c r="T69">
        <f t="shared" si="6"/>
        <v>1.6898759851264281E-3</v>
      </c>
    </row>
    <row r="70" spans="1:32" x14ac:dyDescent="0.2">
      <c r="A70" s="27" t="s">
        <v>149</v>
      </c>
      <c r="B70" s="41"/>
      <c r="C70" s="30">
        <v>41632.345000000001</v>
      </c>
      <c r="D70" s="30">
        <v>4.8999999999999998E-4</v>
      </c>
      <c r="E70">
        <f t="shared" si="0"/>
        <v>0.50178636652258135</v>
      </c>
      <c r="F70">
        <f t="shared" si="14"/>
        <v>0.5</v>
      </c>
      <c r="G70" s="10">
        <f t="shared" si="11"/>
        <v>5.6960224901558831E-4</v>
      </c>
      <c r="J70">
        <f>G70</f>
        <v>5.6960224901558831E-4</v>
      </c>
      <c r="O70">
        <f t="shared" si="7"/>
        <v>-0.10306274018474189</v>
      </c>
      <c r="P70" s="7">
        <f t="shared" si="4"/>
        <v>26613.845000000001</v>
      </c>
      <c r="Q70" s="123"/>
      <c r="R70">
        <f t="shared" si="13"/>
        <v>1.073966239830757E-2</v>
      </c>
      <c r="S70" s="8">
        <v>1</v>
      </c>
      <c r="T70">
        <f t="shared" si="6"/>
        <v>1.073966239830757E-2</v>
      </c>
      <c r="AF70" t="s">
        <v>97</v>
      </c>
    </row>
    <row r="71" spans="1:32" x14ac:dyDescent="0.2">
      <c r="A71" s="27" t="s">
        <v>149</v>
      </c>
      <c r="B71" s="42" t="s">
        <v>131</v>
      </c>
      <c r="C71" s="30">
        <v>41632.345000000001</v>
      </c>
      <c r="D71" s="30">
        <v>4.8999999999999998E-4</v>
      </c>
      <c r="E71">
        <f t="shared" si="0"/>
        <v>0.50178636652258135</v>
      </c>
      <c r="F71">
        <f t="shared" si="14"/>
        <v>0.5</v>
      </c>
      <c r="G71" s="10">
        <f t="shared" si="11"/>
        <v>5.6960224901558831E-4</v>
      </c>
      <c r="J71">
        <f>G71</f>
        <v>5.6960224901558831E-4</v>
      </c>
      <c r="O71">
        <f t="shared" si="7"/>
        <v>-0.10306274018474189</v>
      </c>
      <c r="P71" s="7">
        <f t="shared" si="4"/>
        <v>26613.845000000001</v>
      </c>
      <c r="Q71" s="123"/>
      <c r="R71">
        <f t="shared" si="13"/>
        <v>1.073966239830757E-2</v>
      </c>
      <c r="S71" s="8">
        <v>1</v>
      </c>
      <c r="T71">
        <f t="shared" si="6"/>
        <v>1.073966239830757E-2</v>
      </c>
    </row>
    <row r="72" spans="1:32" x14ac:dyDescent="0.2">
      <c r="A72" s="27" t="s">
        <v>133</v>
      </c>
      <c r="B72" s="41"/>
      <c r="C72" s="30">
        <v>41634.414700000001</v>
      </c>
      <c r="D72" s="30"/>
      <c r="E72">
        <f t="shared" si="0"/>
        <v>6.9927066338296013</v>
      </c>
      <c r="F72">
        <f t="shared" si="14"/>
        <v>7</v>
      </c>
      <c r="G72" s="10">
        <f t="shared" si="11"/>
        <v>-2.3255685373442248E-3</v>
      </c>
      <c r="J72">
        <f>G72</f>
        <v>-2.3255685373442248E-3</v>
      </c>
      <c r="O72">
        <f t="shared" si="7"/>
        <v>-0.1029940933395843</v>
      </c>
      <c r="P72" s="7">
        <f t="shared" si="4"/>
        <v>26615.914700000001</v>
      </c>
      <c r="Q72" s="123"/>
      <c r="R72">
        <f t="shared" si="13"/>
        <v>1.0134151885859225E-2</v>
      </c>
      <c r="S72" s="8">
        <v>1</v>
      </c>
      <c r="T72">
        <f t="shared" si="6"/>
        <v>1.0134151885859225E-2</v>
      </c>
    </row>
    <row r="73" spans="1:32" x14ac:dyDescent="0.2">
      <c r="A73" s="21" t="s">
        <v>149</v>
      </c>
      <c r="B73" s="35" t="s">
        <v>132</v>
      </c>
      <c r="C73" s="50">
        <v>41634.417600000001</v>
      </c>
      <c r="D73" s="21" t="s">
        <v>298</v>
      </c>
      <c r="E73">
        <f t="shared" si="0"/>
        <v>7.0018015117210552</v>
      </c>
      <c r="F73" s="27">
        <f t="shared" si="14"/>
        <v>7</v>
      </c>
      <c r="G73" s="30">
        <f t="shared" si="11"/>
        <v>5.7443146215518937E-4</v>
      </c>
      <c r="J73">
        <f>G73</f>
        <v>5.7443146215518937E-4</v>
      </c>
      <c r="N73">
        <f ca="1">+C$11+C$12*F73</f>
        <v>0.14956337404472475</v>
      </c>
      <c r="O73">
        <f t="shared" si="7"/>
        <v>-0.1029940933395843</v>
      </c>
      <c r="P73" s="7">
        <f t="shared" si="4"/>
        <v>26615.917600000001</v>
      </c>
      <c r="Q73" s="123"/>
      <c r="R73">
        <f t="shared" si="13"/>
        <v>1.0726439329608527E-2</v>
      </c>
      <c r="S73" s="8">
        <v>1</v>
      </c>
      <c r="T73">
        <f t="shared" si="6"/>
        <v>1.0726439329608527E-2</v>
      </c>
      <c r="U73">
        <f>+(G73-O73)</f>
        <v>0.10356852480173949</v>
      </c>
    </row>
    <row r="74" spans="1:32" x14ac:dyDescent="0.2">
      <c r="A74" s="27" t="s">
        <v>149</v>
      </c>
      <c r="B74" s="41"/>
      <c r="C74" s="30">
        <v>41634.41764</v>
      </c>
      <c r="D74" s="30">
        <v>1.1E-4</v>
      </c>
      <c r="E74">
        <f t="shared" si="0"/>
        <v>7.0019269583095136</v>
      </c>
      <c r="F74">
        <f t="shared" si="14"/>
        <v>7</v>
      </c>
      <c r="G74" s="10">
        <f t="shared" si="11"/>
        <v>6.1443146114470437E-4</v>
      </c>
      <c r="J74">
        <f>G74</f>
        <v>6.1443146114470437E-4</v>
      </c>
      <c r="O74">
        <f t="shared" si="7"/>
        <v>-0.1029940933395843</v>
      </c>
      <c r="P74" s="7">
        <f t="shared" si="4"/>
        <v>26615.91764</v>
      </c>
      <c r="Q74" s="123"/>
      <c r="R74">
        <f t="shared" si="13"/>
        <v>1.0734726411383276E-2</v>
      </c>
      <c r="S74" s="8">
        <v>1</v>
      </c>
      <c r="T74">
        <f t="shared" si="6"/>
        <v>1.0734726411383276E-2</v>
      </c>
    </row>
    <row r="75" spans="1:32" x14ac:dyDescent="0.2">
      <c r="A75" s="27" t="s">
        <v>72</v>
      </c>
      <c r="B75" s="41"/>
      <c r="C75" s="30">
        <v>41649.40322</v>
      </c>
      <c r="D75" s="30">
        <v>8.0000000000000007E-5</v>
      </c>
      <c r="E75">
        <f t="shared" si="0"/>
        <v>53.999175322494331</v>
      </c>
      <c r="F75">
        <f t="shared" si="14"/>
        <v>54</v>
      </c>
      <c r="G75" s="10">
        <f t="shared" si="11"/>
        <v>-2.6295732823200524E-4</v>
      </c>
      <c r="I75">
        <f>G75</f>
        <v>-2.6295732823200524E-4</v>
      </c>
      <c r="O75">
        <f t="shared" si="7"/>
        <v>-0.10249808447801703</v>
      </c>
      <c r="P75" s="7">
        <f t="shared" si="4"/>
        <v>26630.90322</v>
      </c>
      <c r="Q75" s="123"/>
      <c r="R75">
        <f t="shared" si="13"/>
        <v>1.0452021223332712E-2</v>
      </c>
      <c r="S75" s="8">
        <v>0.1</v>
      </c>
      <c r="T75">
        <f t="shared" si="6"/>
        <v>1.0452021223332712E-3</v>
      </c>
      <c r="AF75" t="s">
        <v>97</v>
      </c>
    </row>
    <row r="76" spans="1:32" x14ac:dyDescent="0.2">
      <c r="A76" s="21" t="s">
        <v>149</v>
      </c>
      <c r="B76" s="35" t="s">
        <v>132</v>
      </c>
      <c r="C76" s="50">
        <v>41649.403400000003</v>
      </c>
      <c r="D76" s="21" t="s">
        <v>298</v>
      </c>
      <c r="E76">
        <f t="shared" si="0"/>
        <v>53.999739832165211</v>
      </c>
      <c r="F76" s="27">
        <f t="shared" si="14"/>
        <v>54</v>
      </c>
      <c r="G76" s="30">
        <f t="shared" si="11"/>
        <v>-8.2957325503230095E-5</v>
      </c>
      <c r="J76">
        <f t="shared" ref="J76:J84" si="15">G76</f>
        <v>-8.2957325503230095E-5</v>
      </c>
      <c r="N76">
        <f ca="1">+C$11+C$12*F76</f>
        <v>0.14949262403602087</v>
      </c>
      <c r="O76">
        <f t="shared" si="7"/>
        <v>-0.10249808447801703</v>
      </c>
      <c r="P76" s="7">
        <f t="shared" si="4"/>
        <v>26630.903400000003</v>
      </c>
      <c r="Q76" s="123"/>
      <c r="R76">
        <f t="shared" si="13"/>
        <v>1.048885826966557E-2</v>
      </c>
      <c r="S76" s="8">
        <v>1</v>
      </c>
      <c r="T76">
        <f t="shared" si="6"/>
        <v>1.048885826966557E-2</v>
      </c>
      <c r="U76">
        <f>+(G76-O76)</f>
        <v>0.1024151271525138</v>
      </c>
    </row>
    <row r="77" spans="1:32" x14ac:dyDescent="0.2">
      <c r="A77" s="27" t="s">
        <v>75</v>
      </c>
      <c r="B77" s="41"/>
      <c r="C77" s="30">
        <v>41650.359499999999</v>
      </c>
      <c r="D77" s="30"/>
      <c r="E77">
        <f t="shared" si="0"/>
        <v>56.99822698853805</v>
      </c>
      <c r="F77">
        <f t="shared" si="14"/>
        <v>57</v>
      </c>
      <c r="G77" s="10">
        <f t="shared" si="11"/>
        <v>-5.6534384202677757E-4</v>
      </c>
      <c r="J77">
        <f t="shared" si="15"/>
        <v>-5.6534384202677757E-4</v>
      </c>
      <c r="O77">
        <f t="shared" si="7"/>
        <v>-0.10246644585119125</v>
      </c>
      <c r="P77" s="7">
        <f t="shared" si="4"/>
        <v>26631.859499999999</v>
      </c>
      <c r="Q77" s="123"/>
      <c r="R77">
        <f t="shared" si="13"/>
        <v>1.0383834590682144E-2</v>
      </c>
      <c r="S77" s="8">
        <v>1</v>
      </c>
      <c r="T77">
        <f t="shared" si="6"/>
        <v>1.0383834590682144E-2</v>
      </c>
    </row>
    <row r="78" spans="1:32" x14ac:dyDescent="0.2">
      <c r="A78" s="27" t="s">
        <v>149</v>
      </c>
      <c r="B78" s="41"/>
      <c r="C78" s="30">
        <v>41650.359539999998</v>
      </c>
      <c r="D78" s="30">
        <v>2.7E-4</v>
      </c>
      <c r="E78">
        <f t="shared" si="0"/>
        <v>56.998352435126506</v>
      </c>
      <c r="F78">
        <f t="shared" si="14"/>
        <v>57</v>
      </c>
      <c r="G78" s="10">
        <f t="shared" si="11"/>
        <v>-5.2534384303726256E-4</v>
      </c>
      <c r="J78">
        <f t="shared" si="15"/>
        <v>-5.2534384303726256E-4</v>
      </c>
      <c r="O78">
        <f t="shared" si="7"/>
        <v>-0.10246644585119125</v>
      </c>
      <c r="P78" s="7">
        <f t="shared" si="4"/>
        <v>26631.859539999998</v>
      </c>
      <c r="Q78" s="123"/>
      <c r="R78">
        <f t="shared" si="13"/>
        <v>1.0391988278636856E-2</v>
      </c>
      <c r="S78" s="8">
        <v>1</v>
      </c>
      <c r="T78">
        <f t="shared" si="6"/>
        <v>1.0391988278636856E-2</v>
      </c>
      <c r="AF78" t="s">
        <v>118</v>
      </c>
    </row>
    <row r="79" spans="1:32" x14ac:dyDescent="0.2">
      <c r="A79" s="27" t="s">
        <v>149</v>
      </c>
      <c r="B79" s="41"/>
      <c r="C79" s="30">
        <v>41650.518889999999</v>
      </c>
      <c r="D79" s="30">
        <v>1.4999999999999999E-4</v>
      </c>
      <c r="E79">
        <f t="shared" si="0"/>
        <v>57.498100294529586</v>
      </c>
      <c r="F79">
        <f t="shared" si="14"/>
        <v>57.5</v>
      </c>
      <c r="G79" s="10">
        <f t="shared" si="11"/>
        <v>-6.0574159579118714E-4</v>
      </c>
      <c r="J79">
        <f t="shared" si="15"/>
        <v>-6.0574159579118714E-4</v>
      </c>
      <c r="O79">
        <f t="shared" si="7"/>
        <v>-0.10246117299770847</v>
      </c>
      <c r="P79" s="7">
        <f t="shared" si="4"/>
        <v>26632.018889999999</v>
      </c>
      <c r="Q79" s="123"/>
      <c r="R79">
        <f t="shared" si="13"/>
        <v>1.0374528906070678E-2</v>
      </c>
      <c r="S79" s="8">
        <v>1</v>
      </c>
      <c r="T79">
        <f t="shared" si="6"/>
        <v>1.0374528906070678E-2</v>
      </c>
      <c r="AF79" t="s">
        <v>97</v>
      </c>
    </row>
    <row r="80" spans="1:32" x14ac:dyDescent="0.2">
      <c r="A80" s="21" t="s">
        <v>149</v>
      </c>
      <c r="B80" s="35" t="s">
        <v>131</v>
      </c>
      <c r="C80" s="50">
        <v>41650.518900000003</v>
      </c>
      <c r="D80" s="21" t="s">
        <v>298</v>
      </c>
      <c r="E80">
        <f t="shared" si="0"/>
        <v>57.498131656188107</v>
      </c>
      <c r="F80" s="27">
        <f t="shared" si="14"/>
        <v>57.5</v>
      </c>
      <c r="G80" s="30">
        <f t="shared" si="11"/>
        <v>-5.9574159240582958E-4</v>
      </c>
      <c r="J80">
        <f t="shared" si="15"/>
        <v>-5.9574159240582958E-4</v>
      </c>
      <c r="N80">
        <f ca="1">+C$11+C$12*F80</f>
        <v>0.14948735541835145</v>
      </c>
      <c r="O80">
        <f t="shared" si="7"/>
        <v>-0.10246117299770847</v>
      </c>
      <c r="P80" s="7">
        <f t="shared" si="4"/>
        <v>26632.018900000003</v>
      </c>
      <c r="Q80" s="123"/>
      <c r="R80">
        <f t="shared" si="13"/>
        <v>1.0376566115388418E-2</v>
      </c>
      <c r="S80" s="8">
        <v>1</v>
      </c>
      <c r="T80">
        <f t="shared" si="6"/>
        <v>1.0376566115388418E-2</v>
      </c>
      <c r="U80">
        <f>+(G80-O80)</f>
        <v>0.10186543140530264</v>
      </c>
    </row>
    <row r="81" spans="1:32" x14ac:dyDescent="0.2">
      <c r="A81" s="21" t="s">
        <v>149</v>
      </c>
      <c r="B81" s="35" t="s">
        <v>132</v>
      </c>
      <c r="C81" s="50">
        <v>41658.330800000003</v>
      </c>
      <c r="D81" s="21" t="s">
        <v>298</v>
      </c>
      <c r="E81">
        <f t="shared" si="0"/>
        <v>81.997537384641191</v>
      </c>
      <c r="F81" s="27">
        <f t="shared" si="14"/>
        <v>82</v>
      </c>
      <c r="G81" s="30">
        <f t="shared" si="11"/>
        <v>-7.8523149568354711E-4</v>
      </c>
      <c r="J81">
        <f t="shared" si="15"/>
        <v>-7.8523149568354711E-4</v>
      </c>
      <c r="N81">
        <f ca="1">+C$11+C$12*F81</f>
        <v>0.14945047509466539</v>
      </c>
      <c r="O81">
        <f t="shared" si="7"/>
        <v>-0.10220289102292304</v>
      </c>
      <c r="P81" s="7">
        <f t="shared" si="4"/>
        <v>26639.830800000003</v>
      </c>
      <c r="Q81" s="123"/>
      <c r="R81">
        <f t="shared" si="13"/>
        <v>1.0285541663983072E-2</v>
      </c>
      <c r="S81" s="8">
        <v>1</v>
      </c>
      <c r="T81">
        <f t="shared" si="6"/>
        <v>1.0285541663983072E-2</v>
      </c>
      <c r="U81">
        <f>+(G81-O81)</f>
        <v>0.1014176595272395</v>
      </c>
    </row>
    <row r="82" spans="1:32" x14ac:dyDescent="0.2">
      <c r="A82" s="27" t="s">
        <v>149</v>
      </c>
      <c r="B82" s="41"/>
      <c r="C82" s="30">
        <v>41658.330829999999</v>
      </c>
      <c r="D82" s="30">
        <v>8.0000000000000007E-5</v>
      </c>
      <c r="E82">
        <f t="shared" si="0"/>
        <v>81.997631469571132</v>
      </c>
      <c r="F82">
        <f t="shared" si="14"/>
        <v>82</v>
      </c>
      <c r="G82" s="10">
        <f t="shared" si="11"/>
        <v>-7.5523150007938966E-4</v>
      </c>
      <c r="J82">
        <f t="shared" si="15"/>
        <v>-7.5523150007938966E-4</v>
      </c>
      <c r="O82">
        <f t="shared" si="7"/>
        <v>-0.10220289102292304</v>
      </c>
      <c r="P82" s="7">
        <f t="shared" si="4"/>
        <v>26639.830829999999</v>
      </c>
      <c r="Q82" s="123"/>
      <c r="R82">
        <f t="shared" si="13"/>
        <v>1.0291627622662811E-2</v>
      </c>
      <c r="S82" s="8">
        <v>1</v>
      </c>
      <c r="T82">
        <f t="shared" si="6"/>
        <v>1.0291627622662811E-2</v>
      </c>
      <c r="AF82" t="s">
        <v>97</v>
      </c>
    </row>
    <row r="83" spans="1:32" x14ac:dyDescent="0.2">
      <c r="A83" s="27" t="s">
        <v>149</v>
      </c>
      <c r="B83" s="41"/>
      <c r="C83" s="30">
        <v>41658.490590000001</v>
      </c>
      <c r="D83" s="30">
        <v>2.5999999999999998E-4</v>
      </c>
      <c r="E83">
        <f t="shared" si="0"/>
        <v>82.498665156540142</v>
      </c>
      <c r="F83">
        <f t="shared" si="14"/>
        <v>82.5</v>
      </c>
      <c r="G83" s="10">
        <f t="shared" si="11"/>
        <v>-4.2562924500089139E-4</v>
      </c>
      <c r="J83">
        <f t="shared" si="15"/>
        <v>-4.2562924500089139E-4</v>
      </c>
      <c r="O83">
        <f t="shared" si="7"/>
        <v>-0.10219762175498599</v>
      </c>
      <c r="P83" s="7">
        <f t="shared" si="4"/>
        <v>26639.990590000001</v>
      </c>
      <c r="Q83" s="123"/>
      <c r="R83">
        <f t="shared" si="13"/>
        <v>1.0357538459452463E-2</v>
      </c>
      <c r="S83" s="8">
        <v>1</v>
      </c>
      <c r="T83">
        <f t="shared" si="6"/>
        <v>1.0357538459452463E-2</v>
      </c>
      <c r="AF83" t="s">
        <v>118</v>
      </c>
    </row>
    <row r="84" spans="1:32" x14ac:dyDescent="0.2">
      <c r="A84" s="21" t="s">
        <v>149</v>
      </c>
      <c r="B84" s="35" t="s">
        <v>131</v>
      </c>
      <c r="C84" s="50">
        <v>41658.490599999997</v>
      </c>
      <c r="D84" s="21" t="s">
        <v>298</v>
      </c>
      <c r="E84">
        <f t="shared" si="0"/>
        <v>82.498696518175848</v>
      </c>
      <c r="F84" s="27">
        <f t="shared" si="14"/>
        <v>82.5</v>
      </c>
      <c r="G84" s="30">
        <f t="shared" si="11"/>
        <v>-4.1562924889149144E-4</v>
      </c>
      <c r="J84">
        <f t="shared" si="15"/>
        <v>-4.1562924889149144E-4</v>
      </c>
      <c r="N84">
        <f ca="1">+C$11+C$12*F84</f>
        <v>0.14944972243499832</v>
      </c>
      <c r="O84">
        <f t="shared" si="7"/>
        <v>-0.10219762175498599</v>
      </c>
      <c r="P84" s="7">
        <f t="shared" si="4"/>
        <v>26639.990599999997</v>
      </c>
      <c r="Q84" s="123"/>
      <c r="R84">
        <f t="shared" si="13"/>
        <v>1.0359573998510677E-2</v>
      </c>
      <c r="S84" s="8">
        <v>1</v>
      </c>
      <c r="T84">
        <f t="shared" si="6"/>
        <v>1.0359573998510677E-2</v>
      </c>
      <c r="U84">
        <f>+(G84-O84)</f>
        <v>0.1017819925060945</v>
      </c>
    </row>
    <row r="85" spans="1:32" x14ac:dyDescent="0.2">
      <c r="A85" s="27" t="s">
        <v>96</v>
      </c>
      <c r="B85" s="41"/>
      <c r="C85" s="30">
        <v>42273.428</v>
      </c>
      <c r="D85" s="30"/>
      <c r="E85">
        <f t="shared" ref="E85:E148" si="16">(C85-C$7)/C$8</f>
        <v>2011.043718881358</v>
      </c>
      <c r="F85">
        <f t="shared" si="14"/>
        <v>2011</v>
      </c>
      <c r="G85" s="10">
        <f t="shared" si="11"/>
        <v>1.3940237287897617E-2</v>
      </c>
      <c r="I85">
        <f t="shared" ref="I85:I94" si="17">G85</f>
        <v>1.3940237287897617E-2</v>
      </c>
      <c r="O85">
        <f t="shared" si="7"/>
        <v>-8.2407595495337133E-2</v>
      </c>
      <c r="P85" s="7">
        <f t="shared" ref="P85:P148" si="18">C85-15018.5</f>
        <v>27254.928</v>
      </c>
      <c r="Q85" s="123"/>
      <c r="R85">
        <f t="shared" si="13"/>
        <v>9.2829048820261655E-3</v>
      </c>
      <c r="S85" s="8">
        <v>0.1</v>
      </c>
      <c r="T85">
        <f t="shared" ref="T85:T148" si="19">+S85*R85</f>
        <v>9.2829048820261659E-4</v>
      </c>
      <c r="AB85">
        <v>10</v>
      </c>
      <c r="AD85" t="s">
        <v>95</v>
      </c>
      <c r="AF85" t="s">
        <v>97</v>
      </c>
    </row>
    <row r="86" spans="1:32" x14ac:dyDescent="0.2">
      <c r="A86" s="27" t="s">
        <v>96</v>
      </c>
      <c r="B86" s="41"/>
      <c r="C86" s="30">
        <v>42275.332999999999</v>
      </c>
      <c r="D86" s="30"/>
      <c r="E86">
        <f t="shared" si="16"/>
        <v>2017.0181128076333</v>
      </c>
      <c r="F86">
        <f t="shared" si="14"/>
        <v>2017</v>
      </c>
      <c r="G86" s="10">
        <f t="shared" si="11"/>
        <v>5.7754642475629225E-3</v>
      </c>
      <c r="I86">
        <f t="shared" si="17"/>
        <v>5.7754642475629225E-3</v>
      </c>
      <c r="O86">
        <f t="shared" si="7"/>
        <v>-8.2347688941497549E-2</v>
      </c>
      <c r="P86" s="7">
        <f t="shared" si="18"/>
        <v>27256.832999999999</v>
      </c>
      <c r="Q86" s="123"/>
      <c r="R86">
        <f t="shared" si="13"/>
        <v>7.7656901279826189E-3</v>
      </c>
      <c r="S86" s="8">
        <v>0.1</v>
      </c>
      <c r="T86">
        <f t="shared" si="19"/>
        <v>7.7656901279826197E-4</v>
      </c>
      <c r="AB86">
        <v>7</v>
      </c>
      <c r="AD86" t="s">
        <v>95</v>
      </c>
      <c r="AF86" t="s">
        <v>97</v>
      </c>
    </row>
    <row r="87" spans="1:32" x14ac:dyDescent="0.2">
      <c r="A87" s="27" t="s">
        <v>96</v>
      </c>
      <c r="B87" s="41"/>
      <c r="C87" s="30">
        <v>42296.375</v>
      </c>
      <c r="D87" s="30"/>
      <c r="E87">
        <f t="shared" si="16"/>
        <v>2083.0092923334978</v>
      </c>
      <c r="F87">
        <f t="shared" si="14"/>
        <v>2083</v>
      </c>
      <c r="G87" s="10">
        <f t="shared" si="11"/>
        <v>2.9629608543473296E-3</v>
      </c>
      <c r="I87">
        <f t="shared" si="17"/>
        <v>2.9629608543473296E-3</v>
      </c>
      <c r="O87">
        <f t="shared" si="7"/>
        <v>-8.1689398389790682E-2</v>
      </c>
      <c r="P87" s="7">
        <f t="shared" si="18"/>
        <v>27277.875</v>
      </c>
      <c r="Q87" s="123"/>
      <c r="R87">
        <f t="shared" si="13"/>
        <v>7.1660219255985985E-3</v>
      </c>
      <c r="S87" s="8">
        <v>0.1</v>
      </c>
      <c r="T87">
        <f t="shared" si="19"/>
        <v>7.1660219255985987E-4</v>
      </c>
      <c r="AB87">
        <v>9</v>
      </c>
      <c r="AD87" t="s">
        <v>95</v>
      </c>
      <c r="AF87" t="s">
        <v>97</v>
      </c>
    </row>
    <row r="88" spans="1:32" x14ac:dyDescent="0.2">
      <c r="A88" s="27" t="s">
        <v>75</v>
      </c>
      <c r="B88" s="41"/>
      <c r="C88" s="30">
        <v>43351.821000000004</v>
      </c>
      <c r="D88" s="30"/>
      <c r="E88">
        <f t="shared" si="16"/>
        <v>5393.0618760162106</v>
      </c>
      <c r="F88">
        <f t="shared" si="14"/>
        <v>5393</v>
      </c>
      <c r="G88" s="10">
        <f t="shared" si="11"/>
        <v>1.9729835752514191E-2</v>
      </c>
      <c r="I88">
        <f t="shared" si="17"/>
        <v>1.9729835752514191E-2</v>
      </c>
      <c r="O88">
        <f t="shared" si="7"/>
        <v>-5.0277805638953628E-2</v>
      </c>
      <c r="P88" s="7">
        <f t="shared" si="18"/>
        <v>28333.321000000004</v>
      </c>
      <c r="Q88" s="123"/>
      <c r="R88">
        <f t="shared" si="13"/>
        <v>4.9010698531963574E-3</v>
      </c>
      <c r="S88" s="8">
        <v>0.1</v>
      </c>
      <c r="T88">
        <f t="shared" si="19"/>
        <v>4.9010698531963581E-4</v>
      </c>
    </row>
    <row r="89" spans="1:32" x14ac:dyDescent="0.2">
      <c r="A89" s="21" t="s">
        <v>492</v>
      </c>
      <c r="B89" s="35" t="s">
        <v>131</v>
      </c>
      <c r="C89" s="50">
        <v>43389.286999999997</v>
      </c>
      <c r="D89" s="21" t="s">
        <v>298</v>
      </c>
      <c r="E89">
        <f t="shared" si="16"/>
        <v>5510.5614260644679</v>
      </c>
      <c r="F89" s="27">
        <f t="shared" si="14"/>
        <v>5510.5</v>
      </c>
      <c r="G89" s="30">
        <f t="shared" si="11"/>
        <v>1.9586363778216764E-2</v>
      </c>
      <c r="I89">
        <f t="shared" si="17"/>
        <v>1.9586363778216764E-2</v>
      </c>
      <c r="N89">
        <f ca="1">+C$11+C$12*F89</f>
        <v>0.14127884908936908</v>
      </c>
      <c r="O89">
        <f t="shared" si="7"/>
        <v>-4.9220501998078862E-2</v>
      </c>
      <c r="P89" s="7">
        <f t="shared" si="18"/>
        <v>28370.786999999997</v>
      </c>
      <c r="Q89" s="123"/>
      <c r="R89">
        <f t="shared" si="13"/>
        <v>4.7343847779571634E-3</v>
      </c>
      <c r="S89" s="8">
        <v>0.1</v>
      </c>
      <c r="T89">
        <f t="shared" si="19"/>
        <v>4.7343847779571637E-4</v>
      </c>
      <c r="U89">
        <f>+(G89-O89)</f>
        <v>6.8806865776295634E-2</v>
      </c>
    </row>
    <row r="90" spans="1:32" x14ac:dyDescent="0.2">
      <c r="A90" s="27" t="s">
        <v>75</v>
      </c>
      <c r="B90" s="41"/>
      <c r="C90" s="30">
        <v>43432.811000000002</v>
      </c>
      <c r="D90" s="30"/>
      <c r="E90">
        <f t="shared" si="16"/>
        <v>5647.0598624148088</v>
      </c>
      <c r="F90">
        <f t="shared" si="14"/>
        <v>5647</v>
      </c>
      <c r="G90" s="10">
        <f t="shared" si="11"/>
        <v>1.9087777203822043E-2</v>
      </c>
      <c r="I90">
        <f t="shared" si="17"/>
        <v>1.9087777203822043E-2</v>
      </c>
      <c r="O90">
        <f t="shared" si="7"/>
        <v>-4.7997202687106194E-2</v>
      </c>
      <c r="P90" s="7">
        <f t="shared" si="18"/>
        <v>28414.311000000002</v>
      </c>
      <c r="Q90" s="123"/>
      <c r="R90">
        <f t="shared" si="13"/>
        <v>4.5003945269662463E-3</v>
      </c>
      <c r="S90" s="8">
        <v>0.1</v>
      </c>
      <c r="T90">
        <f t="shared" si="19"/>
        <v>4.5003945269662466E-4</v>
      </c>
    </row>
    <row r="91" spans="1:32" x14ac:dyDescent="0.2">
      <c r="A91" s="27" t="s">
        <v>75</v>
      </c>
      <c r="B91" s="41"/>
      <c r="C91" s="30">
        <v>43705.760999999999</v>
      </c>
      <c r="D91" s="30"/>
      <c r="E91">
        <f t="shared" si="16"/>
        <v>6503.076042035731</v>
      </c>
      <c r="F91">
        <f t="shared" si="14"/>
        <v>6503</v>
      </c>
      <c r="G91" s="10">
        <f t="shared" si="11"/>
        <v>2.4246824003057554E-2</v>
      </c>
      <c r="I91">
        <f t="shared" si="17"/>
        <v>2.4246824003057554E-2</v>
      </c>
      <c r="O91">
        <f t="shared" si="7"/>
        <v>-4.0447664848853315E-2</v>
      </c>
      <c r="P91" s="7">
        <f t="shared" si="18"/>
        <v>28687.260999999999</v>
      </c>
      <c r="Q91" s="123"/>
      <c r="R91">
        <f t="shared" si="13"/>
        <v>4.1853768878100201E-3</v>
      </c>
      <c r="S91" s="8">
        <v>0.1</v>
      </c>
      <c r="T91">
        <f t="shared" si="19"/>
        <v>4.1853768878100204E-4</v>
      </c>
    </row>
    <row r="92" spans="1:32" x14ac:dyDescent="0.2">
      <c r="A92" s="27" t="s">
        <v>98</v>
      </c>
      <c r="B92" s="41"/>
      <c r="C92" s="30">
        <v>43789.286999999997</v>
      </c>
      <c r="D92" s="30"/>
      <c r="E92">
        <f t="shared" si="16"/>
        <v>6765.0273423435392</v>
      </c>
      <c r="F92">
        <f t="shared" si="14"/>
        <v>6765</v>
      </c>
      <c r="G92" s="10">
        <f t="shared" si="11"/>
        <v>8.7184014118975028E-3</v>
      </c>
      <c r="I92">
        <f t="shared" si="17"/>
        <v>8.7184014118975028E-3</v>
      </c>
      <c r="O92">
        <f t="shared" si="7"/>
        <v>-3.8178952367219472E-2</v>
      </c>
      <c r="P92" s="7">
        <f t="shared" si="18"/>
        <v>28770.786999999997</v>
      </c>
      <c r="Q92" s="123"/>
      <c r="R92">
        <f t="shared" si="13"/>
        <v>2.1993617914836572E-3</v>
      </c>
      <c r="S92" s="8">
        <v>0.1</v>
      </c>
      <c r="T92">
        <f t="shared" si="19"/>
        <v>2.1993617914836574E-4</v>
      </c>
      <c r="AB92">
        <v>8</v>
      </c>
      <c r="AD92" t="s">
        <v>95</v>
      </c>
      <c r="AF92" t="s">
        <v>97</v>
      </c>
    </row>
    <row r="93" spans="1:32" x14ac:dyDescent="0.2">
      <c r="A93" s="27" t="s">
        <v>98</v>
      </c>
      <c r="B93" s="41"/>
      <c r="C93" s="30">
        <v>43791.364000000001</v>
      </c>
      <c r="D93" s="30"/>
      <c r="E93">
        <f t="shared" si="16"/>
        <v>6771.5411566138328</v>
      </c>
      <c r="F93">
        <f t="shared" si="14"/>
        <v>6771.5</v>
      </c>
      <c r="G93" s="10">
        <f t="shared" si="11"/>
        <v>1.3123230630299076E-2</v>
      </c>
      <c r="I93">
        <f t="shared" si="17"/>
        <v>1.3123230630299076E-2</v>
      </c>
      <c r="O93">
        <f t="shared" si="7"/>
        <v>-3.8122917822521966E-2</v>
      </c>
      <c r="P93" s="7">
        <f t="shared" si="18"/>
        <v>28772.864000000001</v>
      </c>
      <c r="Q93" s="123"/>
      <c r="R93">
        <f t="shared" si="13"/>
        <v>2.6261677312485725E-3</v>
      </c>
      <c r="S93" s="8">
        <v>0.1</v>
      </c>
      <c r="T93">
        <f t="shared" si="19"/>
        <v>2.6261677312485729E-4</v>
      </c>
      <c r="AB93">
        <v>8</v>
      </c>
      <c r="AD93" t="s">
        <v>95</v>
      </c>
      <c r="AF93" t="s">
        <v>97</v>
      </c>
    </row>
    <row r="94" spans="1:32" x14ac:dyDescent="0.2">
      <c r="A94" s="27" t="s">
        <v>75</v>
      </c>
      <c r="B94" s="41"/>
      <c r="C94" s="30">
        <v>44081.696000000004</v>
      </c>
      <c r="D94" s="30"/>
      <c r="E94">
        <f t="shared" si="16"/>
        <v>7682.0701526266776</v>
      </c>
      <c r="F94">
        <f t="shared" si="14"/>
        <v>7682</v>
      </c>
      <c r="G94" s="10">
        <f t="shared" si="11"/>
        <v>2.2368922349414788E-2</v>
      </c>
      <c r="I94">
        <f t="shared" si="17"/>
        <v>2.2368922349414788E-2</v>
      </c>
      <c r="O94">
        <f t="shared" ref="O94:O157" si="20">+D$11+D$12*F94+D$13*F94^2</f>
        <v>-3.0393518187363862E-2</v>
      </c>
      <c r="P94" s="7">
        <f t="shared" si="18"/>
        <v>29063.196000000004</v>
      </c>
      <c r="Q94" s="123"/>
      <c r="R94">
        <f t="shared" si="13"/>
        <v>2.7838751313971027E-3</v>
      </c>
      <c r="S94" s="8">
        <v>0.1</v>
      </c>
      <c r="T94">
        <f t="shared" si="19"/>
        <v>2.7838751313971031E-4</v>
      </c>
    </row>
    <row r="95" spans="1:32" x14ac:dyDescent="0.2">
      <c r="A95" s="27" t="s">
        <v>99</v>
      </c>
      <c r="B95" s="41"/>
      <c r="C95" s="30">
        <v>44304.343000000001</v>
      </c>
      <c r="D95" s="30"/>
      <c r="E95">
        <f t="shared" si="16"/>
        <v>8380.3278347811356</v>
      </c>
      <c r="F95">
        <f t="shared" si="14"/>
        <v>8380.5</v>
      </c>
      <c r="O95">
        <f t="shared" si="20"/>
        <v>-2.4625014858913892E-2</v>
      </c>
      <c r="P95" s="7">
        <f t="shared" si="18"/>
        <v>29285.843000000001</v>
      </c>
      <c r="Q95" s="123"/>
      <c r="R95">
        <f t="shared" si="13"/>
        <v>6.0639135680172994E-4</v>
      </c>
      <c r="S95" s="8">
        <v>1</v>
      </c>
      <c r="T95">
        <f t="shared" si="19"/>
        <v>6.0639135680172994E-4</v>
      </c>
      <c r="AB95">
        <v>9</v>
      </c>
      <c r="AD95" t="s">
        <v>95</v>
      </c>
      <c r="AF95" t="s">
        <v>97</v>
      </c>
    </row>
    <row r="96" spans="1:32" x14ac:dyDescent="0.2">
      <c r="A96" s="27" t="s">
        <v>75</v>
      </c>
      <c r="B96" s="41"/>
      <c r="C96" s="30">
        <v>44474.851999999999</v>
      </c>
      <c r="D96" s="30"/>
      <c r="E96">
        <f t="shared" si="16"/>
        <v>8915.0721570781989</v>
      </c>
      <c r="F96">
        <f t="shared" si="14"/>
        <v>8915</v>
      </c>
      <c r="G96" s="10">
        <f>C96-(C$7+C$8*F96)</f>
        <v>2.3008063355518971E-2</v>
      </c>
      <c r="I96">
        <f>G96</f>
        <v>2.3008063355518971E-2</v>
      </c>
      <c r="O96">
        <f t="shared" si="20"/>
        <v>-2.0305412203022889E-2</v>
      </c>
      <c r="P96" s="7">
        <f t="shared" si="18"/>
        <v>29456.351999999999</v>
      </c>
      <c r="Q96" s="123"/>
      <c r="R96">
        <f t="shared" si="13"/>
        <v>1.8760571649604027E-3</v>
      </c>
      <c r="S96" s="8">
        <v>0.1</v>
      </c>
      <c r="T96">
        <f t="shared" si="19"/>
        <v>1.8760571649604029E-4</v>
      </c>
    </row>
    <row r="97" spans="1:32" x14ac:dyDescent="0.2">
      <c r="A97" s="27" t="s">
        <v>100</v>
      </c>
      <c r="B97" s="41" t="s">
        <v>131</v>
      </c>
      <c r="C97" s="30">
        <v>44498.368000000002</v>
      </c>
      <c r="D97" s="30"/>
      <c r="E97">
        <f t="shared" si="16"/>
        <v>8988.8222082962566</v>
      </c>
      <c r="F97">
        <f t="shared" si="14"/>
        <v>8989</v>
      </c>
      <c r="O97">
        <f t="shared" si="20"/>
        <v>-1.9713833681231717E-2</v>
      </c>
      <c r="P97" s="7">
        <f t="shared" si="18"/>
        <v>29479.868000000002</v>
      </c>
      <c r="Q97" s="123"/>
      <c r="R97">
        <f t="shared" si="13"/>
        <v>3.8863523841126607E-4</v>
      </c>
      <c r="S97" s="8">
        <v>1</v>
      </c>
      <c r="T97">
        <f t="shared" si="19"/>
        <v>3.8863523841126607E-4</v>
      </c>
      <c r="AB97">
        <v>8</v>
      </c>
      <c r="AD97" t="s">
        <v>95</v>
      </c>
      <c r="AF97" t="s">
        <v>97</v>
      </c>
    </row>
    <row r="98" spans="1:32" x14ac:dyDescent="0.2">
      <c r="A98" s="27" t="s">
        <v>75</v>
      </c>
      <c r="B98" s="41"/>
      <c r="C98" s="30">
        <v>44522.695</v>
      </c>
      <c r="D98" s="30"/>
      <c r="E98">
        <f t="shared" si="16"/>
        <v>9065.115689159551</v>
      </c>
      <c r="F98">
        <f t="shared" si="14"/>
        <v>9065</v>
      </c>
      <c r="G98" s="10">
        <f>C98-(C$7+C$8*F98)</f>
        <v>3.6888737442495767E-2</v>
      </c>
      <c r="I98">
        <f>G98</f>
        <v>3.6888737442495767E-2</v>
      </c>
      <c r="O98">
        <f t="shared" si="20"/>
        <v>-1.9107901559587678E-2</v>
      </c>
      <c r="P98" s="7">
        <f t="shared" si="18"/>
        <v>29504.195</v>
      </c>
      <c r="Q98" s="123"/>
      <c r="R98">
        <f t="shared" si="13"/>
        <v>3.1356235795296527E-3</v>
      </c>
      <c r="S98" s="8">
        <v>0.1</v>
      </c>
      <c r="T98">
        <f t="shared" si="19"/>
        <v>3.1356235795296531E-4</v>
      </c>
    </row>
    <row r="99" spans="1:32" x14ac:dyDescent="0.2">
      <c r="A99" s="27" t="s">
        <v>101</v>
      </c>
      <c r="B99" s="41"/>
      <c r="C99" s="30">
        <v>44540.303</v>
      </c>
      <c r="D99" s="30"/>
      <c r="E99">
        <f t="shared" si="16"/>
        <v>9120.3372787941571</v>
      </c>
      <c r="F99">
        <f t="shared" si="14"/>
        <v>9120.5</v>
      </c>
      <c r="O99">
        <f t="shared" si="20"/>
        <v>-1.8666458383325452E-2</v>
      </c>
      <c r="P99" s="7">
        <f t="shared" si="18"/>
        <v>29521.803</v>
      </c>
      <c r="Q99" s="123"/>
      <c r="R99">
        <f t="shared" si="13"/>
        <v>3.4843666857642104E-4</v>
      </c>
      <c r="S99" s="8">
        <v>1</v>
      </c>
      <c r="T99">
        <f t="shared" si="19"/>
        <v>3.4843666857642104E-4</v>
      </c>
      <c r="AB99">
        <v>8</v>
      </c>
      <c r="AD99" t="s">
        <v>95</v>
      </c>
      <c r="AF99" t="s">
        <v>97</v>
      </c>
    </row>
    <row r="100" spans="1:32" x14ac:dyDescent="0.2">
      <c r="A100" s="27" t="s">
        <v>102</v>
      </c>
      <c r="B100" s="41"/>
      <c r="C100" s="30">
        <v>44628.311999999998</v>
      </c>
      <c r="D100" s="30"/>
      <c r="E100">
        <f t="shared" si="16"/>
        <v>9396.3480058586629</v>
      </c>
      <c r="F100">
        <f t="shared" ref="F100:F131" si="21">ROUND(2*E100,0)/2</f>
        <v>9396.5</v>
      </c>
      <c r="O100">
        <f t="shared" si="20"/>
        <v>-1.6484295635441095E-2</v>
      </c>
      <c r="P100" s="7">
        <f t="shared" si="18"/>
        <v>29609.811999999998</v>
      </c>
      <c r="Q100" s="124">
        <f>C100-(C$7+C$8*F100)</f>
        <v>-4.8464972816873342E-2</v>
      </c>
      <c r="R100">
        <f>+(O100-Q100)^2</f>
        <v>1.0227637129829809E-3</v>
      </c>
      <c r="T100">
        <f t="shared" si="19"/>
        <v>0</v>
      </c>
      <c r="AB100">
        <v>9</v>
      </c>
      <c r="AD100" t="s">
        <v>95</v>
      </c>
      <c r="AF100" t="s">
        <v>97</v>
      </c>
    </row>
    <row r="101" spans="1:32" x14ac:dyDescent="0.2">
      <c r="A101" s="27" t="s">
        <v>75</v>
      </c>
      <c r="B101" s="41"/>
      <c r="C101" s="30">
        <v>44808.71</v>
      </c>
      <c r="D101" s="30"/>
      <c r="E101">
        <f t="shared" si="16"/>
        <v>9962.1058617709459</v>
      </c>
      <c r="F101">
        <f t="shared" si="21"/>
        <v>9962</v>
      </c>
      <c r="G101" s="10">
        <f t="shared" ref="G101:G120" si="22">C101-(C$7+C$8*F101)</f>
        <v>3.3755168500647414E-2</v>
      </c>
      <c r="I101">
        <f t="shared" ref="I101:I115" si="23">G101</f>
        <v>3.3755168500647414E-2</v>
      </c>
      <c r="O101">
        <f t="shared" si="20"/>
        <v>-1.2081483812819033E-2</v>
      </c>
      <c r="P101" s="7">
        <f t="shared" si="18"/>
        <v>29790.21</v>
      </c>
      <c r="Q101" s="123"/>
      <c r="R101">
        <f t="shared" ref="R101:R120" si="24">+(O101-G101)^2</f>
        <v>2.1009986953056089E-3</v>
      </c>
      <c r="S101" s="8">
        <v>0.1</v>
      </c>
      <c r="T101">
        <f t="shared" si="19"/>
        <v>2.1009986953056089E-4</v>
      </c>
    </row>
    <row r="102" spans="1:32" x14ac:dyDescent="0.2">
      <c r="A102" s="27" t="s">
        <v>75</v>
      </c>
      <c r="B102" s="41"/>
      <c r="C102" s="30">
        <v>45836.724000000002</v>
      </c>
      <c r="D102" s="30"/>
      <c r="E102">
        <f t="shared" si="16"/>
        <v>13186.127172915238</v>
      </c>
      <c r="F102">
        <f t="shared" si="21"/>
        <v>13186</v>
      </c>
      <c r="G102" s="10">
        <f t="shared" si="22"/>
        <v>4.0550456920755096E-2</v>
      </c>
      <c r="I102">
        <f t="shared" si="23"/>
        <v>4.0550456920755096E-2</v>
      </c>
      <c r="O102">
        <f t="shared" si="20"/>
        <v>1.1267369890549366E-2</v>
      </c>
      <c r="P102" s="7">
        <f t="shared" si="18"/>
        <v>30818.224000000002</v>
      </c>
      <c r="Q102" s="123"/>
      <c r="R102">
        <f t="shared" si="24"/>
        <v>8.5749918601860304E-4</v>
      </c>
      <c r="S102" s="8">
        <v>0.1</v>
      </c>
      <c r="T102">
        <f t="shared" si="19"/>
        <v>8.5749918601860304E-5</v>
      </c>
    </row>
    <row r="103" spans="1:32" x14ac:dyDescent="0.2">
      <c r="A103" s="27" t="s">
        <v>75</v>
      </c>
      <c r="B103" s="41"/>
      <c r="C103" s="30">
        <v>46028.686000000002</v>
      </c>
      <c r="D103" s="30"/>
      <c r="E103">
        <f t="shared" si="16"/>
        <v>13788.151638467143</v>
      </c>
      <c r="F103">
        <f t="shared" si="21"/>
        <v>13788</v>
      </c>
      <c r="G103" s="10">
        <f t="shared" si="22"/>
        <v>4.8351562261814252E-2</v>
      </c>
      <c r="I103">
        <f t="shared" si="23"/>
        <v>4.8351562261814252E-2</v>
      </c>
      <c r="O103">
        <f t="shared" si="20"/>
        <v>1.5296837846037237E-2</v>
      </c>
      <c r="P103" s="7">
        <f t="shared" si="18"/>
        <v>31010.186000000002</v>
      </c>
      <c r="Q103" s="123"/>
      <c r="R103">
        <f t="shared" si="24"/>
        <v>1.0926148062029653E-3</v>
      </c>
      <c r="S103" s="8">
        <v>0.1</v>
      </c>
      <c r="T103">
        <f t="shared" si="19"/>
        <v>1.0926148062029653E-4</v>
      </c>
    </row>
    <row r="104" spans="1:32" x14ac:dyDescent="0.2">
      <c r="A104" s="27" t="s">
        <v>75</v>
      </c>
      <c r="B104" s="41"/>
      <c r="C104" s="30">
        <v>46713.595000000001</v>
      </c>
      <c r="D104" s="30"/>
      <c r="E104">
        <f t="shared" si="16"/>
        <v>15936.139129099098</v>
      </c>
      <c r="F104">
        <f t="shared" si="21"/>
        <v>15936</v>
      </c>
      <c r="G104" s="10">
        <f t="shared" si="22"/>
        <v>4.4362815213389695E-2</v>
      </c>
      <c r="I104">
        <f t="shared" si="23"/>
        <v>4.4362815213389695E-2</v>
      </c>
      <c r="O104">
        <f t="shared" si="20"/>
        <v>2.8827215152610823E-2</v>
      </c>
      <c r="P104" s="7">
        <f t="shared" si="18"/>
        <v>31695.095000000001</v>
      </c>
      <c r="Q104" s="123"/>
      <c r="R104">
        <f t="shared" si="24"/>
        <v>2.4135486924847248E-4</v>
      </c>
      <c r="S104" s="8">
        <v>0.1</v>
      </c>
      <c r="T104">
        <f t="shared" si="19"/>
        <v>2.413548692484725E-5</v>
      </c>
    </row>
    <row r="105" spans="1:32" x14ac:dyDescent="0.2">
      <c r="A105" s="27" t="s">
        <v>104</v>
      </c>
      <c r="B105" s="41"/>
      <c r="C105" s="30">
        <v>47153.317999999999</v>
      </c>
      <c r="D105" s="30"/>
      <c r="E105">
        <f t="shared" si="16"/>
        <v>17315.182919359046</v>
      </c>
      <c r="F105">
        <f t="shared" si="21"/>
        <v>17315</v>
      </c>
      <c r="G105" s="10">
        <f t="shared" si="22"/>
        <v>5.8325812336988747E-2</v>
      </c>
      <c r="I105">
        <f t="shared" si="23"/>
        <v>5.8325812336988747E-2</v>
      </c>
      <c r="O105">
        <f t="shared" si="20"/>
        <v>3.6816051118604046E-2</v>
      </c>
      <c r="P105" s="7">
        <f t="shared" si="18"/>
        <v>32134.817999999999</v>
      </c>
      <c r="Q105" s="123"/>
      <c r="R105">
        <f t="shared" si="24"/>
        <v>4.6266982767192652E-4</v>
      </c>
      <c r="S105" s="8">
        <v>0.1</v>
      </c>
      <c r="T105">
        <f t="shared" si="19"/>
        <v>4.6266982767192652E-5</v>
      </c>
      <c r="AB105">
        <v>8</v>
      </c>
      <c r="AD105" t="s">
        <v>103</v>
      </c>
      <c r="AF105" t="s">
        <v>97</v>
      </c>
    </row>
    <row r="106" spans="1:32" x14ac:dyDescent="0.2">
      <c r="A106" s="27" t="s">
        <v>104</v>
      </c>
      <c r="B106" s="41"/>
      <c r="C106" s="30">
        <v>47159.370999999999</v>
      </c>
      <c r="D106" s="30"/>
      <c r="E106">
        <f t="shared" si="16"/>
        <v>17334.166124837138</v>
      </c>
      <c r="F106">
        <f t="shared" si="21"/>
        <v>17334</v>
      </c>
      <c r="G106" s="10">
        <f t="shared" si="22"/>
        <v>5.2970697724958882E-2</v>
      </c>
      <c r="I106">
        <f t="shared" si="23"/>
        <v>5.2970697724958882E-2</v>
      </c>
      <c r="O106">
        <f t="shared" si="20"/>
        <v>3.6922312529399447E-2</v>
      </c>
      <c r="P106" s="7">
        <f t="shared" si="18"/>
        <v>32140.870999999999</v>
      </c>
      <c r="Q106" s="123"/>
      <c r="R106">
        <f t="shared" si="24"/>
        <v>2.5755066738505125E-4</v>
      </c>
      <c r="S106" s="8">
        <v>0.1</v>
      </c>
      <c r="T106">
        <f t="shared" si="19"/>
        <v>2.5755066738505127E-5</v>
      </c>
      <c r="AB106">
        <v>9</v>
      </c>
      <c r="AD106" t="s">
        <v>103</v>
      </c>
      <c r="AF106" t="s">
        <v>97</v>
      </c>
    </row>
    <row r="107" spans="1:32" x14ac:dyDescent="0.2">
      <c r="A107" s="27" t="s">
        <v>105</v>
      </c>
      <c r="B107" s="41"/>
      <c r="C107" s="30">
        <v>47392.466</v>
      </c>
      <c r="D107" s="30"/>
      <c r="E107">
        <f t="shared" si="16"/>
        <v>18065.190456724817</v>
      </c>
      <c r="F107">
        <f t="shared" si="21"/>
        <v>18065</v>
      </c>
      <c r="G107" s="10">
        <f t="shared" si="22"/>
        <v>6.0729182783688884E-2</v>
      </c>
      <c r="I107">
        <f t="shared" si="23"/>
        <v>6.0729182783688884E-2</v>
      </c>
      <c r="O107">
        <f t="shared" si="20"/>
        <v>4.0931949474665823E-2</v>
      </c>
      <c r="P107" s="7">
        <f t="shared" si="18"/>
        <v>32373.966</v>
      </c>
      <c r="Q107" s="123"/>
      <c r="R107">
        <f t="shared" si="24"/>
        <v>3.9193044669189221E-4</v>
      </c>
      <c r="S107" s="8">
        <v>0.1</v>
      </c>
      <c r="T107">
        <f t="shared" si="19"/>
        <v>3.9193044669189221E-5</v>
      </c>
      <c r="AB107">
        <v>9</v>
      </c>
      <c r="AD107" t="s">
        <v>103</v>
      </c>
      <c r="AF107" t="s">
        <v>97</v>
      </c>
    </row>
    <row r="108" spans="1:32" x14ac:dyDescent="0.2">
      <c r="A108" s="27" t="s">
        <v>105</v>
      </c>
      <c r="B108" s="41"/>
      <c r="C108" s="30">
        <v>47415.421000000002</v>
      </c>
      <c r="D108" s="30"/>
      <c r="E108">
        <f t="shared" si="16"/>
        <v>18137.18111949529</v>
      </c>
      <c r="F108">
        <f t="shared" si="21"/>
        <v>18137</v>
      </c>
      <c r="G108" s="10">
        <f t="shared" si="22"/>
        <v>5.7751906351768412E-2</v>
      </c>
      <c r="I108">
        <f t="shared" si="23"/>
        <v>5.7751906351768412E-2</v>
      </c>
      <c r="O108">
        <f t="shared" si="20"/>
        <v>4.1318587439353481E-2</v>
      </c>
      <c r="P108" s="7">
        <f t="shared" si="18"/>
        <v>32396.921000000002</v>
      </c>
      <c r="Q108" s="123"/>
      <c r="R108">
        <f t="shared" si="24"/>
        <v>2.7005397047713423E-4</v>
      </c>
      <c r="S108" s="8">
        <v>0.1</v>
      </c>
      <c r="T108">
        <f t="shared" si="19"/>
        <v>2.7005397047713423E-5</v>
      </c>
      <c r="AB108">
        <v>8</v>
      </c>
      <c r="AD108" t="s">
        <v>103</v>
      </c>
      <c r="AF108" t="s">
        <v>97</v>
      </c>
    </row>
    <row r="109" spans="1:32" x14ac:dyDescent="0.2">
      <c r="A109" s="27" t="s">
        <v>106</v>
      </c>
      <c r="B109" s="41"/>
      <c r="C109" s="30">
        <v>47462.296999999999</v>
      </c>
      <c r="D109" s="30"/>
      <c r="E109">
        <f t="shared" si="16"/>
        <v>18284.191980224023</v>
      </c>
      <c r="F109">
        <f t="shared" si="21"/>
        <v>18284</v>
      </c>
      <c r="G109" s="10">
        <f t="shared" si="22"/>
        <v>6.1214966954139527E-2</v>
      </c>
      <c r="I109">
        <f t="shared" si="23"/>
        <v>6.1214966954139527E-2</v>
      </c>
      <c r="O109">
        <f t="shared" si="20"/>
        <v>4.2103356105001238E-2</v>
      </c>
      <c r="P109" s="7">
        <f t="shared" si="18"/>
        <v>32443.796999999999</v>
      </c>
      <c r="Q109" s="123"/>
      <c r="R109">
        <f t="shared" si="24"/>
        <v>3.6525366924890034E-4</v>
      </c>
      <c r="S109" s="8">
        <v>0.1</v>
      </c>
      <c r="T109">
        <f t="shared" si="19"/>
        <v>3.6525366924890035E-5</v>
      </c>
      <c r="AB109">
        <v>11</v>
      </c>
      <c r="AD109" t="s">
        <v>103</v>
      </c>
      <c r="AF109" t="s">
        <v>97</v>
      </c>
    </row>
    <row r="110" spans="1:32" x14ac:dyDescent="0.2">
      <c r="A110" s="27" t="s">
        <v>106</v>
      </c>
      <c r="B110" s="41" t="s">
        <v>131</v>
      </c>
      <c r="C110" s="30">
        <v>47471.362999999998</v>
      </c>
      <c r="D110" s="30"/>
      <c r="E110">
        <f t="shared" si="16"/>
        <v>18312.624450216485</v>
      </c>
      <c r="F110">
        <f t="shared" si="21"/>
        <v>18312.5</v>
      </c>
      <c r="G110" s="10">
        <f t="shared" si="22"/>
        <v>3.9682295027887449E-2</v>
      </c>
      <c r="I110">
        <f t="shared" si="23"/>
        <v>3.9682295027887449E-2</v>
      </c>
      <c r="O110">
        <f t="shared" si="20"/>
        <v>4.225478777188417E-2</v>
      </c>
      <c r="P110" s="7">
        <f t="shared" si="18"/>
        <v>32452.862999999998</v>
      </c>
      <c r="Q110" s="123"/>
      <c r="R110">
        <f t="shared" si="24"/>
        <v>6.6177189179157791E-6</v>
      </c>
      <c r="S110" s="8">
        <v>0.1</v>
      </c>
      <c r="T110">
        <f t="shared" si="19"/>
        <v>6.6177189179157797E-7</v>
      </c>
      <c r="AB110">
        <v>7</v>
      </c>
      <c r="AD110" t="s">
        <v>103</v>
      </c>
    </row>
    <row r="111" spans="1:32" x14ac:dyDescent="0.2">
      <c r="A111" s="27" t="s">
        <v>106</v>
      </c>
      <c r="B111" s="41"/>
      <c r="C111" s="30">
        <v>47483.326000000001</v>
      </c>
      <c r="D111" s="30"/>
      <c r="E111">
        <f t="shared" si="16"/>
        <v>18350.142389607612</v>
      </c>
      <c r="F111">
        <f t="shared" si="21"/>
        <v>18350</v>
      </c>
      <c r="G111" s="10">
        <f t="shared" si="22"/>
        <v>4.5402463554637507E-2</v>
      </c>
      <c r="I111">
        <f t="shared" si="23"/>
        <v>4.5402463554637507E-2</v>
      </c>
      <c r="O111">
        <f t="shared" si="20"/>
        <v>4.2453684996125847E-2</v>
      </c>
      <c r="P111" s="7">
        <f t="shared" si="18"/>
        <v>32464.826000000001</v>
      </c>
      <c r="Q111" s="123"/>
      <c r="R111">
        <f t="shared" si="24"/>
        <v>8.6952949871381021E-6</v>
      </c>
      <c r="S111" s="8">
        <v>0.1</v>
      </c>
      <c r="T111">
        <f t="shared" si="19"/>
        <v>8.6952949871381029E-7</v>
      </c>
      <c r="AB111">
        <v>11</v>
      </c>
      <c r="AD111" t="s">
        <v>103</v>
      </c>
    </row>
    <row r="112" spans="1:32" x14ac:dyDescent="0.2">
      <c r="A112" s="27" t="s">
        <v>106</v>
      </c>
      <c r="B112" s="41" t="s">
        <v>131</v>
      </c>
      <c r="C112" s="30">
        <v>47522.400999999998</v>
      </c>
      <c r="D112" s="30"/>
      <c r="E112">
        <f t="shared" si="16"/>
        <v>18472.688028804114</v>
      </c>
      <c r="F112">
        <f t="shared" si="21"/>
        <v>18472.5</v>
      </c>
      <c r="G112" s="10">
        <f t="shared" si="22"/>
        <v>5.9955014061415568E-2</v>
      </c>
      <c r="I112">
        <f t="shared" si="23"/>
        <v>5.9955014061415568E-2</v>
      </c>
      <c r="O112">
        <f t="shared" si="20"/>
        <v>4.3100604860811194E-2</v>
      </c>
      <c r="P112" s="7">
        <f t="shared" si="18"/>
        <v>32503.900999999998</v>
      </c>
      <c r="Q112" s="123"/>
      <c r="R112">
        <f t="shared" si="24"/>
        <v>2.8407110950141737E-4</v>
      </c>
      <c r="S112" s="8">
        <v>0.1</v>
      </c>
      <c r="T112">
        <f t="shared" si="19"/>
        <v>2.8407110950141738E-5</v>
      </c>
      <c r="AB112">
        <v>8</v>
      </c>
      <c r="AD112" t="s">
        <v>103</v>
      </c>
    </row>
    <row r="113" spans="1:32" x14ac:dyDescent="0.2">
      <c r="A113" s="27" t="s">
        <v>106</v>
      </c>
      <c r="B113" s="41" t="s">
        <v>131</v>
      </c>
      <c r="C113" s="30">
        <v>47525.250999999997</v>
      </c>
      <c r="D113" s="30"/>
      <c r="E113">
        <f t="shared" si="16"/>
        <v>18481.626098457597</v>
      </c>
      <c r="F113">
        <f t="shared" si="21"/>
        <v>18481.5</v>
      </c>
      <c r="G113" s="10">
        <f t="shared" si="22"/>
        <v>4.0207854501204565E-2</v>
      </c>
      <c r="I113">
        <f t="shared" si="23"/>
        <v>4.0207854501204565E-2</v>
      </c>
      <c r="O113">
        <f t="shared" si="20"/>
        <v>4.3147963927462271E-2</v>
      </c>
      <c r="P113" s="7">
        <f t="shared" si="18"/>
        <v>32506.750999999997</v>
      </c>
      <c r="Q113" s="123"/>
      <c r="R113">
        <f t="shared" si="24"/>
        <v>8.6442434383694169E-6</v>
      </c>
      <c r="S113" s="8">
        <v>0.1</v>
      </c>
      <c r="T113">
        <f t="shared" si="19"/>
        <v>8.6442434383694175E-7</v>
      </c>
      <c r="AB113">
        <v>6</v>
      </c>
      <c r="AD113" t="s">
        <v>103</v>
      </c>
    </row>
    <row r="114" spans="1:32" x14ac:dyDescent="0.2">
      <c r="A114" s="27" t="s">
        <v>106</v>
      </c>
      <c r="B114" s="41"/>
      <c r="C114" s="30">
        <v>47526.385000000002</v>
      </c>
      <c r="D114" s="30"/>
      <c r="E114">
        <f t="shared" si="16"/>
        <v>18485.182509330265</v>
      </c>
      <c r="F114">
        <f t="shared" si="21"/>
        <v>18485</v>
      </c>
      <c r="G114" s="10">
        <f t="shared" si="22"/>
        <v>5.8195070239889901E-2</v>
      </c>
      <c r="I114">
        <f t="shared" si="23"/>
        <v>5.8195070239889901E-2</v>
      </c>
      <c r="O114">
        <f t="shared" si="20"/>
        <v>4.3166375067566057E-2</v>
      </c>
      <c r="P114" s="7">
        <f t="shared" si="18"/>
        <v>32507.885000000002</v>
      </c>
      <c r="Q114" s="123"/>
      <c r="R114">
        <f t="shared" si="24"/>
        <v>2.2586167858263003E-4</v>
      </c>
      <c r="S114" s="8">
        <v>0.1</v>
      </c>
      <c r="T114">
        <f t="shared" si="19"/>
        <v>2.2586167858263005E-5</v>
      </c>
      <c r="AB114">
        <v>7</v>
      </c>
      <c r="AD114" t="s">
        <v>103</v>
      </c>
      <c r="AF114" t="s">
        <v>97</v>
      </c>
    </row>
    <row r="115" spans="1:32" x14ac:dyDescent="0.2">
      <c r="A115" s="27" t="s">
        <v>107</v>
      </c>
      <c r="B115" s="41"/>
      <c r="C115" s="30">
        <v>47528.3</v>
      </c>
      <c r="D115" s="30"/>
      <c r="E115">
        <f t="shared" si="16"/>
        <v>18491.188264904456</v>
      </c>
      <c r="F115">
        <f t="shared" si="21"/>
        <v>18491</v>
      </c>
      <c r="G115" s="10">
        <f t="shared" si="22"/>
        <v>6.0030297201592475E-2</v>
      </c>
      <c r="I115">
        <f t="shared" si="23"/>
        <v>6.0030297201592475E-2</v>
      </c>
      <c r="O115">
        <f t="shared" si="20"/>
        <v>4.3197928846985423E-2</v>
      </c>
      <c r="P115" s="7">
        <f t="shared" si="18"/>
        <v>32509.800000000003</v>
      </c>
      <c r="Q115" s="123"/>
      <c r="R115">
        <f t="shared" si="24"/>
        <v>2.8332862442517694E-4</v>
      </c>
      <c r="S115" s="8">
        <v>0.1</v>
      </c>
      <c r="T115">
        <f t="shared" si="19"/>
        <v>2.8332862442517697E-5</v>
      </c>
      <c r="AB115">
        <v>8</v>
      </c>
      <c r="AD115" t="s">
        <v>103</v>
      </c>
    </row>
    <row r="116" spans="1:32" x14ac:dyDescent="0.2">
      <c r="A116" s="21" t="s">
        <v>579</v>
      </c>
      <c r="B116" s="35" t="s">
        <v>131</v>
      </c>
      <c r="C116" s="50">
        <v>47564.5</v>
      </c>
      <c r="D116" s="21" t="s">
        <v>298</v>
      </c>
      <c r="E116">
        <f t="shared" si="16"/>
        <v>18604.717430327702</v>
      </c>
      <c r="F116" s="27">
        <f t="shared" si="21"/>
        <v>18604.5</v>
      </c>
      <c r="G116" s="30">
        <f t="shared" si="22"/>
        <v>6.933000725985039E-2</v>
      </c>
      <c r="J116">
        <f>G116</f>
        <v>6.933000725985039E-2</v>
      </c>
      <c r="N116">
        <f ca="1">+C$11+C$12*F116</f>
        <v>0.12156819772833939</v>
      </c>
      <c r="O116">
        <f t="shared" si="20"/>
        <v>4.3792875908220681E-2</v>
      </c>
      <c r="P116" s="7">
        <f t="shared" si="18"/>
        <v>32546</v>
      </c>
      <c r="Q116" s="123"/>
      <c r="R116">
        <f t="shared" si="24"/>
        <v>6.5214507767038903E-4</v>
      </c>
      <c r="S116" s="8">
        <v>1</v>
      </c>
      <c r="T116">
        <f t="shared" si="19"/>
        <v>6.5214507767038903E-4</v>
      </c>
      <c r="U116">
        <f>+(G116-O116)</f>
        <v>2.5537131351629709E-2</v>
      </c>
    </row>
    <row r="117" spans="1:32" x14ac:dyDescent="0.2">
      <c r="A117" s="27" t="s">
        <v>108</v>
      </c>
      <c r="B117" s="41"/>
      <c r="C117" s="30">
        <v>47737.466</v>
      </c>
      <c r="D117" s="30"/>
      <c r="E117">
        <f t="shared" si="16"/>
        <v>19147.167309515517</v>
      </c>
      <c r="F117">
        <f t="shared" si="21"/>
        <v>19147</v>
      </c>
      <c r="G117" s="10">
        <f t="shared" si="22"/>
        <v>5.3348445217125118E-2</v>
      </c>
      <c r="I117">
        <f>G117</f>
        <v>5.3348445217125118E-2</v>
      </c>
      <c r="O117">
        <f t="shared" si="20"/>
        <v>4.6585524645890858E-2</v>
      </c>
      <c r="P117" s="7">
        <f t="shared" si="18"/>
        <v>32718.966</v>
      </c>
      <c r="Q117" s="123"/>
      <c r="R117">
        <f t="shared" si="24"/>
        <v>4.5737094652823529E-5</v>
      </c>
      <c r="S117" s="8">
        <v>0.1</v>
      </c>
      <c r="T117">
        <f t="shared" si="19"/>
        <v>4.5737094652823532E-6</v>
      </c>
      <c r="AB117">
        <v>6</v>
      </c>
      <c r="AD117" t="s">
        <v>103</v>
      </c>
      <c r="AF117" t="s">
        <v>97</v>
      </c>
    </row>
    <row r="118" spans="1:32" x14ac:dyDescent="0.2">
      <c r="A118" s="27" t="s">
        <v>108</v>
      </c>
      <c r="B118" s="41"/>
      <c r="C118" s="30">
        <v>47769.360999999997</v>
      </c>
      <c r="D118" s="30"/>
      <c r="E118">
        <f t="shared" si="16"/>
        <v>19247.195285514808</v>
      </c>
      <c r="F118">
        <f t="shared" si="21"/>
        <v>19247</v>
      </c>
      <c r="G118" s="10">
        <f t="shared" si="22"/>
        <v>6.2268894602311775E-2</v>
      </c>
      <c r="I118">
        <f>G118</f>
        <v>6.2268894602311775E-2</v>
      </c>
      <c r="O118">
        <f t="shared" si="20"/>
        <v>4.7091083754274565E-2</v>
      </c>
      <c r="P118" s="7">
        <f t="shared" si="18"/>
        <v>32750.860999999997</v>
      </c>
      <c r="Q118" s="123"/>
      <c r="R118">
        <f t="shared" si="24"/>
        <v>2.30365942138796E-4</v>
      </c>
      <c r="S118" s="8">
        <v>0.1</v>
      </c>
      <c r="T118">
        <f t="shared" si="19"/>
        <v>2.30365942138796E-5</v>
      </c>
      <c r="AB118">
        <v>9</v>
      </c>
      <c r="AD118" t="s">
        <v>103</v>
      </c>
      <c r="AF118" t="s">
        <v>97</v>
      </c>
    </row>
    <row r="119" spans="1:32" x14ac:dyDescent="0.2">
      <c r="A119" s="27" t="s">
        <v>108</v>
      </c>
      <c r="B119" s="41"/>
      <c r="C119" s="30">
        <v>47782.423999999999</v>
      </c>
      <c r="D119" s="30"/>
      <c r="E119">
        <f t="shared" si="16"/>
        <v>19288.163006175699</v>
      </c>
      <c r="F119">
        <f t="shared" si="21"/>
        <v>19288</v>
      </c>
      <c r="G119" s="10">
        <f t="shared" si="22"/>
        <v>5.19762788535445E-2</v>
      </c>
      <c r="I119">
        <f>G119</f>
        <v>5.19762788535445E-2</v>
      </c>
      <c r="O119">
        <f t="shared" si="20"/>
        <v>4.729753386712171E-2</v>
      </c>
      <c r="P119" s="7">
        <f t="shared" si="18"/>
        <v>32763.923999999999</v>
      </c>
      <c r="Q119" s="123"/>
      <c r="R119">
        <f t="shared" si="24"/>
        <v>2.1890654647976387E-5</v>
      </c>
      <c r="S119" s="8">
        <v>0.1</v>
      </c>
      <c r="T119">
        <f t="shared" si="19"/>
        <v>2.1890654647976387E-6</v>
      </c>
      <c r="AB119">
        <v>12</v>
      </c>
      <c r="AD119" t="s">
        <v>103</v>
      </c>
      <c r="AF119" t="s">
        <v>97</v>
      </c>
    </row>
    <row r="120" spans="1:32" x14ac:dyDescent="0.2">
      <c r="A120" s="27" t="s">
        <v>109</v>
      </c>
      <c r="B120" s="41"/>
      <c r="C120" s="30">
        <v>47804.4</v>
      </c>
      <c r="D120" s="30"/>
      <c r="E120">
        <f t="shared" si="16"/>
        <v>19357.083363616079</v>
      </c>
      <c r="F120">
        <f t="shared" si="21"/>
        <v>19357</v>
      </c>
      <c r="G120" s="10">
        <f t="shared" si="22"/>
        <v>2.6581388941849582E-2</v>
      </c>
      <c r="I120">
        <f>G120</f>
        <v>2.6581388941849582E-2</v>
      </c>
      <c r="O120">
        <f t="shared" si="20"/>
        <v>4.7643885729259761E-2</v>
      </c>
      <c r="P120" s="7">
        <f t="shared" si="18"/>
        <v>32785.9</v>
      </c>
      <c r="Q120" s="123"/>
      <c r="R120">
        <f t="shared" si="24"/>
        <v>4.436287709196641E-4</v>
      </c>
      <c r="S120" s="8">
        <v>0.1</v>
      </c>
      <c r="T120">
        <f t="shared" si="19"/>
        <v>4.4362877091966411E-5</v>
      </c>
      <c r="AB120">
        <v>6</v>
      </c>
      <c r="AD120" t="s">
        <v>103</v>
      </c>
      <c r="AF120" t="s">
        <v>97</v>
      </c>
    </row>
    <row r="121" spans="1:32" x14ac:dyDescent="0.2">
      <c r="A121" s="27" t="s">
        <v>109</v>
      </c>
      <c r="B121" s="41"/>
      <c r="C121" s="30">
        <v>47818.421999999999</v>
      </c>
      <c r="D121" s="30"/>
      <c r="E121">
        <f t="shared" si="16"/>
        <v>19401.058666311234</v>
      </c>
      <c r="F121">
        <f t="shared" si="21"/>
        <v>19401</v>
      </c>
      <c r="O121">
        <f t="shared" si="20"/>
        <v>4.7864034692944354E-2</v>
      </c>
      <c r="P121" s="7">
        <f t="shared" si="18"/>
        <v>32799.921999999999</v>
      </c>
      <c r="Q121" s="124">
        <f>C121-(C$7+C$8*F121)</f>
        <v>1.8706386668782216E-2</v>
      </c>
      <c r="R121">
        <f>+(O121-Q121)^2</f>
        <v>8.5016843830092626E-4</v>
      </c>
      <c r="T121">
        <f t="shared" si="19"/>
        <v>0</v>
      </c>
      <c r="AB121">
        <v>8</v>
      </c>
      <c r="AD121" t="s">
        <v>103</v>
      </c>
    </row>
    <row r="122" spans="1:32" x14ac:dyDescent="0.2">
      <c r="A122" s="27" t="s">
        <v>109</v>
      </c>
      <c r="B122" s="41"/>
      <c r="C122" s="30">
        <v>47858.275999999998</v>
      </c>
      <c r="D122" s="30"/>
      <c r="E122">
        <f t="shared" si="16"/>
        <v>19526.047377879695</v>
      </c>
      <c r="F122">
        <f t="shared" si="21"/>
        <v>19526</v>
      </c>
      <c r="O122">
        <f t="shared" si="20"/>
        <v>4.8486428099104334E-2</v>
      </c>
      <c r="P122" s="7">
        <f t="shared" si="18"/>
        <v>32839.775999999998</v>
      </c>
      <c r="Q122" s="124">
        <f>C122-(C$7+C$8*F122)</f>
        <v>1.5106948412721977E-2</v>
      </c>
      <c r="R122">
        <f>+(O122-Q122)^2</f>
        <v>1.1141896641336125E-3</v>
      </c>
      <c r="T122">
        <f t="shared" si="19"/>
        <v>0</v>
      </c>
      <c r="AB122">
        <v>7</v>
      </c>
      <c r="AD122" t="s">
        <v>103</v>
      </c>
      <c r="AF122" t="s">
        <v>97</v>
      </c>
    </row>
    <row r="123" spans="1:32" x14ac:dyDescent="0.2">
      <c r="A123" s="27" t="s">
        <v>110</v>
      </c>
      <c r="B123" s="41"/>
      <c r="C123" s="30">
        <v>47894.351000000002</v>
      </c>
      <c r="D123" s="30"/>
      <c r="E123">
        <f t="shared" si="16"/>
        <v>19639.18452270413</v>
      </c>
      <c r="F123">
        <f t="shared" si="21"/>
        <v>19639</v>
      </c>
      <c r="G123" s="10">
        <f>C123-(C$7+C$8*F123)</f>
        <v>5.8837056225456763E-2</v>
      </c>
      <c r="I123">
        <f>G123</f>
        <v>5.8837056225456763E-2</v>
      </c>
      <c r="O123">
        <f t="shared" si="20"/>
        <v>4.9045214551618962E-2</v>
      </c>
      <c r="P123" s="7">
        <f t="shared" si="18"/>
        <v>32875.851000000002</v>
      </c>
      <c r="Q123" s="123"/>
      <c r="R123">
        <f>+(O123-G123)^2</f>
        <v>9.5880163365506666E-5</v>
      </c>
      <c r="S123" s="8">
        <v>0.1</v>
      </c>
      <c r="T123">
        <f t="shared" si="19"/>
        <v>9.5880163365506666E-6</v>
      </c>
      <c r="AB123">
        <v>6</v>
      </c>
      <c r="AD123" t="s">
        <v>103</v>
      </c>
      <c r="AF123" t="s">
        <v>97</v>
      </c>
    </row>
    <row r="124" spans="1:32" x14ac:dyDescent="0.2">
      <c r="A124" s="27" t="s">
        <v>110</v>
      </c>
      <c r="B124" s="41"/>
      <c r="C124" s="30">
        <v>47895.315999999999</v>
      </c>
      <c r="D124" s="30"/>
      <c r="E124">
        <f t="shared" si="16"/>
        <v>19642.210921727143</v>
      </c>
      <c r="F124">
        <f t="shared" si="21"/>
        <v>19642</v>
      </c>
      <c r="G124" s="10">
        <f>C124-(C$7+C$8*F124)</f>
        <v>6.7254669709654991E-2</v>
      </c>
      <c r="I124">
        <f>G124</f>
        <v>6.7254669709654991E-2</v>
      </c>
      <c r="O124">
        <f t="shared" si="20"/>
        <v>4.9059999679385E-2</v>
      </c>
      <c r="P124" s="7">
        <f t="shared" si="18"/>
        <v>32876.815999999999</v>
      </c>
      <c r="Q124" s="123"/>
      <c r="R124">
        <f>+(O124-G124)^2</f>
        <v>3.3104601751040501E-4</v>
      </c>
      <c r="S124" s="8">
        <v>0.1</v>
      </c>
      <c r="T124">
        <f t="shared" si="19"/>
        <v>3.3104601751040503E-5</v>
      </c>
      <c r="AB124">
        <v>9</v>
      </c>
      <c r="AD124" t="s">
        <v>103</v>
      </c>
      <c r="AF124" t="s">
        <v>97</v>
      </c>
    </row>
    <row r="125" spans="1:32" x14ac:dyDescent="0.2">
      <c r="A125" s="27" t="s">
        <v>111</v>
      </c>
      <c r="B125" s="41" t="s">
        <v>131</v>
      </c>
      <c r="C125" s="30">
        <v>48086.478999999999</v>
      </c>
      <c r="D125" s="30"/>
      <c r="E125">
        <f t="shared" si="16"/>
        <v>20241.729591611282</v>
      </c>
      <c r="F125">
        <f t="shared" si="21"/>
        <v>20241.5</v>
      </c>
      <c r="G125" s="10">
        <f>C125-(C$7+C$8*F125)</f>
        <v>7.3207763816753868E-2</v>
      </c>
      <c r="I125">
        <f>G125</f>
        <v>7.3207763816753868E-2</v>
      </c>
      <c r="O125">
        <f t="shared" si="20"/>
        <v>5.1962757259477244E-2</v>
      </c>
      <c r="P125" s="7">
        <f t="shared" si="18"/>
        <v>33067.978999999999</v>
      </c>
      <c r="Q125" s="123"/>
      <c r="R125">
        <f>+(O125-G125)^2</f>
        <v>4.5135030361872678E-4</v>
      </c>
      <c r="S125" s="8">
        <v>0.1</v>
      </c>
      <c r="T125">
        <f t="shared" si="19"/>
        <v>4.5135030361872678E-5</v>
      </c>
      <c r="AB125">
        <v>8</v>
      </c>
      <c r="AD125" t="s">
        <v>103</v>
      </c>
      <c r="AF125" t="s">
        <v>97</v>
      </c>
    </row>
    <row r="126" spans="1:32" x14ac:dyDescent="0.2">
      <c r="A126" s="27" t="s">
        <v>111</v>
      </c>
      <c r="B126" s="41"/>
      <c r="C126" s="30">
        <v>48091.404999999999</v>
      </c>
      <c r="D126" s="30"/>
      <c r="E126">
        <f t="shared" si="16"/>
        <v>20257.178339370257</v>
      </c>
      <c r="F126">
        <f t="shared" si="21"/>
        <v>20257</v>
      </c>
      <c r="G126" s="10">
        <f>C126-(C$7+C$8*F126)</f>
        <v>5.6865433471102733E-2</v>
      </c>
      <c r="I126">
        <f>G126</f>
        <v>5.6865433471102733E-2</v>
      </c>
      <c r="O126">
        <f t="shared" si="20"/>
        <v>5.2036440537088537E-2</v>
      </c>
      <c r="P126" s="7">
        <f t="shared" si="18"/>
        <v>33072.904999999999</v>
      </c>
      <c r="Q126" s="123"/>
      <c r="R126">
        <f>+(O126-G126)^2</f>
        <v>2.3319172756759037E-5</v>
      </c>
      <c r="S126" s="8">
        <v>0.1</v>
      </c>
      <c r="T126">
        <f t="shared" si="19"/>
        <v>2.3319172756759041E-6</v>
      </c>
      <c r="AB126">
        <v>7</v>
      </c>
      <c r="AD126" t="s">
        <v>103</v>
      </c>
      <c r="AF126" t="s">
        <v>118</v>
      </c>
    </row>
    <row r="127" spans="1:32" x14ac:dyDescent="0.2">
      <c r="A127" s="27" t="s">
        <v>111</v>
      </c>
      <c r="B127" s="41"/>
      <c r="C127" s="30">
        <v>48112.464999999997</v>
      </c>
      <c r="D127" s="30"/>
      <c r="E127">
        <f t="shared" si="16"/>
        <v>20323.225969862342</v>
      </c>
      <c r="F127" s="111">
        <f t="shared" si="21"/>
        <v>20323</v>
      </c>
      <c r="G127" s="10">
        <f>C127-(C$7+C$8*F127)</f>
        <v>7.2052930067002308E-2</v>
      </c>
      <c r="I127">
        <f>G127</f>
        <v>7.2052930067002308E-2</v>
      </c>
      <c r="O127">
        <f t="shared" si="20"/>
        <v>5.2349417220902097E-2</v>
      </c>
      <c r="P127" s="7">
        <f t="shared" si="18"/>
        <v>33093.964999999997</v>
      </c>
      <c r="Q127" s="123"/>
      <c r="R127">
        <f>+(O127-G127)^2</f>
        <v>3.8822841847643602E-4</v>
      </c>
      <c r="S127" s="8">
        <v>0.1</v>
      </c>
      <c r="T127">
        <f t="shared" si="19"/>
        <v>3.8822841847643606E-5</v>
      </c>
      <c r="AB127">
        <v>7</v>
      </c>
      <c r="AD127" t="s">
        <v>103</v>
      </c>
      <c r="AF127" t="s">
        <v>118</v>
      </c>
    </row>
    <row r="128" spans="1:32" x14ac:dyDescent="0.2">
      <c r="A128" s="27" t="s">
        <v>111</v>
      </c>
      <c r="B128" s="41" t="s">
        <v>131</v>
      </c>
      <c r="C128" s="30">
        <v>48115.432000000001</v>
      </c>
      <c r="D128" s="30"/>
      <c r="E128">
        <f t="shared" si="16"/>
        <v>20332.530970796357</v>
      </c>
      <c r="F128">
        <f t="shared" si="21"/>
        <v>20332.5</v>
      </c>
      <c r="O128">
        <f t="shared" si="20"/>
        <v>5.2394364025780925E-2</v>
      </c>
      <c r="P128" s="7">
        <f t="shared" si="18"/>
        <v>33096.932000000001</v>
      </c>
      <c r="Q128" s="124">
        <f>C128-(C$7+C$8*F128)</f>
        <v>9.8753727652365342E-3</v>
      </c>
      <c r="R128">
        <f>+(O128-Q128)^2</f>
        <v>1.8078646178142502E-3</v>
      </c>
      <c r="T128">
        <f t="shared" si="19"/>
        <v>0</v>
      </c>
      <c r="AB128">
        <v>8</v>
      </c>
      <c r="AD128" t="s">
        <v>103</v>
      </c>
    </row>
    <row r="129" spans="1:32" x14ac:dyDescent="0.2">
      <c r="A129" s="27" t="s">
        <v>111</v>
      </c>
      <c r="B129" s="41"/>
      <c r="C129" s="30">
        <v>48126.476000000002</v>
      </c>
      <c r="D129" s="30"/>
      <c r="E129">
        <f t="shared" si="16"/>
        <v>20367.166774744826</v>
      </c>
      <c r="F129">
        <f t="shared" si="21"/>
        <v>20367</v>
      </c>
      <c r="G129" s="10">
        <f t="shared" ref="G129:G138" si="25">C129-(C$7+C$8*F129)</f>
        <v>5.3177927802607883E-2</v>
      </c>
      <c r="I129">
        <f>G129</f>
        <v>5.3177927802607883E-2</v>
      </c>
      <c r="O129">
        <f t="shared" si="20"/>
        <v>5.2557374181794819E-2</v>
      </c>
      <c r="P129" s="7">
        <f t="shared" si="18"/>
        <v>33107.976000000002</v>
      </c>
      <c r="Q129" s="123"/>
      <c r="R129">
        <f t="shared" ref="R129:R138" si="26">+(O129-G129)^2</f>
        <v>3.8508679630420345E-7</v>
      </c>
      <c r="S129" s="8">
        <v>0.1</v>
      </c>
      <c r="T129">
        <f t="shared" si="19"/>
        <v>3.8508679630420349E-8</v>
      </c>
      <c r="AB129">
        <v>8</v>
      </c>
      <c r="AD129" t="s">
        <v>103</v>
      </c>
    </row>
    <row r="130" spans="1:32" x14ac:dyDescent="0.2">
      <c r="A130" s="27" t="s">
        <v>111</v>
      </c>
      <c r="B130" s="41" t="s">
        <v>131</v>
      </c>
      <c r="C130" s="30">
        <v>48132.385000000002</v>
      </c>
      <c r="D130" s="30"/>
      <c r="E130">
        <f t="shared" si="16"/>
        <v>20385.698372493058</v>
      </c>
      <c r="F130" s="111">
        <f t="shared" si="21"/>
        <v>20385.5</v>
      </c>
      <c r="G130" s="10">
        <f t="shared" si="25"/>
        <v>6.3253210944822058E-2</v>
      </c>
      <c r="I130">
        <f>G130</f>
        <v>6.3253210944822058E-2</v>
      </c>
      <c r="O130">
        <f t="shared" si="20"/>
        <v>5.2644644799771947E-2</v>
      </c>
      <c r="P130" s="7">
        <f t="shared" si="18"/>
        <v>33113.885000000002</v>
      </c>
      <c r="Q130" s="123"/>
      <c r="R130">
        <f t="shared" si="26"/>
        <v>1.1254167565390337E-4</v>
      </c>
      <c r="S130" s="8">
        <v>0.1</v>
      </c>
      <c r="T130">
        <f t="shared" si="19"/>
        <v>1.1254167565390338E-5</v>
      </c>
      <c r="AB130">
        <v>10</v>
      </c>
      <c r="AD130" t="s">
        <v>103</v>
      </c>
    </row>
    <row r="131" spans="1:32" x14ac:dyDescent="0.2">
      <c r="A131" s="27" t="s">
        <v>111</v>
      </c>
      <c r="B131" s="41"/>
      <c r="C131" s="30">
        <v>48143.392</v>
      </c>
      <c r="D131" s="30"/>
      <c r="E131">
        <f t="shared" si="16"/>
        <v>20420.218138344262</v>
      </c>
      <c r="F131">
        <f t="shared" si="21"/>
        <v>20420</v>
      </c>
      <c r="G131" s="10">
        <f t="shared" si="25"/>
        <v>6.9555765978293493E-2</v>
      </c>
      <c r="I131">
        <f>G131</f>
        <v>6.9555765978293493E-2</v>
      </c>
      <c r="O131">
        <f t="shared" si="20"/>
        <v>5.2807130462159242E-2</v>
      </c>
      <c r="P131" s="7">
        <f t="shared" si="18"/>
        <v>33124.892</v>
      </c>
      <c r="Q131" s="123"/>
      <c r="R131">
        <f t="shared" si="26"/>
        <v>2.8051679165231366E-4</v>
      </c>
      <c r="S131" s="8">
        <v>0.1</v>
      </c>
      <c r="T131">
        <f t="shared" si="19"/>
        <v>2.8051679165231368E-5</v>
      </c>
      <c r="AB131">
        <v>12</v>
      </c>
      <c r="AD131" t="s">
        <v>103</v>
      </c>
      <c r="AF131" t="s">
        <v>118</v>
      </c>
    </row>
    <row r="132" spans="1:32" x14ac:dyDescent="0.2">
      <c r="A132" s="27" t="s">
        <v>111</v>
      </c>
      <c r="B132" s="41"/>
      <c r="C132" s="30">
        <v>48163.459000000003</v>
      </c>
      <c r="D132" s="30"/>
      <c r="E132">
        <f t="shared" si="16"/>
        <v>20483.151557199199</v>
      </c>
      <c r="F132">
        <f t="shared" ref="F132:F141" si="27">ROUND(2*E132,0)/2</f>
        <v>20483</v>
      </c>
      <c r="G132" s="10">
        <f t="shared" si="25"/>
        <v>4.8325649098842405E-2</v>
      </c>
      <c r="I132">
        <f>G132</f>
        <v>4.8325649098842405E-2</v>
      </c>
      <c r="O132">
        <f t="shared" si="20"/>
        <v>5.3102962442285309E-2</v>
      </c>
      <c r="P132" s="7">
        <f t="shared" si="18"/>
        <v>33144.959000000003</v>
      </c>
      <c r="Q132" s="123"/>
      <c r="R132">
        <f t="shared" si="26"/>
        <v>2.2822722781437623E-5</v>
      </c>
      <c r="S132" s="8">
        <v>0.1</v>
      </c>
      <c r="T132">
        <f t="shared" si="19"/>
        <v>2.2822722781437624E-6</v>
      </c>
      <c r="AB132">
        <v>9</v>
      </c>
      <c r="AD132" t="s">
        <v>103</v>
      </c>
      <c r="AF132" t="s">
        <v>118</v>
      </c>
    </row>
    <row r="133" spans="1:32" x14ac:dyDescent="0.2">
      <c r="A133" s="27" t="s">
        <v>133</v>
      </c>
      <c r="B133" s="41"/>
      <c r="C133" s="30">
        <v>48176.387999999999</v>
      </c>
      <c r="D133" s="30"/>
      <c r="E133">
        <f t="shared" si="16"/>
        <v>20523.69903177812</v>
      </c>
      <c r="F133" s="111">
        <f t="shared" si="27"/>
        <v>20523.5</v>
      </c>
      <c r="G133" s="10">
        <f t="shared" si="25"/>
        <v>6.3463431099080481E-2</v>
      </c>
      <c r="J133">
        <f>G133</f>
        <v>6.3463431099080481E-2</v>
      </c>
      <c r="O133">
        <f t="shared" si="20"/>
        <v>5.3292538955345581E-2</v>
      </c>
      <c r="P133" s="7">
        <f t="shared" si="18"/>
        <v>33157.887999999999</v>
      </c>
      <c r="Q133" s="123"/>
      <c r="R133">
        <f t="shared" si="26"/>
        <v>1.034470469994883E-4</v>
      </c>
      <c r="S133" s="8">
        <v>1</v>
      </c>
      <c r="T133">
        <f t="shared" si="19"/>
        <v>1.034470469994883E-4</v>
      </c>
    </row>
    <row r="134" spans="1:32" x14ac:dyDescent="0.2">
      <c r="A134" s="27" t="s">
        <v>133</v>
      </c>
      <c r="B134" s="41"/>
      <c r="C134" s="30">
        <v>48176.3894</v>
      </c>
      <c r="D134" s="30"/>
      <c r="E134">
        <f t="shared" si="16"/>
        <v>20523.703422408827</v>
      </c>
      <c r="F134" s="111">
        <f t="shared" si="27"/>
        <v>20523.5</v>
      </c>
      <c r="G134" s="10">
        <f t="shared" si="25"/>
        <v>6.4863431100093294E-2</v>
      </c>
      <c r="J134">
        <f>G134</f>
        <v>6.4863431100093294E-2</v>
      </c>
      <c r="O134">
        <f t="shared" si="20"/>
        <v>5.3292538955345581E-2</v>
      </c>
      <c r="P134" s="7">
        <f t="shared" si="18"/>
        <v>33157.8894</v>
      </c>
      <c r="Q134" s="123"/>
      <c r="R134">
        <f t="shared" si="26"/>
        <v>1.3388554502538434E-4</v>
      </c>
      <c r="S134" s="8">
        <v>1</v>
      </c>
      <c r="T134">
        <f t="shared" si="19"/>
        <v>1.3388554502538434E-4</v>
      </c>
    </row>
    <row r="135" spans="1:32" x14ac:dyDescent="0.2">
      <c r="A135" s="21" t="s">
        <v>635</v>
      </c>
      <c r="B135" s="35" t="s">
        <v>132</v>
      </c>
      <c r="C135" s="50">
        <v>48176.544900000001</v>
      </c>
      <c r="D135" s="21" t="s">
        <v>298</v>
      </c>
      <c r="E135">
        <f t="shared" si="16"/>
        <v>20524.191096033785</v>
      </c>
      <c r="F135" s="27">
        <f t="shared" si="27"/>
        <v>20524</v>
      </c>
      <c r="G135" s="30">
        <f t="shared" si="25"/>
        <v>6.093303335364908E-2</v>
      </c>
      <c r="J135">
        <f>G135</f>
        <v>6.093303335364908E-2</v>
      </c>
      <c r="N135">
        <f ca="1">+C$11+C$12*F135</f>
        <v>0.11867873726648689</v>
      </c>
      <c r="O135">
        <f t="shared" si="20"/>
        <v>5.3294876465976623E-2</v>
      </c>
      <c r="P135" s="7">
        <f t="shared" si="18"/>
        <v>33158.044900000001</v>
      </c>
      <c r="Q135" s="123"/>
      <c r="R135">
        <f t="shared" si="26"/>
        <v>5.8341440640698187E-5</v>
      </c>
      <c r="S135" s="8">
        <v>1</v>
      </c>
      <c r="T135">
        <f t="shared" si="19"/>
        <v>5.8341440640698187E-5</v>
      </c>
      <c r="U135">
        <f>+(G135-O135)</f>
        <v>7.6381568876724565E-3</v>
      </c>
      <c r="AF135" t="s">
        <v>97</v>
      </c>
    </row>
    <row r="136" spans="1:32" x14ac:dyDescent="0.2">
      <c r="A136" s="21" t="s">
        <v>635</v>
      </c>
      <c r="B136" s="35" t="s">
        <v>132</v>
      </c>
      <c r="C136" s="50">
        <v>48176.549299999999</v>
      </c>
      <c r="D136" s="21" t="s">
        <v>298</v>
      </c>
      <c r="E136">
        <f t="shared" si="16"/>
        <v>20524.204895158859</v>
      </c>
      <c r="F136" s="112">
        <f t="shared" si="27"/>
        <v>20524</v>
      </c>
      <c r="G136" s="30">
        <f t="shared" si="25"/>
        <v>6.5333033351635095E-2</v>
      </c>
      <c r="J136">
        <f>G136</f>
        <v>6.5333033351635095E-2</v>
      </c>
      <c r="N136">
        <f ca="1">+C$11+C$12*F136</f>
        <v>0.11867873726648689</v>
      </c>
      <c r="O136">
        <f t="shared" si="20"/>
        <v>5.3294876465976623E-2</v>
      </c>
      <c r="P136" s="7">
        <f t="shared" si="18"/>
        <v>33158.049299999999</v>
      </c>
      <c r="Q136" s="123"/>
      <c r="R136">
        <f t="shared" si="26"/>
        <v>1.4491722120372647E-4</v>
      </c>
      <c r="S136" s="8">
        <v>1</v>
      </c>
      <c r="T136">
        <f t="shared" si="19"/>
        <v>1.4491722120372647E-4</v>
      </c>
      <c r="U136">
        <f>+(G136-O136)</f>
        <v>1.2038156885658471E-2</v>
      </c>
      <c r="AF136" t="s">
        <v>97</v>
      </c>
    </row>
    <row r="137" spans="1:32" x14ac:dyDescent="0.2">
      <c r="A137" s="27" t="s">
        <v>111</v>
      </c>
      <c r="B137" s="41"/>
      <c r="C137" s="30">
        <v>48178.446000000004</v>
      </c>
      <c r="D137" s="30"/>
      <c r="E137">
        <f t="shared" si="16"/>
        <v>20530.153258917388</v>
      </c>
      <c r="F137" s="111">
        <f t="shared" si="27"/>
        <v>20530</v>
      </c>
      <c r="G137" s="10">
        <f t="shared" si="25"/>
        <v>4.8868260317249224E-2</v>
      </c>
      <c r="I137">
        <f>G137</f>
        <v>4.8868260317249224E-2</v>
      </c>
      <c r="O137">
        <f t="shared" si="20"/>
        <v>5.3322921000097764E-2</v>
      </c>
      <c r="P137" s="7">
        <f t="shared" si="18"/>
        <v>33159.946000000004</v>
      </c>
      <c r="Q137" s="123"/>
      <c r="R137">
        <f t="shared" si="26"/>
        <v>1.9844001799316628E-5</v>
      </c>
      <c r="S137" s="8">
        <v>0.1</v>
      </c>
      <c r="T137">
        <f t="shared" si="19"/>
        <v>1.9844001799316629E-6</v>
      </c>
      <c r="AB137">
        <v>8</v>
      </c>
      <c r="AD137" t="s">
        <v>103</v>
      </c>
      <c r="AF137" t="s">
        <v>118</v>
      </c>
    </row>
    <row r="138" spans="1:32" x14ac:dyDescent="0.2">
      <c r="A138" s="27" t="s">
        <v>75</v>
      </c>
      <c r="B138" s="41"/>
      <c r="C138" s="30">
        <v>48415.703000000001</v>
      </c>
      <c r="D138" s="30"/>
      <c r="E138">
        <f t="shared" si="16"/>
        <v>21274.23030866394</v>
      </c>
      <c r="F138">
        <f t="shared" si="27"/>
        <v>21274</v>
      </c>
      <c r="G138" s="10">
        <f t="shared" si="25"/>
        <v>7.3436403799860273E-2</v>
      </c>
      <c r="I138">
        <f>G138</f>
        <v>7.3436403799860273E-2</v>
      </c>
      <c r="O138">
        <f t="shared" si="20"/>
        <v>5.6720413850852691E-2</v>
      </c>
      <c r="P138" s="7">
        <f t="shared" si="18"/>
        <v>33397.203000000001</v>
      </c>
      <c r="Q138" s="123"/>
      <c r="R138">
        <f t="shared" si="26"/>
        <v>2.7942431997532251E-4</v>
      </c>
      <c r="S138" s="8">
        <v>0.1</v>
      </c>
      <c r="T138">
        <f t="shared" si="19"/>
        <v>2.7942431997532254E-5</v>
      </c>
    </row>
    <row r="139" spans="1:32" x14ac:dyDescent="0.2">
      <c r="A139" s="27" t="s">
        <v>112</v>
      </c>
      <c r="B139" s="41" t="s">
        <v>131</v>
      </c>
      <c r="C139" s="30">
        <v>48444.482000000004</v>
      </c>
      <c r="D139" s="30">
        <v>7.0000000000000001E-3</v>
      </c>
      <c r="E139">
        <f t="shared" si="16"/>
        <v>21364.485995175437</v>
      </c>
      <c r="F139" s="111">
        <f t="shared" si="27"/>
        <v>21364.5</v>
      </c>
      <c r="O139">
        <f t="shared" si="20"/>
        <v>5.7122852611392147E-2</v>
      </c>
      <c r="P139" s="7">
        <f t="shared" si="18"/>
        <v>33425.982000000004</v>
      </c>
      <c r="Q139" s="124">
        <f>C139-(C$7+C$8*F139)</f>
        <v>-4.465589503524825E-3</v>
      </c>
      <c r="R139">
        <f>+(O139-Q139)^2</f>
        <v>3.7931362021424784E-3</v>
      </c>
      <c r="T139">
        <f t="shared" si="19"/>
        <v>0</v>
      </c>
      <c r="AB139">
        <v>7</v>
      </c>
      <c r="AD139" t="s">
        <v>103</v>
      </c>
      <c r="AF139" t="s">
        <v>97</v>
      </c>
    </row>
    <row r="140" spans="1:32" x14ac:dyDescent="0.2">
      <c r="A140" s="27" t="s">
        <v>112</v>
      </c>
      <c r="B140" s="41" t="s">
        <v>131</v>
      </c>
      <c r="C140" s="30">
        <v>48467.438999999998</v>
      </c>
      <c r="D140" s="30">
        <v>5.0000000000000001E-3</v>
      </c>
      <c r="E140">
        <f t="shared" si="16"/>
        <v>21436.482930275466</v>
      </c>
      <c r="F140" s="111">
        <f t="shared" si="27"/>
        <v>21436.5</v>
      </c>
      <c r="O140">
        <f t="shared" si="20"/>
        <v>5.7441346849577773E-2</v>
      </c>
      <c r="P140" s="7">
        <f t="shared" si="18"/>
        <v>33448.938999999998</v>
      </c>
      <c r="Q140" s="124">
        <f>C140-(C$7+C$8*F140)</f>
        <v>-5.4428659423138015E-3</v>
      </c>
      <c r="R140">
        <f>+(O140-Q140)^2</f>
        <v>3.9544242184558999E-3</v>
      </c>
      <c r="T140">
        <f t="shared" si="19"/>
        <v>0</v>
      </c>
      <c r="AB140">
        <v>6</v>
      </c>
      <c r="AD140" t="s">
        <v>103</v>
      </c>
      <c r="AF140" t="s">
        <v>97</v>
      </c>
    </row>
    <row r="141" spans="1:32" x14ac:dyDescent="0.2">
      <c r="A141" s="27" t="s">
        <v>113</v>
      </c>
      <c r="B141" s="41" t="s">
        <v>131</v>
      </c>
      <c r="C141" s="30">
        <v>48503.392999999996</v>
      </c>
      <c r="D141" s="30">
        <v>5.0000000000000001E-3</v>
      </c>
      <c r="E141">
        <f t="shared" si="16"/>
        <v>21549.240599160206</v>
      </c>
      <c r="F141" s="111">
        <f t="shared" si="27"/>
        <v>21549</v>
      </c>
      <c r="G141" s="10">
        <f>C141-(C$7+C$8*F141)</f>
        <v>7.6717639618436806E-2</v>
      </c>
      <c r="I141">
        <f>G141</f>
        <v>7.6717639618436806E-2</v>
      </c>
      <c r="O141">
        <f t="shared" si="20"/>
        <v>5.7936017197416326E-2</v>
      </c>
      <c r="P141" s="7">
        <f t="shared" si="18"/>
        <v>33484.892999999996</v>
      </c>
      <c r="Q141" s="123"/>
      <c r="R141">
        <f>+(O141-G141)^2</f>
        <v>3.5274934076577922E-4</v>
      </c>
      <c r="S141" s="8">
        <v>0.1</v>
      </c>
      <c r="T141">
        <f t="shared" si="19"/>
        <v>3.5274934076577921E-5</v>
      </c>
      <c r="AB141">
        <v>8</v>
      </c>
      <c r="AD141" t="s">
        <v>103</v>
      </c>
      <c r="AF141" t="s">
        <v>118</v>
      </c>
    </row>
    <row r="142" spans="1:32" x14ac:dyDescent="0.2">
      <c r="A142" s="27" t="s">
        <v>113</v>
      </c>
      <c r="B142" s="41"/>
      <c r="C142" s="30">
        <v>48507.391000000003</v>
      </c>
      <c r="D142" s="30">
        <v>6.0000000000000001E-3</v>
      </c>
      <c r="E142">
        <f t="shared" si="16"/>
        <v>21561.778985993435</v>
      </c>
      <c r="F142" s="32">
        <f>ROUND(2*E142,0)/2-0.5</f>
        <v>21561.5</v>
      </c>
      <c r="G142" s="10">
        <f>C142-(C$7+C$8*F142)</f>
        <v>8.8957695799763314E-2</v>
      </c>
      <c r="I142">
        <f>G142</f>
        <v>8.8957695799763314E-2</v>
      </c>
      <c r="O142">
        <f t="shared" si="20"/>
        <v>5.7990756472791449E-2</v>
      </c>
      <c r="P142" s="7">
        <f t="shared" si="18"/>
        <v>33488.891000000003</v>
      </c>
      <c r="Q142" s="123"/>
      <c r="R142">
        <f>+(O142-G142)^2</f>
        <v>9.5895133128035676E-4</v>
      </c>
      <c r="S142" s="8">
        <v>0.1</v>
      </c>
      <c r="T142">
        <f t="shared" si="19"/>
        <v>9.5895133128035684E-5</v>
      </c>
      <c r="AB142">
        <v>7</v>
      </c>
      <c r="AD142" t="s">
        <v>103</v>
      </c>
      <c r="AF142" t="s">
        <v>97</v>
      </c>
    </row>
    <row r="143" spans="1:32" x14ac:dyDescent="0.2">
      <c r="A143" s="27" t="s">
        <v>75</v>
      </c>
      <c r="B143" s="41"/>
      <c r="C143" s="30">
        <v>48697.576999999997</v>
      </c>
      <c r="D143" s="30"/>
      <c r="E143">
        <f t="shared" si="16"/>
        <v>22158.233622877047</v>
      </c>
      <c r="F143" s="111">
        <f>ROUND(2*E143,0)/2</f>
        <v>22158</v>
      </c>
      <c r="G143" s="10">
        <f>C143-(C$7+C$8*F143)</f>
        <v>7.44931764274952E-2</v>
      </c>
      <c r="I143">
        <f>G143</f>
        <v>7.44931764274952E-2</v>
      </c>
      <c r="O143">
        <f t="shared" si="20"/>
        <v>6.0550814061208574E-2</v>
      </c>
      <c r="P143" s="7">
        <f t="shared" si="18"/>
        <v>33679.076999999997</v>
      </c>
      <c r="Q143" s="123"/>
      <c r="R143">
        <f>+(O143-G143)^2</f>
        <v>1.943894683528456E-4</v>
      </c>
      <c r="S143" s="8">
        <v>0.1</v>
      </c>
      <c r="T143">
        <f t="shared" si="19"/>
        <v>1.943894683528456E-5</v>
      </c>
    </row>
    <row r="144" spans="1:32" x14ac:dyDescent="0.2">
      <c r="A144" s="27" t="s">
        <v>114</v>
      </c>
      <c r="B144" s="41"/>
      <c r="C144" s="30">
        <v>48802.425000000003</v>
      </c>
      <c r="D144" s="30">
        <v>5.0000000000000001E-3</v>
      </c>
      <c r="E144">
        <f t="shared" si="16"/>
        <v>22487.054228852132</v>
      </c>
      <c r="F144">
        <f>ROUND(2*E144,0)/2</f>
        <v>22487</v>
      </c>
      <c r="O144">
        <f t="shared" si="20"/>
        <v>6.1919145207284074E-2</v>
      </c>
      <c r="P144" s="7">
        <f t="shared" si="18"/>
        <v>33783.925000000003</v>
      </c>
      <c r="Q144" s="124">
        <f>C144-(C$7+C$8*F144)</f>
        <v>1.729145493300166E-2</v>
      </c>
      <c r="R144">
        <f>+(O144-Q144)^2</f>
        <v>1.991630739217281E-3</v>
      </c>
      <c r="T144">
        <f t="shared" si="19"/>
        <v>0</v>
      </c>
      <c r="AB144">
        <v>8</v>
      </c>
      <c r="AD144" t="s">
        <v>103</v>
      </c>
    </row>
    <row r="145" spans="1:32" x14ac:dyDescent="0.2">
      <c r="A145" s="27" t="s">
        <v>115</v>
      </c>
      <c r="B145" s="41"/>
      <c r="C145" s="30">
        <v>48837.48</v>
      </c>
      <c r="D145" s="30">
        <v>5.0000000000000001E-3</v>
      </c>
      <c r="E145">
        <f t="shared" si="16"/>
        <v>22596.992485590043</v>
      </c>
      <c r="F145" s="32">
        <f>ROUND(2*E145,0)/2-0.5</f>
        <v>22596.5</v>
      </c>
      <c r="O145">
        <f t="shared" si="20"/>
        <v>6.2367675905778075E-2</v>
      </c>
      <c r="P145" s="7">
        <f t="shared" si="18"/>
        <v>33818.980000000003</v>
      </c>
      <c r="Q145" s="124">
        <f>C145-(C$7+C$8*F145)</f>
        <v>0.15703434701572405</v>
      </c>
      <c r="R145">
        <f>+(O145-Q145)^2</f>
        <v>8.9617786190386798E-3</v>
      </c>
      <c r="T145">
        <f t="shared" si="19"/>
        <v>0</v>
      </c>
      <c r="AB145">
        <v>7</v>
      </c>
      <c r="AD145" t="s">
        <v>103</v>
      </c>
      <c r="AF145" t="s">
        <v>97</v>
      </c>
    </row>
    <row r="146" spans="1:32" x14ac:dyDescent="0.2">
      <c r="A146" s="27" t="s">
        <v>115</v>
      </c>
      <c r="B146" s="41"/>
      <c r="C146" s="30">
        <v>48881.398999999998</v>
      </c>
      <c r="D146" s="30">
        <v>6.0000000000000001E-3</v>
      </c>
      <c r="E146">
        <f t="shared" si="16"/>
        <v>22734.729707032675</v>
      </c>
      <c r="F146" s="111">
        <f>ROUND(2*E146,0)/2</f>
        <v>22734.5</v>
      </c>
      <c r="G146" s="10">
        <f t="shared" ref="G146:G177" si="28">C146-(C$7+C$8*F146)</f>
        <v>7.3244567174697295E-2</v>
      </c>
      <c r="I146">
        <f>G146</f>
        <v>7.3244567174697295E-2</v>
      </c>
      <c r="O146">
        <f t="shared" si="20"/>
        <v>6.2928048898453076E-2</v>
      </c>
      <c r="P146" s="7">
        <f t="shared" si="18"/>
        <v>33862.898999999998</v>
      </c>
      <c r="Q146" s="123"/>
      <c r="R146">
        <f t="shared" ref="R146:R177" si="29">+(O146-G146)^2</f>
        <v>1.0643054934408099E-4</v>
      </c>
      <c r="S146" s="8">
        <v>0.1</v>
      </c>
      <c r="T146">
        <f t="shared" si="19"/>
        <v>1.06430549344081E-5</v>
      </c>
      <c r="AB146">
        <v>7</v>
      </c>
      <c r="AD146" t="s">
        <v>103</v>
      </c>
    </row>
    <row r="147" spans="1:32" x14ac:dyDescent="0.2">
      <c r="A147" s="27" t="s">
        <v>115</v>
      </c>
      <c r="B147" s="41" t="s">
        <v>131</v>
      </c>
      <c r="C147" s="30">
        <v>48892.396000000001</v>
      </c>
      <c r="D147" s="30">
        <v>5.0000000000000001E-3</v>
      </c>
      <c r="E147">
        <f t="shared" si="16"/>
        <v>22769.218111235987</v>
      </c>
      <c r="F147" s="111">
        <f>ROUND(2*E147,0)/2</f>
        <v>22769</v>
      </c>
      <c r="G147" s="10">
        <f t="shared" si="28"/>
        <v>6.954712221340742E-2</v>
      </c>
      <c r="I147">
        <f>G147</f>
        <v>6.954712221340742E-2</v>
      </c>
      <c r="O147">
        <f t="shared" si="20"/>
        <v>6.3067288607465355E-2</v>
      </c>
      <c r="P147" s="7">
        <f t="shared" si="18"/>
        <v>33873.896000000001</v>
      </c>
      <c r="Q147" s="123"/>
      <c r="R147">
        <f t="shared" si="29"/>
        <v>4.1988243560696139E-5</v>
      </c>
      <c r="S147" s="8">
        <v>0.1</v>
      </c>
      <c r="T147">
        <f t="shared" si="19"/>
        <v>4.1988243560696144E-6</v>
      </c>
      <c r="AB147">
        <v>11</v>
      </c>
      <c r="AD147" t="s">
        <v>103</v>
      </c>
      <c r="AF147" t="s">
        <v>97</v>
      </c>
    </row>
    <row r="148" spans="1:32" x14ac:dyDescent="0.2">
      <c r="A148" s="27" t="s">
        <v>117</v>
      </c>
      <c r="B148" s="41"/>
      <c r="C148" s="30">
        <v>48917.603999999999</v>
      </c>
      <c r="D148" s="30"/>
      <c r="E148">
        <f t="shared" si="16"/>
        <v>22848.274553279891</v>
      </c>
      <c r="F148" s="32">
        <f>ROUND(2*E148,0)/2-0.5</f>
        <v>22848</v>
      </c>
      <c r="G148" s="10">
        <f t="shared" si="28"/>
        <v>8.7544277237611823E-2</v>
      </c>
      <c r="I148">
        <f>G148</f>
        <v>8.7544277237611823E-2</v>
      </c>
      <c r="O148">
        <f t="shared" si="20"/>
        <v>6.3384841369610756E-2</v>
      </c>
      <c r="P148" s="7">
        <f t="shared" si="18"/>
        <v>33899.103999999999</v>
      </c>
      <c r="Q148" s="123"/>
      <c r="R148">
        <f t="shared" si="29"/>
        <v>5.8367834146005643E-4</v>
      </c>
      <c r="S148" s="8">
        <v>0.1</v>
      </c>
      <c r="T148">
        <f t="shared" si="19"/>
        <v>5.8367834146005644E-5</v>
      </c>
      <c r="AB148">
        <v>11</v>
      </c>
      <c r="AD148" t="s">
        <v>116</v>
      </c>
    </row>
    <row r="149" spans="1:32" x14ac:dyDescent="0.2">
      <c r="A149" s="27" t="s">
        <v>117</v>
      </c>
      <c r="B149" s="41" t="s">
        <v>131</v>
      </c>
      <c r="C149" s="30">
        <v>49282.536</v>
      </c>
      <c r="D149" s="30"/>
      <c r="E149">
        <f t="shared" ref="E149:E212" si="30">(C149-C$7)/C$8</f>
        <v>23992.761442678777</v>
      </c>
      <c r="F149" s="32">
        <f>ROUND(2*E149,0)/2-0.5</f>
        <v>23992.5</v>
      </c>
      <c r="G149" s="10">
        <f t="shared" si="28"/>
        <v>8.3363820536760613E-2</v>
      </c>
      <c r="I149">
        <f>G149</f>
        <v>8.3363820536760613E-2</v>
      </c>
      <c r="O149">
        <f t="shared" si="20"/>
        <v>6.7784503788683392E-2</v>
      </c>
      <c r="P149" s="7">
        <f t="shared" ref="P149:P212" si="31">C149-15018.5</f>
        <v>34264.036</v>
      </c>
      <c r="Q149" s="123"/>
      <c r="R149">
        <f t="shared" si="29"/>
        <v>2.4271511033691941E-4</v>
      </c>
      <c r="S149" s="8">
        <v>0.1</v>
      </c>
      <c r="T149">
        <f t="shared" ref="T149:T212" si="32">+S149*R149</f>
        <v>2.4271511033691941E-5</v>
      </c>
      <c r="AB149">
        <v>11</v>
      </c>
      <c r="AD149" t="s">
        <v>116</v>
      </c>
    </row>
    <row r="150" spans="1:32" x14ac:dyDescent="0.2">
      <c r="A150" s="21" t="s">
        <v>691</v>
      </c>
      <c r="B150" s="35" t="s">
        <v>132</v>
      </c>
      <c r="C150" s="50">
        <v>49594.375800000002</v>
      </c>
      <c r="D150" s="21" t="s">
        <v>298</v>
      </c>
      <c r="E150">
        <f t="shared" si="30"/>
        <v>24970.742443776988</v>
      </c>
      <c r="F150" s="112">
        <f>ROUND(2*E150,0)/2</f>
        <v>24970.5</v>
      </c>
      <c r="G150" s="30">
        <f t="shared" si="28"/>
        <v>7.7305815597355831E-2</v>
      </c>
      <c r="J150">
        <f>G150</f>
        <v>7.7305815597355831E-2</v>
      </c>
      <c r="N150">
        <f ca="1">+C$11+C$12*F150</f>
        <v>0.11198533484730112</v>
      </c>
      <c r="O150">
        <f t="shared" si="20"/>
        <v>7.1246394720621095E-2</v>
      </c>
      <c r="P150" s="7">
        <f t="shared" si="31"/>
        <v>34575.875800000002</v>
      </c>
      <c r="Q150" s="123"/>
      <c r="R150">
        <f t="shared" si="29"/>
        <v>3.671658136140876E-5</v>
      </c>
      <c r="S150" s="8">
        <v>1</v>
      </c>
      <c r="T150">
        <f t="shared" si="32"/>
        <v>3.671658136140876E-5</v>
      </c>
      <c r="U150">
        <f>+(G150-O150)</f>
        <v>6.0594208767347363E-3</v>
      </c>
    </row>
    <row r="151" spans="1:32" x14ac:dyDescent="0.2">
      <c r="A151" s="27" t="s">
        <v>76</v>
      </c>
      <c r="B151" s="41"/>
      <c r="C151" s="30">
        <v>49594.376300000004</v>
      </c>
      <c r="D151" s="30">
        <v>8.0000000000000004E-4</v>
      </c>
      <c r="E151">
        <f t="shared" si="30"/>
        <v>24970.744011859388</v>
      </c>
      <c r="F151" s="111">
        <f>ROUND(2*E151,0)/2</f>
        <v>24970.5</v>
      </c>
      <c r="G151" s="10">
        <f t="shared" si="28"/>
        <v>7.7805815599276684E-2</v>
      </c>
      <c r="J151">
        <f>G151</f>
        <v>7.7805815599276684E-2</v>
      </c>
      <c r="O151">
        <f t="shared" si="20"/>
        <v>7.1246394720621095E-2</v>
      </c>
      <c r="P151" s="7">
        <f t="shared" si="31"/>
        <v>34575.876300000004</v>
      </c>
      <c r="Q151" s="123"/>
      <c r="R151">
        <f t="shared" si="29"/>
        <v>4.3026002263342858E-5</v>
      </c>
      <c r="S151" s="8">
        <v>1</v>
      </c>
      <c r="T151">
        <f t="shared" si="32"/>
        <v>4.3026002263342858E-5</v>
      </c>
      <c r="AF151" t="s">
        <v>97</v>
      </c>
    </row>
    <row r="152" spans="1:32" x14ac:dyDescent="0.2">
      <c r="A152" s="21" t="s">
        <v>691</v>
      </c>
      <c r="B152" s="35" t="s">
        <v>132</v>
      </c>
      <c r="C152" s="50">
        <v>49594.376400000001</v>
      </c>
      <c r="D152" s="21" t="s">
        <v>298</v>
      </c>
      <c r="E152">
        <f t="shared" si="30"/>
        <v>24970.744325475862</v>
      </c>
      <c r="F152" s="112">
        <f>ROUND(2*E152,0)/2</f>
        <v>24970.5</v>
      </c>
      <c r="G152" s="30">
        <f t="shared" si="28"/>
        <v>7.7905815596750472E-2</v>
      </c>
      <c r="J152">
        <f>G152</f>
        <v>7.7905815596750472E-2</v>
      </c>
      <c r="N152">
        <f ca="1">+C$11+C$12*F152</f>
        <v>0.11198533484730112</v>
      </c>
      <c r="O152">
        <f t="shared" si="20"/>
        <v>7.1246394720621095E-2</v>
      </c>
      <c r="P152" s="7">
        <f t="shared" si="31"/>
        <v>34575.876400000001</v>
      </c>
      <c r="Q152" s="123"/>
      <c r="R152">
        <f t="shared" si="29"/>
        <v>4.4347886405427751E-5</v>
      </c>
      <c r="S152" s="8">
        <v>1</v>
      </c>
      <c r="T152">
        <f t="shared" si="32"/>
        <v>4.4347886405427751E-5</v>
      </c>
      <c r="U152">
        <f>+(G152-O152)</f>
        <v>6.6594208761293766E-3</v>
      </c>
      <c r="AF152" t="s">
        <v>97</v>
      </c>
    </row>
    <row r="153" spans="1:32" x14ac:dyDescent="0.2">
      <c r="A153" s="27" t="s">
        <v>117</v>
      </c>
      <c r="B153" s="41"/>
      <c r="C153" s="30">
        <v>49637.59</v>
      </c>
      <c r="D153" s="30"/>
      <c r="E153">
        <f t="shared" si="30"/>
        <v>25106.269296275139</v>
      </c>
      <c r="F153" s="114">
        <f>ROUND(2*E153,0)/2-0.5</f>
        <v>25106</v>
      </c>
      <c r="G153" s="10">
        <f t="shared" si="28"/>
        <v>8.5868024514638819E-2</v>
      </c>
      <c r="I153">
        <f t="shared" ref="I153:I159" si="33">G153</f>
        <v>8.5868024514638819E-2</v>
      </c>
      <c r="O153">
        <f t="shared" si="20"/>
        <v>7.170439360577778E-2</v>
      </c>
      <c r="P153" s="7">
        <f t="shared" si="31"/>
        <v>34619.089999999997</v>
      </c>
      <c r="Q153" s="123"/>
      <c r="R153">
        <f t="shared" si="29"/>
        <v>2.0060844052244376E-4</v>
      </c>
      <c r="S153" s="8">
        <v>0.1</v>
      </c>
      <c r="T153">
        <f t="shared" si="32"/>
        <v>2.0060844052244379E-5</v>
      </c>
      <c r="AB153">
        <v>14</v>
      </c>
      <c r="AD153" t="s">
        <v>116</v>
      </c>
    </row>
    <row r="154" spans="1:32" x14ac:dyDescent="0.2">
      <c r="A154" s="27" t="s">
        <v>117</v>
      </c>
      <c r="B154" s="41"/>
      <c r="C154" s="30">
        <v>49952.624000000003</v>
      </c>
      <c r="D154" s="30"/>
      <c r="E154">
        <f t="shared" si="30"/>
        <v>26094.267834947812</v>
      </c>
      <c r="F154" s="33">
        <f>ROUND(2*E154,0)/2-0.5</f>
        <v>26094</v>
      </c>
      <c r="G154" s="10">
        <f t="shared" si="28"/>
        <v>8.5402064527443144E-2</v>
      </c>
      <c r="I154">
        <f t="shared" si="33"/>
        <v>8.5402064527443144E-2</v>
      </c>
      <c r="O154">
        <f t="shared" si="20"/>
        <v>7.488469758085331E-2</v>
      </c>
      <c r="P154" s="7">
        <f t="shared" si="31"/>
        <v>34934.124000000003</v>
      </c>
      <c r="Q154" s="123"/>
      <c r="R154">
        <f t="shared" si="29"/>
        <v>1.1061500748922038E-4</v>
      </c>
      <c r="S154" s="8">
        <v>0.1</v>
      </c>
      <c r="T154">
        <f t="shared" si="32"/>
        <v>1.1061500748922038E-5</v>
      </c>
      <c r="AB154">
        <v>15</v>
      </c>
      <c r="AD154" t="s">
        <v>116</v>
      </c>
    </row>
    <row r="155" spans="1:32" x14ac:dyDescent="0.2">
      <c r="A155" s="27" t="s">
        <v>117</v>
      </c>
      <c r="B155" s="41" t="s">
        <v>131</v>
      </c>
      <c r="C155" s="30">
        <v>49978.595999999998</v>
      </c>
      <c r="D155" s="30"/>
      <c r="E155">
        <f t="shared" si="30"/>
        <v>26175.720306891795</v>
      </c>
      <c r="F155" s="113">
        <f>ROUND(2*E155,0)/2</f>
        <v>26175.5</v>
      </c>
      <c r="G155" s="10">
        <f t="shared" si="28"/>
        <v>7.0247230774839409E-2</v>
      </c>
      <c r="I155">
        <f t="shared" si="33"/>
        <v>7.0247230774839409E-2</v>
      </c>
      <c r="O155">
        <f t="shared" si="20"/>
        <v>7.513453921337615E-2</v>
      </c>
      <c r="P155" s="7">
        <f t="shared" si="31"/>
        <v>34960.095999999998</v>
      </c>
      <c r="Q155" s="123"/>
      <c r="R155">
        <f t="shared" si="29"/>
        <v>2.3885783773392443E-5</v>
      </c>
      <c r="S155" s="8">
        <v>0.1</v>
      </c>
      <c r="T155">
        <f t="shared" si="32"/>
        <v>2.3885783773392444E-6</v>
      </c>
      <c r="AB155">
        <v>17</v>
      </c>
      <c r="AD155" t="s">
        <v>116</v>
      </c>
    </row>
    <row r="156" spans="1:32" x14ac:dyDescent="0.2">
      <c r="A156" s="27" t="s">
        <v>120</v>
      </c>
      <c r="B156" s="41"/>
      <c r="C156" s="30">
        <v>49990.565000000002</v>
      </c>
      <c r="D156" s="30">
        <v>7.0000000000000001E-3</v>
      </c>
      <c r="E156">
        <f t="shared" si="30"/>
        <v>26213.257063271671</v>
      </c>
      <c r="F156" s="114">
        <f>ROUND(2*E156,0)/2-0.5</f>
        <v>26213</v>
      </c>
      <c r="G156" s="10">
        <f t="shared" si="28"/>
        <v>8.1967399302811828E-2</v>
      </c>
      <c r="I156">
        <f t="shared" si="33"/>
        <v>8.1967399302811828E-2</v>
      </c>
      <c r="O156">
        <f t="shared" si="20"/>
        <v>7.524885699984224E-2</v>
      </c>
      <c r="P156" s="7">
        <f t="shared" si="31"/>
        <v>34972.065000000002</v>
      </c>
      <c r="Q156" s="123"/>
      <c r="R156">
        <f t="shared" si="29"/>
        <v>4.5138810676791891E-5</v>
      </c>
      <c r="S156" s="8">
        <v>0.1</v>
      </c>
      <c r="T156">
        <f t="shared" si="32"/>
        <v>4.5138810676791893E-6</v>
      </c>
      <c r="AB156">
        <v>11</v>
      </c>
      <c r="AD156" t="s">
        <v>119</v>
      </c>
    </row>
    <row r="157" spans="1:32" x14ac:dyDescent="0.2">
      <c r="A157" s="27" t="s">
        <v>121</v>
      </c>
      <c r="B157" s="41"/>
      <c r="C157" s="30">
        <v>50011.298000000003</v>
      </c>
      <c r="D157" s="30">
        <v>4.0000000000000001E-3</v>
      </c>
      <c r="E157">
        <f t="shared" si="30"/>
        <v>26278.279167877205</v>
      </c>
      <c r="F157" s="33">
        <f>ROUND(2*E157,0)/2-0.5</f>
        <v>26278</v>
      </c>
      <c r="G157" s="10">
        <f t="shared" si="28"/>
        <v>8.9015691402892116E-2</v>
      </c>
      <c r="I157">
        <f t="shared" si="33"/>
        <v>8.9015691402892116E-2</v>
      </c>
      <c r="O157">
        <f t="shared" si="20"/>
        <v>7.5446052281784901E-2</v>
      </c>
      <c r="P157" s="7">
        <f t="shared" si="31"/>
        <v>34992.798000000003</v>
      </c>
      <c r="Q157" s="123"/>
      <c r="R157">
        <f t="shared" si="29"/>
        <v>1.8413510587708343E-4</v>
      </c>
      <c r="S157" s="8">
        <v>0.1</v>
      </c>
      <c r="T157">
        <f t="shared" si="32"/>
        <v>1.8413510587708345E-5</v>
      </c>
      <c r="AB157">
        <v>7</v>
      </c>
      <c r="AD157" t="s">
        <v>103</v>
      </c>
      <c r="AF157" t="s">
        <v>97</v>
      </c>
    </row>
    <row r="158" spans="1:32" x14ac:dyDescent="0.2">
      <c r="A158" s="27" t="s">
        <v>117</v>
      </c>
      <c r="B158" s="41" t="s">
        <v>131</v>
      </c>
      <c r="C158" s="30">
        <v>50016.550999999999</v>
      </c>
      <c r="D158" s="30"/>
      <c r="E158">
        <f t="shared" si="30"/>
        <v>26294.753441522731</v>
      </c>
      <c r="F158" s="33">
        <f>ROUND(2*E158,0)/2-0.5</f>
        <v>26294.5</v>
      </c>
      <c r="G158" s="10">
        <f t="shared" si="28"/>
        <v>8.0812565553060267E-2</v>
      </c>
      <c r="I158">
        <f t="shared" si="33"/>
        <v>8.0812565553060267E-2</v>
      </c>
      <c r="O158">
        <f t="shared" ref="O158:O221" si="34">+D$11+D$12*F158+D$13*F158^2</f>
        <v>7.5495916679158864E-2</v>
      </c>
      <c r="P158" s="7">
        <f t="shared" si="31"/>
        <v>34998.050999999999</v>
      </c>
      <c r="Q158" s="123"/>
      <c r="R158">
        <f t="shared" si="29"/>
        <v>2.8266755248357055E-5</v>
      </c>
      <c r="S158" s="8">
        <v>0.1</v>
      </c>
      <c r="T158">
        <f t="shared" si="32"/>
        <v>2.8266755248357057E-6</v>
      </c>
      <c r="AB158">
        <v>15</v>
      </c>
      <c r="AD158" t="s">
        <v>116</v>
      </c>
    </row>
    <row r="159" spans="1:32" x14ac:dyDescent="0.2">
      <c r="A159" s="27" t="s">
        <v>122</v>
      </c>
      <c r="B159" s="41" t="s">
        <v>131</v>
      </c>
      <c r="C159" s="30">
        <v>50033.307000000001</v>
      </c>
      <c r="D159" s="30">
        <v>5.0000000000000001E-3</v>
      </c>
      <c r="E159">
        <f t="shared" si="30"/>
        <v>26347.303018755665</v>
      </c>
      <c r="F159" s="33">
        <f>ROUND(2*E159,0)/2-0.5</f>
        <v>26347</v>
      </c>
      <c r="G159" s="10">
        <f t="shared" si="28"/>
        <v>9.6620801487006247E-2</v>
      </c>
      <c r="I159">
        <f t="shared" si="33"/>
        <v>9.6620801487006247E-2</v>
      </c>
      <c r="O159">
        <f t="shared" si="34"/>
        <v>7.5654056579775211E-2</v>
      </c>
      <c r="P159" s="7">
        <f t="shared" si="31"/>
        <v>35014.807000000001</v>
      </c>
      <c r="Q159" s="123"/>
      <c r="R159">
        <f t="shared" si="29"/>
        <v>4.3960439200489855E-4</v>
      </c>
      <c r="S159" s="8">
        <v>0.1</v>
      </c>
      <c r="T159">
        <f t="shared" si="32"/>
        <v>4.3960439200489859E-5</v>
      </c>
      <c r="AB159">
        <v>6</v>
      </c>
      <c r="AD159" t="s">
        <v>103</v>
      </c>
    </row>
    <row r="160" spans="1:32" x14ac:dyDescent="0.2">
      <c r="A160" s="27" t="s">
        <v>122</v>
      </c>
      <c r="B160" s="41" t="s">
        <v>131</v>
      </c>
      <c r="C160" s="30">
        <v>50048.279300000002</v>
      </c>
      <c r="D160" s="30">
        <v>5.9999999999999995E-4</v>
      </c>
      <c r="E160">
        <f t="shared" si="30"/>
        <v>26394.258618851432</v>
      </c>
      <c r="F160" s="33">
        <f>ROUND(2*E160,0)/2-0.5</f>
        <v>26394</v>
      </c>
      <c r="G160" s="10">
        <f t="shared" si="28"/>
        <v>8.2463412698416505E-2</v>
      </c>
      <c r="J160">
        <f>G160</f>
        <v>8.2463412698416505E-2</v>
      </c>
      <c r="O160">
        <f t="shared" si="34"/>
        <v>7.5794958731003434E-2</v>
      </c>
      <c r="P160" s="7">
        <f t="shared" si="31"/>
        <v>35029.779300000002</v>
      </c>
      <c r="Q160" s="123"/>
      <c r="R160">
        <f t="shared" si="29"/>
        <v>4.4468278315507131E-5</v>
      </c>
      <c r="S160" s="8">
        <v>1</v>
      </c>
      <c r="T160">
        <f t="shared" si="32"/>
        <v>4.4468278315507131E-5</v>
      </c>
      <c r="AB160">
        <v>12</v>
      </c>
      <c r="AD160" t="s">
        <v>95</v>
      </c>
    </row>
    <row r="161" spans="1:32" x14ac:dyDescent="0.2">
      <c r="A161" s="27" t="s">
        <v>120</v>
      </c>
      <c r="B161" s="41" t="s">
        <v>131</v>
      </c>
      <c r="C161" s="30">
        <v>50312.447</v>
      </c>
      <c r="D161" s="30">
        <v>5.0000000000000001E-3</v>
      </c>
      <c r="E161">
        <f t="shared" si="30"/>
        <v>27222.732058431015</v>
      </c>
      <c r="F161" s="113">
        <f>ROUND(2*E161,0)/2</f>
        <v>27222.5</v>
      </c>
      <c r="G161" s="10">
        <f t="shared" si="28"/>
        <v>7.3994335914903786E-2</v>
      </c>
      <c r="I161">
        <f t="shared" ref="I161:I183" si="35">G161</f>
        <v>7.3994335914903786E-2</v>
      </c>
      <c r="O161">
        <f t="shared" si="34"/>
        <v>7.817470261191943E-2</v>
      </c>
      <c r="P161" s="7">
        <f t="shared" si="31"/>
        <v>35293.947</v>
      </c>
      <c r="Q161" s="123"/>
      <c r="R161">
        <f t="shared" si="29"/>
        <v>1.7475465721517487E-5</v>
      </c>
      <c r="S161" s="8">
        <v>0.1</v>
      </c>
      <c r="T161">
        <f t="shared" si="32"/>
        <v>1.7475465721517489E-6</v>
      </c>
      <c r="AB161">
        <v>9</v>
      </c>
      <c r="AD161" t="s">
        <v>103</v>
      </c>
    </row>
    <row r="162" spans="1:32" x14ac:dyDescent="0.2">
      <c r="A162" s="27" t="s">
        <v>117</v>
      </c>
      <c r="B162" s="41" t="s">
        <v>131</v>
      </c>
      <c r="C162" s="30">
        <v>50313.735999999997</v>
      </c>
      <c r="D162" s="30"/>
      <c r="E162">
        <f t="shared" si="30"/>
        <v>27226.774574846215</v>
      </c>
      <c r="F162" s="33">
        <f t="shared" ref="F162:F169" si="36">ROUND(2*E162,0)/2-0.5</f>
        <v>27226.5</v>
      </c>
      <c r="G162" s="10">
        <f t="shared" si="28"/>
        <v>8.755115389067214E-2</v>
      </c>
      <c r="I162">
        <f t="shared" si="35"/>
        <v>8.755115389067214E-2</v>
      </c>
      <c r="O162">
        <f t="shared" si="34"/>
        <v>7.818571442643249E-2</v>
      </c>
      <c r="P162" s="7">
        <f t="shared" si="31"/>
        <v>35295.235999999997</v>
      </c>
      <c r="Q162" s="123"/>
      <c r="R162">
        <f t="shared" si="29"/>
        <v>8.7711456358337459E-5</v>
      </c>
      <c r="S162" s="8">
        <v>0.1</v>
      </c>
      <c r="T162">
        <f t="shared" si="32"/>
        <v>8.7711456358337466E-6</v>
      </c>
      <c r="AB162">
        <v>14</v>
      </c>
      <c r="AD162" t="s">
        <v>116</v>
      </c>
    </row>
    <row r="163" spans="1:32" x14ac:dyDescent="0.2">
      <c r="A163" s="27" t="s">
        <v>120</v>
      </c>
      <c r="B163" s="41"/>
      <c r="C163" s="30">
        <v>50325.385000000002</v>
      </c>
      <c r="D163" s="30">
        <v>5.0000000000000001E-3</v>
      </c>
      <c r="E163">
        <f t="shared" si="30"/>
        <v>27263.307758493065</v>
      </c>
      <c r="F163" s="33">
        <f t="shared" si="36"/>
        <v>27263</v>
      </c>
      <c r="G163" s="10">
        <f t="shared" si="28"/>
        <v>9.8132117920613382E-2</v>
      </c>
      <c r="I163">
        <f t="shared" si="35"/>
        <v>9.8132117920613382E-2</v>
      </c>
      <c r="O163">
        <f t="shared" si="34"/>
        <v>7.8285985220546389E-2</v>
      </c>
      <c r="P163" s="7">
        <f t="shared" si="31"/>
        <v>35306.885000000002</v>
      </c>
      <c r="Q163" s="123"/>
      <c r="R163">
        <f t="shared" si="29"/>
        <v>3.938689831486684E-4</v>
      </c>
      <c r="S163" s="8">
        <v>0.1</v>
      </c>
      <c r="T163">
        <f t="shared" si="32"/>
        <v>3.9386898314866841E-5</v>
      </c>
      <c r="AB163">
        <v>8</v>
      </c>
      <c r="AD163" t="s">
        <v>103</v>
      </c>
      <c r="AF163" t="s">
        <v>97</v>
      </c>
    </row>
    <row r="164" spans="1:32" x14ac:dyDescent="0.2">
      <c r="A164" s="27" t="s">
        <v>120</v>
      </c>
      <c r="B164" s="41" t="s">
        <v>131</v>
      </c>
      <c r="C164" s="118">
        <v>50375.273999999998</v>
      </c>
      <c r="D164" s="30">
        <v>5.0000000000000001E-3</v>
      </c>
      <c r="E164">
        <f t="shared" si="30"/>
        <v>27419.767883736167</v>
      </c>
      <c r="F164" s="33">
        <f t="shared" si="36"/>
        <v>27419.5</v>
      </c>
      <c r="G164" s="10">
        <f t="shared" si="28"/>
        <v>8.5417621216038242E-2</v>
      </c>
      <c r="I164">
        <f t="shared" si="35"/>
        <v>8.5417621216038242E-2</v>
      </c>
      <c r="O164">
        <f t="shared" si="34"/>
        <v>7.8711581435349051E-2</v>
      </c>
      <c r="P164" s="7">
        <f t="shared" si="31"/>
        <v>35356.773999999998</v>
      </c>
      <c r="Q164" s="123"/>
      <c r="R164">
        <f t="shared" si="29"/>
        <v>4.4970969540185933E-5</v>
      </c>
      <c r="S164" s="8">
        <v>0.1</v>
      </c>
      <c r="T164">
        <f t="shared" si="32"/>
        <v>4.4970969540185935E-6</v>
      </c>
      <c r="AB164">
        <v>7</v>
      </c>
      <c r="AD164" t="s">
        <v>103</v>
      </c>
      <c r="AF164" t="s">
        <v>97</v>
      </c>
    </row>
    <row r="165" spans="1:32" x14ac:dyDescent="0.2">
      <c r="A165" s="27" t="s">
        <v>117</v>
      </c>
      <c r="B165" s="41"/>
      <c r="C165" s="30">
        <v>50376.703999999998</v>
      </c>
      <c r="D165" s="30"/>
      <c r="E165">
        <f t="shared" si="30"/>
        <v>27424.252599386866</v>
      </c>
      <c r="F165" s="33">
        <f t="shared" si="36"/>
        <v>27424</v>
      </c>
      <c r="G165" s="10">
        <f t="shared" si="28"/>
        <v>8.0544041440589353E-2</v>
      </c>
      <c r="I165">
        <f t="shared" si="35"/>
        <v>8.0544041440589353E-2</v>
      </c>
      <c r="O165">
        <f t="shared" si="34"/>
        <v>7.8723715117075335E-2</v>
      </c>
      <c r="P165" s="7">
        <f t="shared" si="31"/>
        <v>35358.203999999998</v>
      </c>
      <c r="Q165" s="123"/>
      <c r="R165">
        <f t="shared" si="29"/>
        <v>3.3135879240780623E-6</v>
      </c>
      <c r="S165" s="8">
        <v>0.1</v>
      </c>
      <c r="T165">
        <f t="shared" si="32"/>
        <v>3.3135879240780627E-7</v>
      </c>
      <c r="AB165">
        <v>14</v>
      </c>
      <c r="AD165" t="s">
        <v>116</v>
      </c>
    </row>
    <row r="166" spans="1:32" ht="13.5" thickBot="1" x14ac:dyDescent="0.25">
      <c r="A166" s="27" t="s">
        <v>123</v>
      </c>
      <c r="B166" s="41"/>
      <c r="C166" s="30">
        <v>50422.315999999999</v>
      </c>
      <c r="D166" s="30">
        <v>5.0000000000000001E-3</v>
      </c>
      <c r="E166">
        <f t="shared" si="30"/>
        <v>27567.299347820172</v>
      </c>
      <c r="F166" s="53">
        <f t="shared" si="36"/>
        <v>27567</v>
      </c>
      <c r="G166" s="115">
        <f t="shared" si="28"/>
        <v>9.5450284075923264E-2</v>
      </c>
      <c r="I166">
        <f t="shared" si="35"/>
        <v>9.5450284075923264E-2</v>
      </c>
      <c r="O166" s="3">
        <f t="shared" si="34"/>
        <v>7.9106271433682637E-2</v>
      </c>
      <c r="P166" s="54">
        <f t="shared" si="31"/>
        <v>35403.815999999999</v>
      </c>
      <c r="Q166" s="125"/>
      <c r="R166" s="3">
        <f t="shared" si="29"/>
        <v>2.6712674924972142E-4</v>
      </c>
      <c r="S166" s="8">
        <v>0.1</v>
      </c>
      <c r="T166">
        <f t="shared" si="32"/>
        <v>2.6712674924972143E-5</v>
      </c>
      <c r="AB166">
        <v>8</v>
      </c>
      <c r="AD166" t="s">
        <v>103</v>
      </c>
      <c r="AF166" t="s">
        <v>97</v>
      </c>
    </row>
    <row r="167" spans="1:32" x14ac:dyDescent="0.2">
      <c r="A167" s="27" t="s">
        <v>123</v>
      </c>
      <c r="B167" s="41"/>
      <c r="C167" s="30">
        <v>50436.339</v>
      </c>
      <c r="D167" s="30">
        <v>5.0000000000000001E-3</v>
      </c>
      <c r="E167">
        <f t="shared" si="30"/>
        <v>27611.27778668013</v>
      </c>
      <c r="F167" s="52">
        <f t="shared" si="36"/>
        <v>27611</v>
      </c>
      <c r="G167" s="10">
        <f t="shared" si="28"/>
        <v>8.8575281806697603E-2</v>
      </c>
      <c r="I167">
        <f t="shared" si="35"/>
        <v>8.8575281806697603E-2</v>
      </c>
      <c r="O167">
        <f t="shared" si="34"/>
        <v>7.9222800994757397E-2</v>
      </c>
      <c r="P167" s="7">
        <f t="shared" si="31"/>
        <v>35417.839</v>
      </c>
      <c r="Q167" s="123"/>
      <c r="R167">
        <f t="shared" si="29"/>
        <v>8.7468897337709736E-5</v>
      </c>
      <c r="S167" s="8">
        <v>0.1</v>
      </c>
      <c r="T167">
        <f t="shared" si="32"/>
        <v>8.7468897337709736E-6</v>
      </c>
      <c r="AB167">
        <v>7</v>
      </c>
      <c r="AD167" t="s">
        <v>103</v>
      </c>
      <c r="AF167" t="s">
        <v>97</v>
      </c>
    </row>
    <row r="168" spans="1:32" x14ac:dyDescent="0.2">
      <c r="A168" s="27" t="s">
        <v>123</v>
      </c>
      <c r="B168" s="41"/>
      <c r="C168" s="30">
        <v>50487.358999999997</v>
      </c>
      <c r="D168" s="30">
        <v>5.0000000000000001E-3</v>
      </c>
      <c r="E168">
        <f t="shared" si="30"/>
        <v>27771.284914301516</v>
      </c>
      <c r="F168" s="33">
        <f t="shared" si="36"/>
        <v>27771</v>
      </c>
      <c r="G168" s="10">
        <f t="shared" si="28"/>
        <v>9.084800083655864E-2</v>
      </c>
      <c r="I168">
        <f t="shared" si="35"/>
        <v>9.084800083655864E-2</v>
      </c>
      <c r="O168">
        <f t="shared" si="34"/>
        <v>7.9641863564730964E-2</v>
      </c>
      <c r="P168" s="7">
        <f t="shared" si="31"/>
        <v>35468.858999999997</v>
      </c>
      <c r="Q168" s="123"/>
      <c r="R168">
        <f t="shared" si="29"/>
        <v>1.2557751255504542E-4</v>
      </c>
      <c r="S168" s="8">
        <v>0.1</v>
      </c>
      <c r="T168">
        <f t="shared" si="32"/>
        <v>1.2557751255504544E-5</v>
      </c>
      <c r="AB168">
        <v>7</v>
      </c>
      <c r="AD168" t="s">
        <v>103</v>
      </c>
      <c r="AF168" t="s">
        <v>97</v>
      </c>
    </row>
    <row r="169" spans="1:32" x14ac:dyDescent="0.2">
      <c r="A169" s="27" t="s">
        <v>117</v>
      </c>
      <c r="B169" s="41"/>
      <c r="C169" s="30">
        <v>50488.631999999998</v>
      </c>
      <c r="D169" s="30"/>
      <c r="E169">
        <f t="shared" si="30"/>
        <v>27775.277252080075</v>
      </c>
      <c r="F169" s="33">
        <f t="shared" si="36"/>
        <v>27775</v>
      </c>
      <c r="G169" s="10">
        <f t="shared" si="28"/>
        <v>8.8404818809067365E-2</v>
      </c>
      <c r="I169">
        <f t="shared" si="35"/>
        <v>8.8404818809067365E-2</v>
      </c>
      <c r="O169">
        <f t="shared" si="34"/>
        <v>7.9652246044260841E-2</v>
      </c>
      <c r="P169" s="7">
        <f t="shared" si="31"/>
        <v>35470.131999999998</v>
      </c>
      <c r="Q169" s="123"/>
      <c r="R169">
        <f t="shared" si="29"/>
        <v>7.6607530003232918E-5</v>
      </c>
      <c r="S169" s="8">
        <v>0.1</v>
      </c>
      <c r="T169">
        <f t="shared" si="32"/>
        <v>7.6607530003232915E-6</v>
      </c>
      <c r="AB169">
        <v>14</v>
      </c>
      <c r="AD169" t="s">
        <v>116</v>
      </c>
    </row>
    <row r="170" spans="1:32" x14ac:dyDescent="0.2">
      <c r="A170" s="27" t="s">
        <v>123</v>
      </c>
      <c r="B170" s="41"/>
      <c r="C170" s="30">
        <v>50502.332000000002</v>
      </c>
      <c r="D170" s="30">
        <v>4.0000000000000001E-3</v>
      </c>
      <c r="E170">
        <f t="shared" si="30"/>
        <v>27818.242709712649</v>
      </c>
      <c r="F170" s="113">
        <f>ROUND(2*E170,0)/2</f>
        <v>27818</v>
      </c>
      <c r="G170" s="10">
        <f t="shared" si="28"/>
        <v>7.7390612052113283E-2</v>
      </c>
      <c r="I170">
        <f t="shared" si="35"/>
        <v>7.7390612052113283E-2</v>
      </c>
      <c r="O170">
        <f t="shared" si="34"/>
        <v>7.9763567843691804E-2</v>
      </c>
      <c r="P170" s="7">
        <f t="shared" si="31"/>
        <v>35483.832000000002</v>
      </c>
      <c r="Q170" s="123"/>
      <c r="R170">
        <f t="shared" si="29"/>
        <v>5.6309191887860452E-6</v>
      </c>
      <c r="S170" s="8">
        <v>0.1</v>
      </c>
      <c r="T170">
        <f t="shared" si="32"/>
        <v>5.6309191887860458E-7</v>
      </c>
      <c r="AB170">
        <v>7</v>
      </c>
      <c r="AD170" t="s">
        <v>103</v>
      </c>
      <c r="AF170" t="s">
        <v>97</v>
      </c>
    </row>
    <row r="171" spans="1:32" x14ac:dyDescent="0.2">
      <c r="A171" s="27" t="s">
        <v>123</v>
      </c>
      <c r="B171" s="41"/>
      <c r="C171" s="30">
        <v>50517.326999999997</v>
      </c>
      <c r="D171" s="30">
        <v>4.0000000000000001E-3</v>
      </c>
      <c r="E171">
        <f t="shared" si="30"/>
        <v>27865.269500749146</v>
      </c>
      <c r="F171" s="33">
        <f>ROUND(2*E171,0)/2-0.5</f>
        <v>27865</v>
      </c>
      <c r="G171" s="10">
        <f t="shared" si="28"/>
        <v>8.5933223257598002E-2</v>
      </c>
      <c r="I171">
        <f t="shared" si="35"/>
        <v>8.5933223257598002E-2</v>
      </c>
      <c r="O171">
        <f t="shared" si="34"/>
        <v>7.9884638485014661E-2</v>
      </c>
      <c r="P171" s="7">
        <f t="shared" si="31"/>
        <v>35498.826999999997</v>
      </c>
      <c r="Q171" s="123"/>
      <c r="R171">
        <f t="shared" si="29"/>
        <v>3.658537775112706E-5</v>
      </c>
      <c r="S171" s="8">
        <v>0.1</v>
      </c>
      <c r="T171">
        <f t="shared" si="32"/>
        <v>3.6585377751127063E-6</v>
      </c>
      <c r="AB171">
        <v>6</v>
      </c>
      <c r="AD171" t="s">
        <v>103</v>
      </c>
      <c r="AF171" t="s">
        <v>97</v>
      </c>
    </row>
    <row r="172" spans="1:32" x14ac:dyDescent="0.2">
      <c r="A172" s="27" t="s">
        <v>124</v>
      </c>
      <c r="B172" s="41"/>
      <c r="C172" s="30">
        <v>50639.447999999997</v>
      </c>
      <c r="D172" s="30">
        <v>5.0000000000000001E-3</v>
      </c>
      <c r="E172">
        <f t="shared" si="30"/>
        <v>28248.261081153934</v>
      </c>
      <c r="F172" s="33">
        <f>ROUND(2*E172,0)/2-0.5</f>
        <v>28248</v>
      </c>
      <c r="G172" s="10">
        <f t="shared" si="28"/>
        <v>8.3248544433445204E-2</v>
      </c>
      <c r="I172">
        <f t="shared" si="35"/>
        <v>8.3248544433445204E-2</v>
      </c>
      <c r="O172">
        <f t="shared" si="34"/>
        <v>8.0847615272315598E-2</v>
      </c>
      <c r="P172" s="7">
        <f t="shared" si="31"/>
        <v>35620.947999999997</v>
      </c>
      <c r="Q172" s="123"/>
      <c r="R172">
        <f t="shared" si="29"/>
        <v>5.764460836762512E-6</v>
      </c>
      <c r="S172" s="8">
        <v>0.1</v>
      </c>
      <c r="T172">
        <f t="shared" si="32"/>
        <v>5.7644608367625129E-7</v>
      </c>
      <c r="AB172">
        <v>5</v>
      </c>
      <c r="AD172" t="s">
        <v>103</v>
      </c>
      <c r="AF172" t="s">
        <v>97</v>
      </c>
    </row>
    <row r="173" spans="1:32" x14ac:dyDescent="0.2">
      <c r="A173" s="27" t="s">
        <v>124</v>
      </c>
      <c r="B173" s="41"/>
      <c r="C173" s="30">
        <v>50692.362999999998</v>
      </c>
      <c r="D173" s="30">
        <v>4.0000000000000001E-3</v>
      </c>
      <c r="E173">
        <f t="shared" si="30"/>
        <v>28414.211241053705</v>
      </c>
      <c r="F173" s="113">
        <f>ROUND(2*E173,0)/2</f>
        <v>28414</v>
      </c>
      <c r="G173" s="10">
        <f t="shared" si="28"/>
        <v>6.7356490428210236E-2</v>
      </c>
      <c r="I173">
        <f t="shared" si="35"/>
        <v>6.7356490428210236E-2</v>
      </c>
      <c r="O173">
        <f t="shared" si="34"/>
        <v>8.1251918418556682E-2</v>
      </c>
      <c r="P173" s="7">
        <f t="shared" si="31"/>
        <v>35673.862999999998</v>
      </c>
      <c r="Q173" s="123"/>
      <c r="R173">
        <f t="shared" si="29"/>
        <v>1.9308291903490346E-4</v>
      </c>
      <c r="S173" s="8">
        <v>0.1</v>
      </c>
      <c r="T173">
        <f t="shared" si="32"/>
        <v>1.9308291903490348E-5</v>
      </c>
      <c r="AB173">
        <v>7</v>
      </c>
      <c r="AD173" t="s">
        <v>103</v>
      </c>
      <c r="AF173" t="s">
        <v>97</v>
      </c>
    </row>
    <row r="174" spans="1:32" x14ac:dyDescent="0.2">
      <c r="A174" s="27" t="s">
        <v>125</v>
      </c>
      <c r="B174" s="41"/>
      <c r="C174" s="30">
        <v>50708.324000000001</v>
      </c>
      <c r="D174" s="30">
        <v>5.0000000000000001E-3</v>
      </c>
      <c r="E174">
        <f t="shared" si="30"/>
        <v>28464.267567278039</v>
      </c>
      <c r="F174" s="33">
        <f t="shared" ref="F174:F205" si="37">ROUND(2*E174,0)/2-0.5</f>
        <v>28464</v>
      </c>
      <c r="G174" s="10">
        <f t="shared" si="28"/>
        <v>8.5316715129010845E-2</v>
      </c>
      <c r="I174">
        <f t="shared" si="35"/>
        <v>8.5316715129010845E-2</v>
      </c>
      <c r="O174">
        <f t="shared" si="34"/>
        <v>8.1372147518906229E-2</v>
      </c>
      <c r="P174" s="7">
        <f t="shared" si="31"/>
        <v>35689.824000000001</v>
      </c>
      <c r="Q174" s="123"/>
      <c r="R174">
        <f t="shared" si="29"/>
        <v>1.5559613630686439E-5</v>
      </c>
      <c r="S174" s="8">
        <v>0.1</v>
      </c>
      <c r="T174">
        <f t="shared" si="32"/>
        <v>1.5559613630686441E-6</v>
      </c>
      <c r="AB174">
        <v>7</v>
      </c>
      <c r="AD174" t="s">
        <v>103</v>
      </c>
      <c r="AF174" t="s">
        <v>97</v>
      </c>
    </row>
    <row r="175" spans="1:32" x14ac:dyDescent="0.2">
      <c r="A175" s="27" t="s">
        <v>125</v>
      </c>
      <c r="B175" s="41"/>
      <c r="C175" s="30">
        <v>50753.29</v>
      </c>
      <c r="D175" s="30">
        <v>6.0000000000000001E-3</v>
      </c>
      <c r="E175">
        <f t="shared" si="30"/>
        <v>28605.288353256554</v>
      </c>
      <c r="F175" s="33">
        <f t="shared" si="37"/>
        <v>28605</v>
      </c>
      <c r="G175" s="10">
        <f t="shared" si="28"/>
        <v>9.1944548774335999E-2</v>
      </c>
      <c r="I175">
        <f t="shared" si="35"/>
        <v>9.1944548774335999E-2</v>
      </c>
      <c r="O175">
        <f t="shared" si="34"/>
        <v>8.1707331088630444E-2</v>
      </c>
      <c r="P175" s="7">
        <f t="shared" si="31"/>
        <v>35734.79</v>
      </c>
      <c r="Q175" s="123"/>
      <c r="R175">
        <f t="shared" si="29"/>
        <v>1.0480062594452259E-4</v>
      </c>
      <c r="S175" s="8">
        <v>0.1</v>
      </c>
      <c r="T175">
        <f t="shared" si="32"/>
        <v>1.048006259445226E-5</v>
      </c>
      <c r="AB175">
        <v>7</v>
      </c>
      <c r="AD175" t="s">
        <v>103</v>
      </c>
      <c r="AF175" t="s">
        <v>97</v>
      </c>
    </row>
    <row r="176" spans="1:32" x14ac:dyDescent="0.2">
      <c r="A176" s="27" t="s">
        <v>117</v>
      </c>
      <c r="B176" s="41"/>
      <c r="C176" s="30">
        <v>50798.561099999999</v>
      </c>
      <c r="D176" s="30"/>
      <c r="E176">
        <f t="shared" si="30"/>
        <v>28747.265983112698</v>
      </c>
      <c r="F176" s="33">
        <f t="shared" si="37"/>
        <v>28747</v>
      </c>
      <c r="G176" s="10">
        <f t="shared" si="28"/>
        <v>8.4811586908472236E-2</v>
      </c>
      <c r="I176">
        <f t="shared" si="35"/>
        <v>8.4811586908472236E-2</v>
      </c>
      <c r="O176">
        <f t="shared" si="34"/>
        <v>8.2039128297194744E-2</v>
      </c>
      <c r="P176" s="7">
        <f t="shared" si="31"/>
        <v>35780.061099999999</v>
      </c>
      <c r="Q176" s="123"/>
      <c r="R176">
        <f t="shared" si="29"/>
        <v>7.6865267512467222E-6</v>
      </c>
      <c r="S176" s="8">
        <v>0.1</v>
      </c>
      <c r="T176">
        <f t="shared" si="32"/>
        <v>7.6865267512467224E-7</v>
      </c>
      <c r="AA176" t="s">
        <v>126</v>
      </c>
      <c r="AB176">
        <v>52</v>
      </c>
      <c r="AD176" t="s">
        <v>127</v>
      </c>
    </row>
    <row r="177" spans="1:32" x14ac:dyDescent="0.2">
      <c r="A177" s="27" t="s">
        <v>125</v>
      </c>
      <c r="B177" s="41"/>
      <c r="C177" s="30">
        <v>50812.286</v>
      </c>
      <c r="D177" s="30">
        <v>5.0000000000000001E-3</v>
      </c>
      <c r="E177">
        <f t="shared" si="30"/>
        <v>28790.309531248549</v>
      </c>
      <c r="F177" s="33">
        <f t="shared" si="37"/>
        <v>28790</v>
      </c>
      <c r="G177" s="10">
        <f t="shared" si="28"/>
        <v>9.8697380148223601E-2</v>
      </c>
      <c r="I177">
        <f t="shared" si="35"/>
        <v>9.8697380148223601E-2</v>
      </c>
      <c r="O177">
        <f t="shared" si="34"/>
        <v>8.2138461179142933E-2</v>
      </c>
      <c r="P177" s="7">
        <f t="shared" si="31"/>
        <v>35793.786</v>
      </c>
      <c r="Q177" s="123"/>
      <c r="R177">
        <f t="shared" si="29"/>
        <v>2.7419779742457961E-4</v>
      </c>
      <c r="S177" s="8">
        <v>0.1</v>
      </c>
      <c r="T177">
        <f t="shared" si="32"/>
        <v>2.7419779742457962E-5</v>
      </c>
      <c r="AB177">
        <v>7</v>
      </c>
      <c r="AD177" t="s">
        <v>103</v>
      </c>
    </row>
    <row r="178" spans="1:32" x14ac:dyDescent="0.2">
      <c r="A178" s="27" t="s">
        <v>117</v>
      </c>
      <c r="B178" s="41" t="s">
        <v>131</v>
      </c>
      <c r="C178" s="30">
        <v>50813.065999999999</v>
      </c>
      <c r="D178" s="30"/>
      <c r="E178">
        <f t="shared" si="30"/>
        <v>28792.755739785291</v>
      </c>
      <c r="F178" s="33">
        <f t="shared" si="37"/>
        <v>28792.5</v>
      </c>
      <c r="G178" s="10">
        <f t="shared" ref="G178:G209" si="38">C178-(C$7+C$8*F178)</f>
        <v>8.1545391381951049E-2</v>
      </c>
      <c r="I178">
        <f t="shared" si="35"/>
        <v>8.1545391381951049E-2</v>
      </c>
      <c r="O178">
        <f t="shared" si="34"/>
        <v>8.214422003246509E-2</v>
      </c>
      <c r="P178" s="7">
        <f t="shared" si="31"/>
        <v>35794.565999999999</v>
      </c>
      <c r="Q178" s="123"/>
      <c r="R178">
        <f t="shared" ref="R178:R209" si="39">+(O178-G178)^2</f>
        <v>3.5859575267646761E-7</v>
      </c>
      <c r="S178" s="8">
        <v>0.1</v>
      </c>
      <c r="T178">
        <f t="shared" si="32"/>
        <v>3.5859575267646766E-8</v>
      </c>
      <c r="AA178" t="s">
        <v>126</v>
      </c>
      <c r="AB178">
        <v>18</v>
      </c>
      <c r="AD178" t="s">
        <v>128</v>
      </c>
    </row>
    <row r="179" spans="1:32" x14ac:dyDescent="0.2">
      <c r="A179" s="27" t="s">
        <v>129</v>
      </c>
      <c r="B179" s="41"/>
      <c r="C179" s="30">
        <v>50855.317000000003</v>
      </c>
      <c r="D179" s="30">
        <v>7.0000000000000001E-3</v>
      </c>
      <c r="E179">
        <f t="shared" si="30"/>
        <v>28925.26183835707</v>
      </c>
      <c r="F179" s="33">
        <f t="shared" si="37"/>
        <v>28925</v>
      </c>
      <c r="G179" s="10">
        <f t="shared" si="38"/>
        <v>8.3489986827771645E-2</v>
      </c>
      <c r="I179">
        <f t="shared" si="35"/>
        <v>8.3489986827771645E-2</v>
      </c>
      <c r="O179">
        <f t="shared" si="34"/>
        <v>8.2446873800582465E-2</v>
      </c>
      <c r="P179" s="7">
        <f t="shared" si="31"/>
        <v>35836.817000000003</v>
      </c>
      <c r="Q179" s="123"/>
      <c r="R179">
        <f t="shared" si="39"/>
        <v>1.0880847874917744E-6</v>
      </c>
      <c r="S179" s="8">
        <v>0.1</v>
      </c>
      <c r="T179">
        <f t="shared" si="32"/>
        <v>1.0880847874917745E-7</v>
      </c>
      <c r="AB179">
        <v>8</v>
      </c>
      <c r="AD179" t="s">
        <v>103</v>
      </c>
      <c r="AF179" t="s">
        <v>97</v>
      </c>
    </row>
    <row r="180" spans="1:32" x14ac:dyDescent="0.2">
      <c r="A180" s="27" t="s">
        <v>129</v>
      </c>
      <c r="B180" s="41"/>
      <c r="C180" s="30">
        <v>50862.341</v>
      </c>
      <c r="D180" s="30">
        <v>7.0000000000000001E-3</v>
      </c>
      <c r="E180">
        <f t="shared" si="30"/>
        <v>28947.290259846923</v>
      </c>
      <c r="F180" s="33">
        <f t="shared" si="37"/>
        <v>28947</v>
      </c>
      <c r="G180" s="10">
        <f t="shared" si="38"/>
        <v>9.255248569388641E-2</v>
      </c>
      <c r="I180">
        <f t="shared" si="35"/>
        <v>9.255248569388641E-2</v>
      </c>
      <c r="O180">
        <f t="shared" si="34"/>
        <v>8.2496638256192023E-2</v>
      </c>
      <c r="P180" s="7">
        <f t="shared" si="31"/>
        <v>35843.841</v>
      </c>
      <c r="Q180" s="123"/>
      <c r="R180">
        <f t="shared" si="39"/>
        <v>1.0112006769018478E-4</v>
      </c>
      <c r="S180" s="8">
        <v>0.1</v>
      </c>
      <c r="T180">
        <f t="shared" si="32"/>
        <v>1.0112006769018479E-5</v>
      </c>
      <c r="AB180">
        <v>9</v>
      </c>
      <c r="AD180" t="s">
        <v>103</v>
      </c>
      <c r="AF180" t="s">
        <v>97</v>
      </c>
    </row>
    <row r="181" spans="1:32" x14ac:dyDescent="0.2">
      <c r="A181" s="27" t="s">
        <v>117</v>
      </c>
      <c r="B181" s="41" t="s">
        <v>131</v>
      </c>
      <c r="C181" s="30">
        <v>51072.629000000001</v>
      </c>
      <c r="D181" s="30"/>
      <c r="E181">
        <f t="shared" si="30"/>
        <v>29606.788081353159</v>
      </c>
      <c r="F181" s="33">
        <f t="shared" si="37"/>
        <v>29606.5</v>
      </c>
      <c r="G181" s="10">
        <f t="shared" si="38"/>
        <v>9.185784943838371E-2</v>
      </c>
      <c r="I181">
        <f t="shared" si="35"/>
        <v>9.185784943838371E-2</v>
      </c>
      <c r="O181">
        <f t="shared" si="34"/>
        <v>8.3923980080898269E-2</v>
      </c>
      <c r="P181" s="7">
        <f t="shared" si="31"/>
        <v>36054.129000000001</v>
      </c>
      <c r="Q181" s="123"/>
      <c r="R181">
        <f t="shared" si="39"/>
        <v>6.2946282981646433E-5</v>
      </c>
      <c r="S181" s="8">
        <v>0.1</v>
      </c>
      <c r="T181">
        <f t="shared" si="32"/>
        <v>6.2946282981646435E-6</v>
      </c>
      <c r="AA181" t="s">
        <v>126</v>
      </c>
      <c r="AB181">
        <v>68</v>
      </c>
      <c r="AD181" t="s">
        <v>116</v>
      </c>
    </row>
    <row r="182" spans="1:32" x14ac:dyDescent="0.2">
      <c r="A182" s="27" t="s">
        <v>117</v>
      </c>
      <c r="B182" s="41" t="s">
        <v>131</v>
      </c>
      <c r="C182" s="30">
        <v>51095.589</v>
      </c>
      <c r="D182" s="30"/>
      <c r="E182">
        <f t="shared" si="30"/>
        <v>29678.794424947573</v>
      </c>
      <c r="F182" s="33">
        <f t="shared" si="37"/>
        <v>29678.5</v>
      </c>
      <c r="G182" s="10">
        <f t="shared" si="38"/>
        <v>9.3880573003843892E-2</v>
      </c>
      <c r="I182">
        <f t="shared" si="35"/>
        <v>9.3880573003843892E-2</v>
      </c>
      <c r="O182">
        <f t="shared" si="34"/>
        <v>8.4072254408846109E-2</v>
      </c>
      <c r="P182" s="7">
        <f t="shared" si="31"/>
        <v>36077.089</v>
      </c>
      <c r="Q182" s="123"/>
      <c r="R182">
        <f t="shared" si="39"/>
        <v>9.6203113660979297E-5</v>
      </c>
      <c r="S182" s="8">
        <v>0.1</v>
      </c>
      <c r="T182">
        <f t="shared" si="32"/>
        <v>9.6203113660979297E-6</v>
      </c>
      <c r="AB182">
        <v>15</v>
      </c>
      <c r="AD182" t="s">
        <v>116</v>
      </c>
    </row>
    <row r="183" spans="1:32" x14ac:dyDescent="0.2">
      <c r="A183" s="27" t="s">
        <v>117</v>
      </c>
      <c r="B183" s="41" t="s">
        <v>131</v>
      </c>
      <c r="C183" s="30">
        <v>51160.635999999999</v>
      </c>
      <c r="D183" s="30"/>
      <c r="E183">
        <f t="shared" si="30"/>
        <v>29882.79253608808</v>
      </c>
      <c r="F183" s="33">
        <f t="shared" si="37"/>
        <v>29882.5</v>
      </c>
      <c r="G183" s="10">
        <f t="shared" si="38"/>
        <v>9.3278289758018218E-2</v>
      </c>
      <c r="I183">
        <f t="shared" si="35"/>
        <v>9.3278289758018218E-2</v>
      </c>
      <c r="O183">
        <f t="shared" si="34"/>
        <v>8.4484289782069844E-2</v>
      </c>
      <c r="P183" s="7">
        <f t="shared" si="31"/>
        <v>36142.135999999999</v>
      </c>
      <c r="Q183" s="123"/>
      <c r="R183">
        <f t="shared" si="39"/>
        <v>7.7334435576980004E-5</v>
      </c>
      <c r="S183" s="8">
        <v>0.1</v>
      </c>
      <c r="T183">
        <f t="shared" si="32"/>
        <v>7.7334435576980008E-6</v>
      </c>
      <c r="AB183">
        <v>11</v>
      </c>
      <c r="AD183" t="s">
        <v>116</v>
      </c>
      <c r="AF183" t="s">
        <v>97</v>
      </c>
    </row>
    <row r="184" spans="1:32" x14ac:dyDescent="0.2">
      <c r="A184" s="21" t="s">
        <v>790</v>
      </c>
      <c r="B184" s="35" t="s">
        <v>131</v>
      </c>
      <c r="C184" s="50">
        <v>51443.618600000002</v>
      </c>
      <c r="D184" s="21" t="s">
        <v>298</v>
      </c>
      <c r="E184">
        <f t="shared" si="30"/>
        <v>30770.272602588175</v>
      </c>
      <c r="F184" s="33">
        <f t="shared" si="37"/>
        <v>30770</v>
      </c>
      <c r="G184" s="30">
        <f t="shared" si="38"/>
        <v>8.6922278118436225E-2</v>
      </c>
      <c r="K184">
        <f>G184</f>
        <v>8.6922278118436225E-2</v>
      </c>
      <c r="N184">
        <f ca="1">+C$11+C$12*F184</f>
        <v>0.10325523536904455</v>
      </c>
      <c r="O184">
        <f t="shared" si="34"/>
        <v>8.613791201212298E-2</v>
      </c>
      <c r="P184" s="7">
        <f t="shared" si="31"/>
        <v>36425.118600000002</v>
      </c>
      <c r="Q184" s="123"/>
      <c r="R184">
        <f t="shared" si="39"/>
        <v>6.1523018873300006E-7</v>
      </c>
      <c r="S184" s="8">
        <v>1</v>
      </c>
      <c r="T184">
        <f t="shared" si="32"/>
        <v>6.1523018873300006E-7</v>
      </c>
      <c r="U184">
        <f t="shared" ref="U184:U215" si="40">+(G184-O184)</f>
        <v>7.8436610631324455E-4</v>
      </c>
    </row>
    <row r="185" spans="1:32" x14ac:dyDescent="0.2">
      <c r="A185" s="27" t="s">
        <v>89</v>
      </c>
      <c r="B185" s="41"/>
      <c r="C185" s="30">
        <v>51546.291899999997</v>
      </c>
      <c r="D185" s="30">
        <v>1E-3</v>
      </c>
      <c r="E185">
        <f t="shared" si="30"/>
        <v>31092.2729909929</v>
      </c>
      <c r="F185" s="33">
        <f t="shared" si="37"/>
        <v>31092</v>
      </c>
      <c r="G185" s="10">
        <f t="shared" si="38"/>
        <v>8.7046125161577947E-2</v>
      </c>
      <c r="J185">
        <f>G185</f>
        <v>8.7046125161577947E-2</v>
      </c>
      <c r="O185">
        <f t="shared" si="34"/>
        <v>8.6682017183849464E-2</v>
      </c>
      <c r="P185" s="7">
        <f t="shared" si="31"/>
        <v>36527.791899999997</v>
      </c>
      <c r="Q185" s="123"/>
      <c r="R185">
        <f t="shared" si="39"/>
        <v>1.3257461944552612E-7</v>
      </c>
      <c r="S185" s="8">
        <v>1</v>
      </c>
      <c r="T185">
        <f t="shared" si="32"/>
        <v>1.3257461944552612E-7</v>
      </c>
      <c r="U185">
        <f t="shared" si="40"/>
        <v>3.6410797772848391E-4</v>
      </c>
      <c r="AF185" t="s">
        <v>97</v>
      </c>
    </row>
    <row r="186" spans="1:32" x14ac:dyDescent="0.2">
      <c r="A186" s="21" t="s">
        <v>790</v>
      </c>
      <c r="B186" s="35" t="s">
        <v>131</v>
      </c>
      <c r="C186" s="50">
        <v>51576.585299999999</v>
      </c>
      <c r="D186" s="21" t="s">
        <v>298</v>
      </c>
      <c r="E186">
        <f t="shared" si="30"/>
        <v>31187.278085463429</v>
      </c>
      <c r="F186" s="33">
        <f t="shared" si="37"/>
        <v>31187</v>
      </c>
      <c r="G186" s="30">
        <f t="shared" si="38"/>
        <v>8.8670552089752164E-2</v>
      </c>
      <c r="K186">
        <f t="shared" ref="K186:K204" si="41">G186</f>
        <v>8.8670552089752164E-2</v>
      </c>
      <c r="N186">
        <f ca="1">+C$11+C$12*F186</f>
        <v>0.10262751720671451</v>
      </c>
      <c r="O186">
        <f t="shared" si="34"/>
        <v>8.6836863451451279E-2</v>
      </c>
      <c r="P186" s="7">
        <f t="shared" si="31"/>
        <v>36558.085299999999</v>
      </c>
      <c r="Q186" s="123"/>
      <c r="R186">
        <f t="shared" si="39"/>
        <v>3.3624140222337515E-6</v>
      </c>
      <c r="S186" s="8">
        <v>1</v>
      </c>
      <c r="T186">
        <f t="shared" si="32"/>
        <v>3.3624140222337515E-6</v>
      </c>
      <c r="U186">
        <f t="shared" si="40"/>
        <v>1.8336886383008844E-3</v>
      </c>
    </row>
    <row r="187" spans="1:32" x14ac:dyDescent="0.2">
      <c r="A187" s="21" t="s">
        <v>802</v>
      </c>
      <c r="B187" s="35" t="s">
        <v>131</v>
      </c>
      <c r="C187" s="50">
        <v>51597.310100000002</v>
      </c>
      <c r="D187" s="21" t="s">
        <v>298</v>
      </c>
      <c r="E187">
        <f t="shared" si="30"/>
        <v>31252.274473517689</v>
      </c>
      <c r="F187" s="33">
        <f t="shared" si="37"/>
        <v>31252</v>
      </c>
      <c r="G187" s="30">
        <f t="shared" si="38"/>
        <v>8.7518844200531021E-2</v>
      </c>
      <c r="K187">
        <f t="shared" si="41"/>
        <v>8.7518844200531021E-2</v>
      </c>
      <c r="N187">
        <f ca="1">+C$11+C$12*F187</f>
        <v>0.1025296714499964</v>
      </c>
      <c r="O187">
        <f t="shared" si="34"/>
        <v>8.6941319310689436E-2</v>
      </c>
      <c r="P187" s="7">
        <f t="shared" si="31"/>
        <v>36578.810100000002</v>
      </c>
      <c r="Q187" s="123"/>
      <c r="R187">
        <f t="shared" si="39"/>
        <v>3.3353499838653514E-7</v>
      </c>
      <c r="S187" s="8">
        <v>1</v>
      </c>
      <c r="T187">
        <f t="shared" si="32"/>
        <v>3.3353499838653514E-7</v>
      </c>
      <c r="U187">
        <f t="shared" si="40"/>
        <v>5.7752488984158523E-4</v>
      </c>
    </row>
    <row r="188" spans="1:32" x14ac:dyDescent="0.2">
      <c r="A188" s="21" t="s">
        <v>802</v>
      </c>
      <c r="B188" s="35" t="s">
        <v>132</v>
      </c>
      <c r="C188" s="50">
        <v>51597.470600000001</v>
      </c>
      <c r="D188" s="21" t="s">
        <v>298</v>
      </c>
      <c r="E188">
        <f t="shared" si="30"/>
        <v>31252.777827966591</v>
      </c>
      <c r="F188" s="33">
        <f t="shared" si="37"/>
        <v>31252.5</v>
      </c>
      <c r="G188" s="30">
        <f t="shared" si="38"/>
        <v>8.8588446436915547E-2</v>
      </c>
      <c r="K188">
        <f t="shared" si="41"/>
        <v>8.8588446436915547E-2</v>
      </c>
      <c r="N188">
        <f ca="1">+C$11+C$12*F188</f>
        <v>0.10252891879032934</v>
      </c>
      <c r="O188">
        <f t="shared" si="34"/>
        <v>8.6942118120234113E-2</v>
      </c>
      <c r="P188" s="7">
        <f t="shared" si="31"/>
        <v>36578.970600000001</v>
      </c>
      <c r="Q188" s="123"/>
      <c r="R188">
        <f t="shared" si="39"/>
        <v>2.7103969263071227E-6</v>
      </c>
      <c r="S188" s="8">
        <v>1</v>
      </c>
      <c r="T188">
        <f t="shared" si="32"/>
        <v>2.7103969263071227E-6</v>
      </c>
      <c r="U188">
        <f t="shared" si="40"/>
        <v>1.6463283166814335E-3</v>
      </c>
    </row>
    <row r="189" spans="1:32" x14ac:dyDescent="0.2">
      <c r="A189" s="21" t="s">
        <v>802</v>
      </c>
      <c r="B189" s="35" t="s">
        <v>131</v>
      </c>
      <c r="C189" s="50">
        <v>51598.585599999999</v>
      </c>
      <c r="D189" s="21" t="s">
        <v>298</v>
      </c>
      <c r="E189">
        <f t="shared" si="30"/>
        <v>31256.274651708212</v>
      </c>
      <c r="F189" s="33">
        <f t="shared" si="37"/>
        <v>31256</v>
      </c>
      <c r="G189" s="30">
        <f t="shared" si="38"/>
        <v>8.7575662168092094E-2</v>
      </c>
      <c r="K189">
        <f t="shared" si="41"/>
        <v>8.7575662168092094E-2</v>
      </c>
      <c r="N189">
        <f ca="1">+C$11+C$12*F189</f>
        <v>0.10252365017265991</v>
      </c>
      <c r="O189">
        <f t="shared" si="34"/>
        <v>8.6947707779141042E-2</v>
      </c>
      <c r="P189" s="7">
        <f t="shared" si="31"/>
        <v>36580.085599999999</v>
      </c>
      <c r="Q189" s="123"/>
      <c r="R189">
        <f t="shared" si="39"/>
        <v>3.9432671460288899E-7</v>
      </c>
      <c r="S189" s="8">
        <v>1</v>
      </c>
      <c r="T189">
        <f t="shared" si="32"/>
        <v>3.9432671460288899E-7</v>
      </c>
      <c r="U189">
        <f t="shared" si="40"/>
        <v>6.2795438895105193E-4</v>
      </c>
    </row>
    <row r="190" spans="1:32" x14ac:dyDescent="0.2">
      <c r="A190" s="28" t="s">
        <v>77</v>
      </c>
      <c r="B190" s="41"/>
      <c r="C190" s="30">
        <v>51786.874627999998</v>
      </c>
      <c r="D190" s="30">
        <v>2.0000000000000001E-4</v>
      </c>
      <c r="E190">
        <f t="shared" si="30"/>
        <v>31846.7800717965</v>
      </c>
      <c r="F190" s="33">
        <f t="shared" si="37"/>
        <v>31846.5</v>
      </c>
      <c r="G190" s="10">
        <f t="shared" si="38"/>
        <v>8.9303915832715575E-2</v>
      </c>
      <c r="K190">
        <f t="shared" si="41"/>
        <v>8.9303915832715575E-2</v>
      </c>
      <c r="O190">
        <f t="shared" si="34"/>
        <v>8.7840456878728185E-2</v>
      </c>
      <c r="P190" s="7">
        <f t="shared" si="31"/>
        <v>36768.374627999998</v>
      </c>
      <c r="Q190" s="123"/>
      <c r="R190">
        <f t="shared" si="39"/>
        <v>2.1417121100058656E-6</v>
      </c>
      <c r="S190" s="8">
        <v>1</v>
      </c>
      <c r="T190">
        <f t="shared" si="32"/>
        <v>2.1417121100058656E-6</v>
      </c>
      <c r="U190">
        <f t="shared" si="40"/>
        <v>1.4634589539873899E-3</v>
      </c>
      <c r="AF190" t="s">
        <v>97</v>
      </c>
    </row>
    <row r="191" spans="1:32" x14ac:dyDescent="0.2">
      <c r="A191" s="27" t="s">
        <v>133</v>
      </c>
      <c r="B191" s="41"/>
      <c r="C191" s="30">
        <v>51806.483999999997</v>
      </c>
      <c r="D191" s="30"/>
      <c r="E191">
        <f t="shared" si="30"/>
        <v>31908.27829383059</v>
      </c>
      <c r="F191" s="33">
        <f t="shared" si="37"/>
        <v>31908</v>
      </c>
      <c r="G191" s="10">
        <f t="shared" si="38"/>
        <v>8.8736992205667775E-2</v>
      </c>
      <c r="K191">
        <f t="shared" si="41"/>
        <v>8.8736992205667775E-2</v>
      </c>
      <c r="O191">
        <f t="shared" si="34"/>
        <v>8.7927684899658132E-2</v>
      </c>
      <c r="P191" s="7">
        <f t="shared" si="31"/>
        <v>36787.983999999997</v>
      </c>
      <c r="Q191" s="123"/>
      <c r="R191">
        <f t="shared" si="39"/>
        <v>6.5497831556058661E-7</v>
      </c>
      <c r="S191" s="8">
        <v>1</v>
      </c>
      <c r="T191">
        <f t="shared" si="32"/>
        <v>6.5497831556058661E-7</v>
      </c>
      <c r="U191">
        <f t="shared" si="40"/>
        <v>8.093073060096434E-4</v>
      </c>
    </row>
    <row r="192" spans="1:32" x14ac:dyDescent="0.2">
      <c r="A192" s="27" t="s">
        <v>133</v>
      </c>
      <c r="B192" s="41"/>
      <c r="C192" s="30">
        <v>51815.572200000002</v>
      </c>
      <c r="D192" s="30"/>
      <c r="E192">
        <f t="shared" si="30"/>
        <v>31936.780386681425</v>
      </c>
      <c r="F192" s="33">
        <f t="shared" si="37"/>
        <v>31936.5</v>
      </c>
      <c r="G192" s="10">
        <f t="shared" si="38"/>
        <v>8.9404320286121219E-2</v>
      </c>
      <c r="K192">
        <f t="shared" si="41"/>
        <v>8.9404320286121219E-2</v>
      </c>
      <c r="O192">
        <f t="shared" si="34"/>
        <v>8.7967739764074737E-2</v>
      </c>
      <c r="P192" s="7">
        <f t="shared" si="31"/>
        <v>36797.072200000002</v>
      </c>
      <c r="Q192" s="123"/>
      <c r="R192">
        <f t="shared" si="39"/>
        <v>2.0637635963233435E-6</v>
      </c>
      <c r="S192" s="8">
        <v>1</v>
      </c>
      <c r="T192">
        <f t="shared" si="32"/>
        <v>2.0637635963233435E-6</v>
      </c>
      <c r="U192">
        <f t="shared" si="40"/>
        <v>1.4365805220464822E-3</v>
      </c>
    </row>
    <row r="193" spans="1:32" x14ac:dyDescent="0.2">
      <c r="A193" s="27" t="s">
        <v>133</v>
      </c>
      <c r="B193" s="41"/>
      <c r="C193" s="30">
        <v>51846.3416</v>
      </c>
      <c r="D193" s="30"/>
      <c r="E193">
        <f t="shared" si="30"/>
        <v>32033.27829559231</v>
      </c>
      <c r="F193" s="33">
        <f t="shared" si="37"/>
        <v>32033</v>
      </c>
      <c r="G193" s="10">
        <f t="shared" si="38"/>
        <v>8.8737553945975378E-2</v>
      </c>
      <c r="K193">
        <f t="shared" si="41"/>
        <v>8.8737553945975378E-2</v>
      </c>
      <c r="O193">
        <f t="shared" si="34"/>
        <v>8.8101634103749965E-2</v>
      </c>
      <c r="P193" s="7">
        <f t="shared" si="31"/>
        <v>36827.8416</v>
      </c>
      <c r="Q193" s="123"/>
      <c r="R193">
        <f t="shared" si="39"/>
        <v>4.0439404573599428E-7</v>
      </c>
      <c r="S193" s="8">
        <v>1</v>
      </c>
      <c r="T193">
        <f t="shared" si="32"/>
        <v>4.0439404573599428E-7</v>
      </c>
      <c r="U193">
        <f t="shared" si="40"/>
        <v>6.3591984222541309E-4</v>
      </c>
    </row>
    <row r="194" spans="1:32" x14ac:dyDescent="0.2">
      <c r="A194" s="21" t="s">
        <v>790</v>
      </c>
      <c r="B194" s="35" t="s">
        <v>131</v>
      </c>
      <c r="C194" s="50">
        <v>51870.5749</v>
      </c>
      <c r="D194" s="21" t="s">
        <v>298</v>
      </c>
      <c r="E194">
        <f t="shared" si="30"/>
        <v>32109.277917814725</v>
      </c>
      <c r="F194" s="33">
        <f t="shared" si="37"/>
        <v>32109</v>
      </c>
      <c r="G194" s="30">
        <f t="shared" si="38"/>
        <v>8.8617095490917563E-2</v>
      </c>
      <c r="K194">
        <f t="shared" si="41"/>
        <v>8.8617095490917563E-2</v>
      </c>
      <c r="N194">
        <f ca="1">+C$11+C$12*F194</f>
        <v>0.10123961278065148</v>
      </c>
      <c r="O194">
        <f t="shared" si="34"/>
        <v>8.8205204307986645E-2</v>
      </c>
      <c r="P194" s="7">
        <f t="shared" si="31"/>
        <v>36852.0749</v>
      </c>
      <c r="Q194" s="123"/>
      <c r="R194">
        <f t="shared" si="39"/>
        <v>1.6965434657623093E-7</v>
      </c>
      <c r="S194" s="8">
        <v>1</v>
      </c>
      <c r="T194">
        <f t="shared" si="32"/>
        <v>1.6965434657623093E-7</v>
      </c>
      <c r="U194">
        <f t="shared" si="40"/>
        <v>4.1189118293091798E-4</v>
      </c>
    </row>
    <row r="195" spans="1:32" x14ac:dyDescent="0.2">
      <c r="A195" s="27" t="s">
        <v>133</v>
      </c>
      <c r="B195" s="41"/>
      <c r="C195" s="30">
        <v>51881.257400000002</v>
      </c>
      <c r="D195" s="30"/>
      <c r="E195">
        <f t="shared" si="30"/>
        <v>32142.779998191359</v>
      </c>
      <c r="F195" s="33">
        <f t="shared" si="37"/>
        <v>32142.5</v>
      </c>
      <c r="G195" s="10">
        <f t="shared" si="38"/>
        <v>8.9280446038173977E-2</v>
      </c>
      <c r="K195">
        <f t="shared" si="41"/>
        <v>8.9280446038173977E-2</v>
      </c>
      <c r="O195">
        <f t="shared" si="34"/>
        <v>8.8250330856679299E-2</v>
      </c>
      <c r="P195" s="7">
        <f t="shared" si="31"/>
        <v>36862.757400000002</v>
      </c>
      <c r="Q195" s="123"/>
      <c r="R195">
        <f t="shared" si="39"/>
        <v>1.0611372871458145E-6</v>
      </c>
      <c r="S195" s="8">
        <v>1</v>
      </c>
      <c r="T195">
        <f t="shared" si="32"/>
        <v>1.0611372871458145E-6</v>
      </c>
      <c r="U195">
        <f t="shared" si="40"/>
        <v>1.0301151814946785E-3</v>
      </c>
    </row>
    <row r="196" spans="1:32" x14ac:dyDescent="0.2">
      <c r="A196" s="21" t="s">
        <v>790</v>
      </c>
      <c r="B196" s="35" t="s">
        <v>132</v>
      </c>
      <c r="C196" s="50">
        <v>51919.520799999998</v>
      </c>
      <c r="D196" s="21" t="s">
        <v>298</v>
      </c>
      <c r="E196">
        <f t="shared" si="30"/>
        <v>32262.780326043729</v>
      </c>
      <c r="F196" s="33">
        <f t="shared" si="37"/>
        <v>32262.5</v>
      </c>
      <c r="G196" s="30">
        <f t="shared" si="38"/>
        <v>8.9384985301876441E-2</v>
      </c>
      <c r="K196">
        <f t="shared" si="41"/>
        <v>8.9384985301876441E-2</v>
      </c>
      <c r="N196">
        <f t="shared" ref="N196:N203" ca="1" si="42">+C$11+C$12*F196</f>
        <v>0.10100854626286332</v>
      </c>
      <c r="O196">
        <f t="shared" si="34"/>
        <v>8.8409336365200097E-2</v>
      </c>
      <c r="P196" s="7">
        <f t="shared" si="31"/>
        <v>36901.020799999998</v>
      </c>
      <c r="Q196" s="123"/>
      <c r="R196">
        <f t="shared" si="39"/>
        <v>9.5189084763767921E-7</v>
      </c>
      <c r="S196" s="8">
        <v>1</v>
      </c>
      <c r="T196">
        <f t="shared" si="32"/>
        <v>9.5189084763767921E-7</v>
      </c>
      <c r="U196">
        <f t="shared" si="40"/>
        <v>9.7564893667634323E-4</v>
      </c>
    </row>
    <row r="197" spans="1:32" x14ac:dyDescent="0.2">
      <c r="A197" s="21" t="s">
        <v>790</v>
      </c>
      <c r="B197" s="35" t="s">
        <v>132</v>
      </c>
      <c r="C197" s="50">
        <v>51933.549599999998</v>
      </c>
      <c r="D197" s="21" t="s">
        <v>298</v>
      </c>
      <c r="E197">
        <f t="shared" si="30"/>
        <v>32306.776954659468</v>
      </c>
      <c r="F197" s="33">
        <f t="shared" si="37"/>
        <v>32306.5</v>
      </c>
      <c r="G197" s="30">
        <f t="shared" si="38"/>
        <v>8.8309983038925566E-2</v>
      </c>
      <c r="K197">
        <f t="shared" si="41"/>
        <v>8.8309983038925566E-2</v>
      </c>
      <c r="N197">
        <f t="shared" ca="1" si="42"/>
        <v>0.10094231221216184</v>
      </c>
      <c r="O197">
        <f t="shared" si="34"/>
        <v>8.8466603453077025E-2</v>
      </c>
      <c r="P197" s="7">
        <f t="shared" si="31"/>
        <v>36915.049599999998</v>
      </c>
      <c r="Q197" s="123"/>
      <c r="R197">
        <f t="shared" si="39"/>
        <v>2.4529954128974644E-8</v>
      </c>
      <c r="S197" s="8">
        <v>1</v>
      </c>
      <c r="T197">
        <f t="shared" si="32"/>
        <v>2.4529954128974644E-8</v>
      </c>
      <c r="U197">
        <f t="shared" si="40"/>
        <v>-1.5662041415145933E-4</v>
      </c>
    </row>
    <row r="198" spans="1:32" x14ac:dyDescent="0.2">
      <c r="A198" s="21" t="s">
        <v>790</v>
      </c>
      <c r="B198" s="35" t="s">
        <v>132</v>
      </c>
      <c r="C198" s="50">
        <v>51948.536800000002</v>
      </c>
      <c r="D198" s="21" t="s">
        <v>298</v>
      </c>
      <c r="E198">
        <f t="shared" si="30"/>
        <v>32353.779283610624</v>
      </c>
      <c r="F198" s="33">
        <f t="shared" si="37"/>
        <v>32353.5</v>
      </c>
      <c r="G198" s="30">
        <f t="shared" si="38"/>
        <v>8.905259425227996E-2</v>
      </c>
      <c r="K198">
        <f t="shared" si="41"/>
        <v>8.905259425227996E-2</v>
      </c>
      <c r="N198">
        <f t="shared" ca="1" si="42"/>
        <v>0.10087156220345797</v>
      </c>
      <c r="O198">
        <f t="shared" si="34"/>
        <v>8.8527161699967133E-2</v>
      </c>
      <c r="P198" s="7">
        <f t="shared" si="31"/>
        <v>36930.036800000002</v>
      </c>
      <c r="Q198" s="123"/>
      <c r="R198">
        <f t="shared" si="39"/>
        <v>2.7607936702997136E-7</v>
      </c>
      <c r="S198" s="8">
        <v>1</v>
      </c>
      <c r="T198">
        <f t="shared" si="32"/>
        <v>2.7607936702997136E-7</v>
      </c>
      <c r="U198">
        <f t="shared" si="40"/>
        <v>5.2543255231282671E-4</v>
      </c>
    </row>
    <row r="199" spans="1:32" x14ac:dyDescent="0.2">
      <c r="A199" s="21" t="s">
        <v>829</v>
      </c>
      <c r="B199" s="35" t="s">
        <v>132</v>
      </c>
      <c r="C199" s="50">
        <v>52026.338499999998</v>
      </c>
      <c r="D199" s="21" t="s">
        <v>298</v>
      </c>
      <c r="E199">
        <f t="shared" si="30"/>
        <v>32597.778235807036</v>
      </c>
      <c r="F199" s="33">
        <f t="shared" si="37"/>
        <v>32597.5</v>
      </c>
      <c r="G199" s="30">
        <f t="shared" si="38"/>
        <v>8.8718490769679192E-2</v>
      </c>
      <c r="K199">
        <f t="shared" si="41"/>
        <v>8.8718490769679192E-2</v>
      </c>
      <c r="N199">
        <f t="shared" ca="1" si="42"/>
        <v>0.10050426428593154</v>
      </c>
      <c r="O199">
        <f t="shared" si="34"/>
        <v>8.8831365670954204E-2</v>
      </c>
      <c r="P199" s="7">
        <f t="shared" si="31"/>
        <v>37007.838499999998</v>
      </c>
      <c r="Q199" s="123"/>
      <c r="R199">
        <f t="shared" si="39"/>
        <v>1.2740743337843677E-8</v>
      </c>
      <c r="S199" s="8">
        <v>1</v>
      </c>
      <c r="T199">
        <f t="shared" si="32"/>
        <v>1.2740743337843677E-8</v>
      </c>
      <c r="U199">
        <f t="shared" si="40"/>
        <v>-1.1287490127501187E-4</v>
      </c>
    </row>
    <row r="200" spans="1:32" x14ac:dyDescent="0.2">
      <c r="A200" s="21" t="s">
        <v>829</v>
      </c>
      <c r="B200" s="35" t="s">
        <v>131</v>
      </c>
      <c r="C200" s="50">
        <v>52065.398999999998</v>
      </c>
      <c r="D200" s="21" t="s">
        <v>298</v>
      </c>
      <c r="E200">
        <f t="shared" si="30"/>
        <v>32720.278400614083</v>
      </c>
      <c r="F200" s="33">
        <f t="shared" si="37"/>
        <v>32720</v>
      </c>
      <c r="G200" s="30">
        <f t="shared" si="38"/>
        <v>8.8771041271684226E-2</v>
      </c>
      <c r="K200">
        <f t="shared" si="41"/>
        <v>8.8771041271684226E-2</v>
      </c>
      <c r="N200">
        <f t="shared" ca="1" si="42"/>
        <v>0.10031986266750124</v>
      </c>
      <c r="O200">
        <f t="shared" si="34"/>
        <v>8.8977651922975826E-2</v>
      </c>
      <c r="P200" s="7">
        <f t="shared" si="31"/>
        <v>37046.898999999998</v>
      </c>
      <c r="Q200" s="123"/>
      <c r="R200">
        <f t="shared" si="39"/>
        <v>4.2687961227139107E-8</v>
      </c>
      <c r="S200" s="8">
        <v>1</v>
      </c>
      <c r="T200">
        <f t="shared" si="32"/>
        <v>4.2687961227139107E-8</v>
      </c>
      <c r="U200">
        <f t="shared" si="40"/>
        <v>-2.0661065129159994E-4</v>
      </c>
    </row>
    <row r="201" spans="1:32" x14ac:dyDescent="0.2">
      <c r="A201" s="21" t="s">
        <v>829</v>
      </c>
      <c r="B201" s="35" t="s">
        <v>132</v>
      </c>
      <c r="C201" s="50">
        <v>52065.559300000001</v>
      </c>
      <c r="D201" s="21" t="s">
        <v>298</v>
      </c>
      <c r="E201">
        <f t="shared" si="30"/>
        <v>32720.78112783004</v>
      </c>
      <c r="F201" s="33">
        <f t="shared" si="37"/>
        <v>32720.5</v>
      </c>
      <c r="G201" s="30">
        <f t="shared" si="38"/>
        <v>8.9640643527673092E-2</v>
      </c>
      <c r="K201">
        <f t="shared" si="41"/>
        <v>8.9640643527673092E-2</v>
      </c>
      <c r="N201">
        <f t="shared" ca="1" si="42"/>
        <v>0.10031911000783419</v>
      </c>
      <c r="O201">
        <f t="shared" si="34"/>
        <v>8.8978240189276275E-2</v>
      </c>
      <c r="P201" s="7">
        <f t="shared" si="31"/>
        <v>37047.059300000001</v>
      </c>
      <c r="Q201" s="123"/>
      <c r="R201">
        <f t="shared" si="39"/>
        <v>4.3877818271924727E-7</v>
      </c>
      <c r="S201" s="8">
        <v>1</v>
      </c>
      <c r="T201">
        <f t="shared" si="32"/>
        <v>4.3877818271924727E-7</v>
      </c>
      <c r="U201">
        <f t="shared" si="40"/>
        <v>6.6240333839681642E-4</v>
      </c>
    </row>
    <row r="202" spans="1:32" x14ac:dyDescent="0.2">
      <c r="A202" s="21" t="s">
        <v>790</v>
      </c>
      <c r="B202" s="35" t="s">
        <v>132</v>
      </c>
      <c r="C202" s="50">
        <v>52125.825299999997</v>
      </c>
      <c r="D202" s="21" t="s">
        <v>298</v>
      </c>
      <c r="E202">
        <f t="shared" si="30"/>
        <v>32909.78523510621</v>
      </c>
      <c r="F202" s="33">
        <f t="shared" si="37"/>
        <v>32909.5</v>
      </c>
      <c r="G202" s="30">
        <f t="shared" si="38"/>
        <v>9.095029286982026E-2</v>
      </c>
      <c r="K202">
        <f t="shared" si="41"/>
        <v>9.095029286982026E-2</v>
      </c>
      <c r="N202">
        <f t="shared" ca="1" si="42"/>
        <v>0.10003460465368461</v>
      </c>
      <c r="O202">
        <f t="shared" si="34"/>
        <v>8.9195468126367444E-2</v>
      </c>
      <c r="P202" s="7">
        <f t="shared" si="31"/>
        <v>37107.325299999997</v>
      </c>
      <c r="Q202" s="123"/>
      <c r="R202">
        <f t="shared" si="39"/>
        <v>3.0794098802342389E-6</v>
      </c>
      <c r="S202" s="8">
        <v>1</v>
      </c>
      <c r="T202">
        <f t="shared" si="32"/>
        <v>3.0794098802342389E-6</v>
      </c>
      <c r="U202">
        <f t="shared" si="40"/>
        <v>1.7548247434528152E-3</v>
      </c>
    </row>
    <row r="203" spans="1:32" x14ac:dyDescent="0.2">
      <c r="A203" s="21" t="s">
        <v>790</v>
      </c>
      <c r="B203" s="35" t="s">
        <v>132</v>
      </c>
      <c r="C203" s="50">
        <v>52185.7713</v>
      </c>
      <c r="D203" s="21" t="s">
        <v>298</v>
      </c>
      <c r="E203">
        <f t="shared" si="30"/>
        <v>33097.785769649388</v>
      </c>
      <c r="F203" s="33">
        <f t="shared" si="37"/>
        <v>33097.5</v>
      </c>
      <c r="G203" s="30">
        <f t="shared" si="38"/>
        <v>9.1120737735764123E-2</v>
      </c>
      <c r="K203">
        <f t="shared" si="41"/>
        <v>9.1120737735764123E-2</v>
      </c>
      <c r="N203">
        <f t="shared" ca="1" si="42"/>
        <v>9.9751604618869144E-2</v>
      </c>
      <c r="O203">
        <f t="shared" si="34"/>
        <v>8.9401381543781688E-2</v>
      </c>
      <c r="P203" s="7">
        <f t="shared" si="31"/>
        <v>37167.2713</v>
      </c>
      <c r="Q203" s="123"/>
      <c r="R203">
        <f t="shared" si="39"/>
        <v>2.9561857149083406E-6</v>
      </c>
      <c r="S203" s="8">
        <v>1</v>
      </c>
      <c r="T203">
        <f t="shared" si="32"/>
        <v>2.9561857149083406E-6</v>
      </c>
      <c r="U203">
        <f t="shared" si="40"/>
        <v>1.7193561919824352E-3</v>
      </c>
    </row>
    <row r="204" spans="1:32" x14ac:dyDescent="0.2">
      <c r="A204" s="29" t="s">
        <v>139</v>
      </c>
      <c r="B204" s="43" t="s">
        <v>132</v>
      </c>
      <c r="C204" s="44">
        <v>52187.5236</v>
      </c>
      <c r="D204" s="44">
        <v>2.9999999999999997E-4</v>
      </c>
      <c r="E204">
        <f t="shared" si="30"/>
        <v>33103.28127121213</v>
      </c>
      <c r="F204" s="33">
        <f t="shared" si="37"/>
        <v>33103</v>
      </c>
      <c r="G204" s="10">
        <f t="shared" si="38"/>
        <v>8.9686362451175228E-2</v>
      </c>
      <c r="K204">
        <f t="shared" si="41"/>
        <v>8.9686362451175228E-2</v>
      </c>
      <c r="O204">
        <f t="shared" si="34"/>
        <v>8.9407252969844281E-2</v>
      </c>
      <c r="P204" s="7">
        <f t="shared" si="31"/>
        <v>37169.0236</v>
      </c>
      <c r="Q204" s="123"/>
      <c r="R204">
        <f t="shared" si="39"/>
        <v>7.7902102568830208E-8</v>
      </c>
      <c r="S204" s="8">
        <v>1</v>
      </c>
      <c r="T204">
        <f t="shared" si="32"/>
        <v>7.7902102568830208E-8</v>
      </c>
      <c r="U204">
        <f t="shared" si="40"/>
        <v>2.7910948133094693E-4</v>
      </c>
    </row>
    <row r="205" spans="1:32" x14ac:dyDescent="0.2">
      <c r="A205" s="27" t="s">
        <v>134</v>
      </c>
      <c r="B205" s="41" t="s">
        <v>132</v>
      </c>
      <c r="C205" s="30">
        <v>52200.277699999999</v>
      </c>
      <c r="D205" s="30">
        <v>1E-4</v>
      </c>
      <c r="E205">
        <f t="shared" si="30"/>
        <v>33143.280230569158</v>
      </c>
      <c r="F205" s="33">
        <f t="shared" si="37"/>
        <v>33143</v>
      </c>
      <c r="G205" s="10">
        <f t="shared" si="38"/>
        <v>8.9354542207729537E-2</v>
      </c>
      <c r="J205">
        <f>G205</f>
        <v>8.9354542207729537E-2</v>
      </c>
      <c r="O205">
        <f t="shared" si="34"/>
        <v>8.9449693222571708E-2</v>
      </c>
      <c r="P205" s="7">
        <f t="shared" si="31"/>
        <v>37181.777699999999</v>
      </c>
      <c r="Q205" s="123"/>
      <c r="R205">
        <f t="shared" si="39"/>
        <v>9.05371562549501E-9</v>
      </c>
      <c r="S205" s="8">
        <v>1</v>
      </c>
      <c r="T205">
        <f t="shared" si="32"/>
        <v>9.05371562549501E-9</v>
      </c>
      <c r="U205">
        <f t="shared" si="40"/>
        <v>-9.5151014842170811E-5</v>
      </c>
      <c r="AF205" t="s">
        <v>97</v>
      </c>
    </row>
    <row r="206" spans="1:32" x14ac:dyDescent="0.2">
      <c r="A206" s="21" t="s">
        <v>790</v>
      </c>
      <c r="B206" s="35" t="s">
        <v>131</v>
      </c>
      <c r="C206" s="50">
        <v>52215.581599999998</v>
      </c>
      <c r="D206" s="21" t="s">
        <v>298</v>
      </c>
      <c r="E206">
        <f t="shared" si="30"/>
        <v>33191.275782909514</v>
      </c>
      <c r="F206" s="33">
        <f t="shared" ref="F206:F237" si="43">ROUND(2*E206,0)/2-0.5</f>
        <v>33191</v>
      </c>
      <c r="G206" s="30">
        <f t="shared" si="38"/>
        <v>8.7936357915168628E-2</v>
      </c>
      <c r="K206">
        <f>G206</f>
        <v>8.7936357915168628E-2</v>
      </c>
      <c r="N206">
        <f ca="1">+C$11+C$12*F206</f>
        <v>9.9610857261128477E-2</v>
      </c>
      <c r="O206">
        <f t="shared" si="34"/>
        <v>8.9500015712041275E-2</v>
      </c>
      <c r="P206" s="7">
        <f t="shared" si="31"/>
        <v>37197.081599999998</v>
      </c>
      <c r="Q206" s="123"/>
      <c r="R206">
        <f t="shared" si="39"/>
        <v>2.4450257057206212E-6</v>
      </c>
      <c r="S206" s="8">
        <v>1</v>
      </c>
      <c r="T206">
        <f t="shared" si="32"/>
        <v>2.4450257057206212E-6</v>
      </c>
      <c r="U206">
        <f t="shared" si="40"/>
        <v>-1.5636577968726473E-3</v>
      </c>
    </row>
    <row r="207" spans="1:32" x14ac:dyDescent="0.2">
      <c r="A207" s="21" t="s">
        <v>790</v>
      </c>
      <c r="B207" s="35" t="s">
        <v>131</v>
      </c>
      <c r="C207" s="50">
        <v>52230.569799999997</v>
      </c>
      <c r="D207" s="21" t="s">
        <v>298</v>
      </c>
      <c r="E207">
        <f t="shared" si="30"/>
        <v>33238.281248025451</v>
      </c>
      <c r="F207" s="33">
        <f t="shared" si="43"/>
        <v>33238</v>
      </c>
      <c r="G207" s="30">
        <f t="shared" si="38"/>
        <v>8.9678969132364728E-2</v>
      </c>
      <c r="K207">
        <f>G207</f>
        <v>8.9678969132364728E-2</v>
      </c>
      <c r="N207">
        <f ca="1">+C$11+C$12*F207</f>
        <v>9.9540107252424626E-2</v>
      </c>
      <c r="O207">
        <f t="shared" si="34"/>
        <v>8.9548649437849626E-2</v>
      </c>
      <c r="P207" s="7">
        <f t="shared" si="31"/>
        <v>37212.069799999997</v>
      </c>
      <c r="Q207" s="123"/>
      <c r="R207">
        <f t="shared" si="39"/>
        <v>1.6983222778509492E-8</v>
      </c>
      <c r="S207" s="8">
        <v>1</v>
      </c>
      <c r="T207">
        <f t="shared" si="32"/>
        <v>1.6983222778509492E-8</v>
      </c>
      <c r="U207">
        <f t="shared" si="40"/>
        <v>1.3031969451510195E-4</v>
      </c>
    </row>
    <row r="208" spans="1:32" x14ac:dyDescent="0.2">
      <c r="A208" s="21" t="s">
        <v>790</v>
      </c>
      <c r="B208" s="35" t="s">
        <v>132</v>
      </c>
      <c r="C208" s="50">
        <v>52257.515399999997</v>
      </c>
      <c r="D208" s="21" t="s">
        <v>298</v>
      </c>
      <c r="E208">
        <f t="shared" si="30"/>
        <v>33322.787090009668</v>
      </c>
      <c r="F208" s="33">
        <f t="shared" si="43"/>
        <v>33322.5</v>
      </c>
      <c r="G208" s="30">
        <f t="shared" si="38"/>
        <v>9.1541748864983674E-2</v>
      </c>
      <c r="K208">
        <f>G208</f>
        <v>9.1541748864983674E-2</v>
      </c>
      <c r="N208">
        <f ca="1">+C$11+C$12*F208</f>
        <v>9.9412907768691078E-2</v>
      </c>
      <c r="O208">
        <f t="shared" si="34"/>
        <v>8.9634493000790127E-2</v>
      </c>
      <c r="P208" s="7">
        <f t="shared" si="31"/>
        <v>37239.015399999997</v>
      </c>
      <c r="Q208" s="123"/>
      <c r="R208">
        <f t="shared" si="39"/>
        <v>3.6376249315006723E-6</v>
      </c>
      <c r="S208" s="8">
        <v>1</v>
      </c>
      <c r="T208">
        <f t="shared" si="32"/>
        <v>3.6376249315006723E-6</v>
      </c>
      <c r="U208">
        <f t="shared" si="40"/>
        <v>1.9072558641935466E-3</v>
      </c>
    </row>
    <row r="209" spans="1:32" x14ac:dyDescent="0.2">
      <c r="A209" s="27" t="s">
        <v>134</v>
      </c>
      <c r="B209" s="41" t="s">
        <v>132</v>
      </c>
      <c r="C209" s="30">
        <v>52311.241800000003</v>
      </c>
      <c r="D209" s="30">
        <v>1E-4</v>
      </c>
      <c r="E209">
        <f t="shared" si="30"/>
        <v>33491.281934020633</v>
      </c>
      <c r="F209" s="33">
        <f t="shared" si="43"/>
        <v>33491</v>
      </c>
      <c r="G209" s="10">
        <f t="shared" si="38"/>
        <v>8.9897706100600772E-2</v>
      </c>
      <c r="J209">
        <f>G209</f>
        <v>8.9897706100600772E-2</v>
      </c>
      <c r="O209">
        <f t="shared" si="34"/>
        <v>8.9799558032337273E-2</v>
      </c>
      <c r="P209" s="7">
        <f t="shared" si="31"/>
        <v>37292.741800000003</v>
      </c>
      <c r="Q209" s="123"/>
      <c r="R209">
        <f t="shared" si="39"/>
        <v>9.6330433038563242E-9</v>
      </c>
      <c r="S209" s="8">
        <v>1</v>
      </c>
      <c r="T209">
        <f t="shared" si="32"/>
        <v>9.6330433038563242E-9</v>
      </c>
      <c r="U209">
        <f t="shared" si="40"/>
        <v>9.8148068263498311E-5</v>
      </c>
      <c r="AF209" t="s">
        <v>97</v>
      </c>
    </row>
    <row r="210" spans="1:32" x14ac:dyDescent="0.2">
      <c r="A210" s="21" t="s">
        <v>790</v>
      </c>
      <c r="B210" s="35" t="s">
        <v>131</v>
      </c>
      <c r="C210" s="50">
        <v>52489.805399999997</v>
      </c>
      <c r="D210" s="21" t="s">
        <v>298</v>
      </c>
      <c r="E210">
        <f t="shared" si="30"/>
        <v>34051.286809240839</v>
      </c>
      <c r="F210" s="33">
        <f t="shared" si="43"/>
        <v>34051</v>
      </c>
      <c r="G210" s="30">
        <f t="shared" ref="G210:G241" si="44">C210-(C$7+C$8*F210)</f>
        <v>9.1452222695806995E-2</v>
      </c>
      <c r="K210">
        <f>G210</f>
        <v>9.1452222695806995E-2</v>
      </c>
      <c r="N210">
        <f ca="1">+C$11+C$12*F210</f>
        <v>9.8316282633781185E-2</v>
      </c>
      <c r="O210">
        <f t="shared" si="34"/>
        <v>9.0289631744314203E-2</v>
      </c>
      <c r="P210" s="7">
        <f t="shared" si="31"/>
        <v>37471.305399999997</v>
      </c>
      <c r="Q210" s="123"/>
      <c r="R210">
        <f t="shared" ref="R210:R241" si="45">+(O210-G210)^2</f>
        <v>1.3516177204929162E-6</v>
      </c>
      <c r="S210" s="8">
        <v>1</v>
      </c>
      <c r="T210">
        <f t="shared" si="32"/>
        <v>1.3516177204929162E-6</v>
      </c>
      <c r="U210">
        <f t="shared" si="40"/>
        <v>1.1625909514927923E-3</v>
      </c>
    </row>
    <row r="211" spans="1:32" x14ac:dyDescent="0.2">
      <c r="A211" s="21" t="s">
        <v>790</v>
      </c>
      <c r="B211" s="35" t="s">
        <v>131</v>
      </c>
      <c r="C211" s="50">
        <v>52496.8194</v>
      </c>
      <c r="D211" s="21" t="s">
        <v>298</v>
      </c>
      <c r="E211">
        <f t="shared" si="30"/>
        <v>34073.283869082799</v>
      </c>
      <c r="F211" s="33">
        <f t="shared" si="43"/>
        <v>34073</v>
      </c>
      <c r="G211" s="30">
        <f t="shared" si="44"/>
        <v>9.0514721559884492E-2</v>
      </c>
      <c r="K211">
        <f>G211</f>
        <v>9.0514721559884492E-2</v>
      </c>
      <c r="N211">
        <f ca="1">+C$11+C$12*F211</f>
        <v>9.8283165608430437E-2</v>
      </c>
      <c r="O211">
        <f t="shared" si="34"/>
        <v>9.0307048267050494E-2</v>
      </c>
      <c r="P211" s="7">
        <f t="shared" si="31"/>
        <v>37478.3194</v>
      </c>
      <c r="Q211" s="123"/>
      <c r="R211">
        <f t="shared" si="45"/>
        <v>4.3128196556515738E-8</v>
      </c>
      <c r="S211" s="8">
        <v>1</v>
      </c>
      <c r="T211">
        <f t="shared" si="32"/>
        <v>4.3128196556515738E-8</v>
      </c>
      <c r="U211">
        <f t="shared" si="40"/>
        <v>2.076732928339986E-4</v>
      </c>
    </row>
    <row r="212" spans="1:32" x14ac:dyDescent="0.2">
      <c r="A212" s="27" t="s">
        <v>136</v>
      </c>
      <c r="B212" s="30"/>
      <c r="C212" s="30">
        <v>52505.428599999999</v>
      </c>
      <c r="D212" s="30">
        <v>1E-4</v>
      </c>
      <c r="E212">
        <f t="shared" si="30"/>
        <v>34100.283738998871</v>
      </c>
      <c r="F212" s="33">
        <f t="shared" si="43"/>
        <v>34100</v>
      </c>
      <c r="G212" s="10">
        <f t="shared" si="44"/>
        <v>9.0473242897132877E-2</v>
      </c>
      <c r="H212" s="10"/>
      <c r="I212" s="8"/>
      <c r="J212">
        <f>G212</f>
        <v>9.0473242897132877E-2</v>
      </c>
      <c r="O212">
        <f t="shared" si="34"/>
        <v>9.0328233343329734E-2</v>
      </c>
      <c r="P212" s="7">
        <f t="shared" si="31"/>
        <v>37486.928599999999</v>
      </c>
      <c r="Q212" s="123"/>
      <c r="R212">
        <f t="shared" si="45"/>
        <v>2.1027770694186836E-8</v>
      </c>
      <c r="S212" s="8">
        <v>1</v>
      </c>
      <c r="T212">
        <f t="shared" si="32"/>
        <v>2.1027770694186836E-8</v>
      </c>
      <c r="U212">
        <f t="shared" si="40"/>
        <v>1.4500955380314373E-4</v>
      </c>
      <c r="AF212" t="s">
        <v>97</v>
      </c>
    </row>
    <row r="213" spans="1:32" x14ac:dyDescent="0.2">
      <c r="A213" s="21" t="s">
        <v>790</v>
      </c>
      <c r="B213" s="35" t="s">
        <v>132</v>
      </c>
      <c r="C213" s="50">
        <v>52518.660499999998</v>
      </c>
      <c r="D213" s="21" t="s">
        <v>298</v>
      </c>
      <c r="E213">
        <f t="shared" ref="E213:E276" si="46">(C213-C$7)/C$8</f>
        <v>34141.781157892896</v>
      </c>
      <c r="F213" s="33">
        <f t="shared" si="43"/>
        <v>34141.5</v>
      </c>
      <c r="G213" s="30">
        <f t="shared" si="44"/>
        <v>8.9650229390827008E-2</v>
      </c>
      <c r="K213">
        <f>G213</f>
        <v>8.9650229390827008E-2</v>
      </c>
      <c r="N213">
        <f ca="1">+C$11+C$12*F213</f>
        <v>9.8180051234042887E-2</v>
      </c>
      <c r="O213">
        <f t="shared" si="34"/>
        <v>9.0360387877800569E-2</v>
      </c>
      <c r="P213" s="7">
        <f t="shared" ref="P213:P276" si="47">C213-15018.5</f>
        <v>37500.160499999998</v>
      </c>
      <c r="Q213" s="123"/>
      <c r="R213">
        <f t="shared" si="45"/>
        <v>5.0432507662057752E-7</v>
      </c>
      <c r="S213" s="8">
        <v>1</v>
      </c>
      <c r="T213">
        <f t="shared" ref="T213:T270" si="48">+S213*R213</f>
        <v>5.0432507662057752E-7</v>
      </c>
      <c r="U213">
        <f t="shared" si="40"/>
        <v>-7.101584869735611E-4</v>
      </c>
    </row>
    <row r="214" spans="1:32" x14ac:dyDescent="0.2">
      <c r="A214" s="27" t="s">
        <v>134</v>
      </c>
      <c r="B214" s="41" t="s">
        <v>132</v>
      </c>
      <c r="C214" s="30">
        <v>52527.429900000003</v>
      </c>
      <c r="D214" s="30">
        <v>1E-4</v>
      </c>
      <c r="E214">
        <f t="shared" si="46"/>
        <v>34169.283441408457</v>
      </c>
      <c r="F214" s="33">
        <f t="shared" si="43"/>
        <v>34169</v>
      </c>
      <c r="G214" s="10">
        <f t="shared" si="44"/>
        <v>9.0378352979314514E-2</v>
      </c>
      <c r="J214">
        <f>G214</f>
        <v>9.0378352979314514E-2</v>
      </c>
      <c r="O214">
        <f t="shared" si="34"/>
        <v>9.0381422956518381E-2</v>
      </c>
      <c r="P214" s="7">
        <f t="shared" si="47"/>
        <v>37508.929900000003</v>
      </c>
      <c r="Q214" s="123"/>
      <c r="R214">
        <f t="shared" si="45"/>
        <v>9.4247600322680357E-12</v>
      </c>
      <c r="S214" s="8">
        <v>1</v>
      </c>
      <c r="T214">
        <f t="shared" si="48"/>
        <v>9.4247600322680357E-12</v>
      </c>
      <c r="U214">
        <f t="shared" si="40"/>
        <v>-3.069977203867813E-6</v>
      </c>
      <c r="AF214" t="s">
        <v>97</v>
      </c>
    </row>
    <row r="215" spans="1:32" x14ac:dyDescent="0.2">
      <c r="A215" s="21" t="s">
        <v>790</v>
      </c>
      <c r="B215" s="35" t="s">
        <v>132</v>
      </c>
      <c r="C215" s="50">
        <v>52527.908199999998</v>
      </c>
      <c r="D215" s="21" t="s">
        <v>298</v>
      </c>
      <c r="E215">
        <f t="shared" si="46"/>
        <v>34170.783469027832</v>
      </c>
      <c r="F215" s="33">
        <f t="shared" si="43"/>
        <v>34170.5</v>
      </c>
      <c r="G215" s="30">
        <f t="shared" si="44"/>
        <v>9.0387159718375187E-2</v>
      </c>
      <c r="K215">
        <f>G215</f>
        <v>9.0387159718375187E-2</v>
      </c>
      <c r="N215">
        <f ca="1">+C$11+C$12*F215</f>
        <v>9.8136396973353274E-2</v>
      </c>
      <c r="O215">
        <f t="shared" si="34"/>
        <v>9.0382564085598943E-2</v>
      </c>
      <c r="P215" s="7">
        <f t="shared" si="47"/>
        <v>37509.408199999998</v>
      </c>
      <c r="Q215" s="123"/>
      <c r="R215">
        <f t="shared" si="45"/>
        <v>2.1119840614089938E-11</v>
      </c>
      <c r="S215" s="8">
        <v>1</v>
      </c>
      <c r="T215">
        <f t="shared" si="48"/>
        <v>2.1119840614089938E-11</v>
      </c>
      <c r="U215">
        <f t="shared" si="40"/>
        <v>4.5956327762441962E-6</v>
      </c>
    </row>
    <row r="216" spans="1:32" x14ac:dyDescent="0.2">
      <c r="A216" s="27" t="s">
        <v>144</v>
      </c>
      <c r="B216" s="41"/>
      <c r="C216" s="30">
        <v>52574.3001</v>
      </c>
      <c r="D216" s="30">
        <v>1.5E-3</v>
      </c>
      <c r="E216">
        <f t="shared" si="46"/>
        <v>34316.276112381405</v>
      </c>
      <c r="F216" s="33">
        <f t="shared" si="43"/>
        <v>34316</v>
      </c>
      <c r="G216" s="10">
        <f t="shared" si="44"/>
        <v>8.8041413582686801E-2</v>
      </c>
      <c r="I216">
        <f>G216</f>
        <v>8.8041413582686801E-2</v>
      </c>
      <c r="O216">
        <f t="shared" si="34"/>
        <v>9.0490186028632458E-2</v>
      </c>
      <c r="P216" s="7">
        <f t="shared" si="47"/>
        <v>37555.8001</v>
      </c>
      <c r="Q216" s="123"/>
      <c r="R216">
        <f t="shared" si="45"/>
        <v>5.9964864920226766E-6</v>
      </c>
      <c r="S216" s="8">
        <v>0.1</v>
      </c>
      <c r="T216">
        <f t="shared" si="48"/>
        <v>5.9964864920226768E-7</v>
      </c>
      <c r="U216">
        <f t="shared" ref="U216:U247" si="49">+(G216-O216)</f>
        <v>-2.4487724459456572E-3</v>
      </c>
      <c r="AF216" t="s">
        <v>97</v>
      </c>
    </row>
    <row r="217" spans="1:32" x14ac:dyDescent="0.2">
      <c r="A217" s="21" t="s">
        <v>790</v>
      </c>
      <c r="B217" s="35" t="s">
        <v>132</v>
      </c>
      <c r="C217" s="50">
        <v>52639.510699999999</v>
      </c>
      <c r="D217" s="21" t="s">
        <v>298</v>
      </c>
      <c r="E217">
        <f t="shared" si="46"/>
        <v>34520.787300081676</v>
      </c>
      <c r="F217" s="33">
        <f t="shared" si="43"/>
        <v>34520.5</v>
      </c>
      <c r="G217" s="30">
        <f t="shared" si="44"/>
        <v>9.1608732589520514E-2</v>
      </c>
      <c r="K217">
        <f>G217</f>
        <v>9.1608732589520514E-2</v>
      </c>
      <c r="N217">
        <f ca="1">+C$11+C$12*F217</f>
        <v>9.7609535206409609E-2</v>
      </c>
      <c r="O217">
        <f t="shared" si="34"/>
        <v>9.0631183067278187E-2</v>
      </c>
      <c r="P217" s="7">
        <f t="shared" si="47"/>
        <v>37621.010699999999</v>
      </c>
      <c r="Q217" s="123"/>
      <c r="R217">
        <f t="shared" si="45"/>
        <v>9.5560306843620155E-7</v>
      </c>
      <c r="S217" s="8">
        <v>1</v>
      </c>
      <c r="T217">
        <f t="shared" si="48"/>
        <v>9.5560306843620155E-7</v>
      </c>
      <c r="U217">
        <f t="shared" si="49"/>
        <v>9.7754952224232694E-4</v>
      </c>
    </row>
    <row r="218" spans="1:32" x14ac:dyDescent="0.2">
      <c r="A218" s="28" t="s">
        <v>137</v>
      </c>
      <c r="B218" s="41" t="s">
        <v>131</v>
      </c>
      <c r="C218" s="30">
        <v>52658.641712922465</v>
      </c>
      <c r="D218" s="30">
        <v>2.0000000000000001E-4</v>
      </c>
      <c r="E218">
        <f t="shared" si="46"/>
        <v>34580.785309219493</v>
      </c>
      <c r="F218" s="33">
        <f t="shared" si="43"/>
        <v>34580.5</v>
      </c>
      <c r="G218" s="10">
        <f t="shared" si="44"/>
        <v>9.0973924692661967E-2</v>
      </c>
      <c r="K218">
        <f>G218</f>
        <v>9.0973924692661967E-2</v>
      </c>
      <c r="O218">
        <f t="shared" si="34"/>
        <v>9.0670275287157903E-2</v>
      </c>
      <c r="P218" s="7">
        <f t="shared" si="47"/>
        <v>37640.141712922465</v>
      </c>
      <c r="Q218" s="123"/>
      <c r="R218">
        <f t="shared" si="45"/>
        <v>9.2202961462971453E-8</v>
      </c>
      <c r="S218" s="8">
        <v>1</v>
      </c>
      <c r="T218">
        <f t="shared" si="48"/>
        <v>9.2202961462971453E-8</v>
      </c>
      <c r="U218">
        <f t="shared" si="49"/>
        <v>3.0364940550406394E-4</v>
      </c>
      <c r="AF218" t="s">
        <v>97</v>
      </c>
    </row>
    <row r="219" spans="1:32" x14ac:dyDescent="0.2">
      <c r="A219" s="21" t="s">
        <v>790</v>
      </c>
      <c r="B219" s="35" t="s">
        <v>131</v>
      </c>
      <c r="C219" s="50">
        <v>52663.583400000003</v>
      </c>
      <c r="D219" s="21" t="s">
        <v>298</v>
      </c>
      <c r="E219">
        <f t="shared" si="46"/>
        <v>34596.283254238711</v>
      </c>
      <c r="F219" s="33">
        <f t="shared" si="43"/>
        <v>34596</v>
      </c>
      <c r="G219" s="30">
        <f t="shared" si="44"/>
        <v>9.0318671886052471E-2</v>
      </c>
      <c r="K219">
        <f>G219</f>
        <v>9.0318671886052471E-2</v>
      </c>
      <c r="N219">
        <f ca="1">+C$11+C$12*F219</f>
        <v>9.749588359668318E-2</v>
      </c>
      <c r="O219">
        <f t="shared" si="34"/>
        <v>9.0680206271232133E-2</v>
      </c>
      <c r="P219" s="7">
        <f t="shared" si="47"/>
        <v>37645.083400000003</v>
      </c>
      <c r="Q219" s="123"/>
      <c r="R219">
        <f t="shared" si="45"/>
        <v>1.3070711166723666E-7</v>
      </c>
      <c r="S219" s="8">
        <v>1</v>
      </c>
      <c r="T219">
        <f t="shared" si="48"/>
        <v>1.3070711166723666E-7</v>
      </c>
      <c r="U219">
        <f t="shared" si="49"/>
        <v>-3.6153438517966263E-4</v>
      </c>
    </row>
    <row r="220" spans="1:32" x14ac:dyDescent="0.2">
      <c r="A220" s="21" t="s">
        <v>790</v>
      </c>
      <c r="B220" s="35" t="s">
        <v>131</v>
      </c>
      <c r="C220" s="50">
        <v>52678.569799999997</v>
      </c>
      <c r="D220" s="21" t="s">
        <v>298</v>
      </c>
      <c r="E220">
        <f t="shared" si="46"/>
        <v>34643.283074258012</v>
      </c>
      <c r="F220" s="33">
        <f t="shared" si="43"/>
        <v>34643</v>
      </c>
      <c r="G220" s="30">
        <f t="shared" si="44"/>
        <v>9.0261283097788692E-2</v>
      </c>
      <c r="K220">
        <f>G220</f>
        <v>9.0261283097788692E-2</v>
      </c>
      <c r="N220">
        <f ca="1">+C$11+C$12*F220</f>
        <v>9.7425133587979329E-2</v>
      </c>
      <c r="O220">
        <f t="shared" si="34"/>
        <v>9.0709898276158635E-2</v>
      </c>
      <c r="P220" s="7">
        <f t="shared" si="47"/>
        <v>37660.069799999997</v>
      </c>
      <c r="Q220" s="123"/>
      <c r="R220">
        <f t="shared" si="45"/>
        <v>2.0125557826389599E-7</v>
      </c>
      <c r="S220" s="8">
        <v>1</v>
      </c>
      <c r="T220">
        <f t="shared" si="48"/>
        <v>2.0125557826389599E-7</v>
      </c>
      <c r="U220">
        <f t="shared" si="49"/>
        <v>-4.4861517836994325E-4</v>
      </c>
    </row>
    <row r="221" spans="1:32" x14ac:dyDescent="0.2">
      <c r="A221" s="27" t="s">
        <v>136</v>
      </c>
      <c r="B221" s="40"/>
      <c r="C221" s="30">
        <v>52698.3393</v>
      </c>
      <c r="D221" s="30">
        <v>4.0000000000000002E-4</v>
      </c>
      <c r="E221">
        <f t="shared" si="46"/>
        <v>34705.283484087711</v>
      </c>
      <c r="F221" s="33">
        <f t="shared" si="43"/>
        <v>34705</v>
      </c>
      <c r="G221" s="10">
        <f t="shared" si="44"/>
        <v>9.0391961719433311E-2</v>
      </c>
      <c r="H221" s="10"/>
      <c r="I221" s="11"/>
      <c r="J221">
        <f>G221</f>
        <v>9.0391961719433311E-2</v>
      </c>
      <c r="O221">
        <f t="shared" si="34"/>
        <v>9.0748097208153661E-2</v>
      </c>
      <c r="P221" s="7">
        <f t="shared" si="47"/>
        <v>37679.8393</v>
      </c>
      <c r="Q221" s="123"/>
      <c r="R221">
        <f t="shared" si="45"/>
        <v>1.2683248632608211E-7</v>
      </c>
      <c r="S221" s="8">
        <v>1</v>
      </c>
      <c r="T221">
        <f t="shared" si="48"/>
        <v>1.2683248632608211E-7</v>
      </c>
      <c r="U221">
        <f t="shared" si="49"/>
        <v>-3.5613548872034939E-4</v>
      </c>
      <c r="AF221" t="s">
        <v>97</v>
      </c>
    </row>
    <row r="222" spans="1:32" x14ac:dyDescent="0.2">
      <c r="A222" s="30" t="s">
        <v>136</v>
      </c>
      <c r="B222" s="41" t="s">
        <v>131</v>
      </c>
      <c r="C222" s="30">
        <v>52698.499499999998</v>
      </c>
      <c r="D222" s="30">
        <v>2.9999999999999997E-4</v>
      </c>
      <c r="E222">
        <f t="shared" si="46"/>
        <v>34705.785897687179</v>
      </c>
      <c r="F222" s="33">
        <f t="shared" si="43"/>
        <v>34705.5</v>
      </c>
      <c r="G222" s="10">
        <f t="shared" si="44"/>
        <v>9.1161563970672432E-2</v>
      </c>
      <c r="J222">
        <f>G222</f>
        <v>9.1161563970672432E-2</v>
      </c>
      <c r="O222">
        <f t="shared" ref="O222:O285" si="50">+D$11+D$12*F222+D$13*F222^2</f>
        <v>9.0748400782124677E-2</v>
      </c>
      <c r="P222" s="7">
        <f t="shared" si="47"/>
        <v>37679.999499999998</v>
      </c>
      <c r="Q222" s="123"/>
      <c r="R222">
        <f t="shared" si="45"/>
        <v>1.7070382037094768E-7</v>
      </c>
      <c r="S222" s="8">
        <v>1</v>
      </c>
      <c r="T222">
        <f t="shared" si="48"/>
        <v>1.7070382037094768E-7</v>
      </c>
      <c r="U222">
        <f t="shared" si="49"/>
        <v>4.1316318854775491E-4</v>
      </c>
      <c r="AF222" t="s">
        <v>118</v>
      </c>
    </row>
    <row r="223" spans="1:32" x14ac:dyDescent="0.2">
      <c r="A223" s="21" t="s">
        <v>922</v>
      </c>
      <c r="B223" s="35" t="s">
        <v>132</v>
      </c>
      <c r="C223" s="50">
        <v>52883.757299999997</v>
      </c>
      <c r="D223" s="21" t="s">
        <v>298</v>
      </c>
      <c r="E223">
        <f t="shared" si="46"/>
        <v>35286.78488724929</v>
      </c>
      <c r="F223" s="33">
        <f t="shared" si="43"/>
        <v>35286.5</v>
      </c>
      <c r="G223" s="30">
        <f t="shared" si="44"/>
        <v>9.0839374941424467E-2</v>
      </c>
      <c r="K223">
        <f t="shared" ref="K223:K254" si="51">G223</f>
        <v>9.0839374941424467E-2</v>
      </c>
      <c r="N223">
        <f ca="1">+C$11+C$12*F223</f>
        <v>9.6456460596470034E-2</v>
      </c>
      <c r="O223">
        <f t="shared" si="50"/>
        <v>9.1052698456610848E-2</v>
      </c>
      <c r="P223" s="7">
        <f t="shared" si="47"/>
        <v>37865.257299999997</v>
      </c>
      <c r="Q223" s="123"/>
      <c r="R223">
        <f t="shared" si="45"/>
        <v>4.5506922131474145E-8</v>
      </c>
      <c r="S223" s="8">
        <v>1</v>
      </c>
      <c r="T223">
        <f t="shared" si="48"/>
        <v>4.5506922131474145E-8</v>
      </c>
      <c r="U223">
        <f t="shared" si="49"/>
        <v>-2.1332351518638104E-4</v>
      </c>
    </row>
    <row r="224" spans="1:32" x14ac:dyDescent="0.2">
      <c r="A224" s="29" t="s">
        <v>140</v>
      </c>
      <c r="B224" s="41" t="s">
        <v>131</v>
      </c>
      <c r="C224" s="30">
        <v>52884.394999999997</v>
      </c>
      <c r="D224" s="30">
        <v>2.0000000000000001E-4</v>
      </c>
      <c r="E224">
        <f t="shared" si="46"/>
        <v>35288.784819536311</v>
      </c>
      <c r="F224" s="33">
        <f t="shared" si="43"/>
        <v>35288.5</v>
      </c>
      <c r="G224" s="10">
        <f t="shared" si="44"/>
        <v>9.0817783922830131E-2</v>
      </c>
      <c r="K224">
        <f t="shared" si="51"/>
        <v>9.0817783922830131E-2</v>
      </c>
      <c r="O224">
        <f t="shared" si="50"/>
        <v>9.1053578723056611E-2</v>
      </c>
      <c r="P224" s="7">
        <f t="shared" si="47"/>
        <v>37865.894999999997</v>
      </c>
      <c r="Q224" s="123"/>
      <c r="R224">
        <f t="shared" si="45"/>
        <v>5.5599187813845519E-8</v>
      </c>
      <c r="S224" s="8">
        <v>1</v>
      </c>
      <c r="T224">
        <f t="shared" si="48"/>
        <v>5.5599187813845519E-8</v>
      </c>
      <c r="U224">
        <f t="shared" si="49"/>
        <v>-2.3579480022647981E-4</v>
      </c>
      <c r="AF224" t="s">
        <v>118</v>
      </c>
    </row>
    <row r="225" spans="1:32" x14ac:dyDescent="0.2">
      <c r="A225" s="29" t="s">
        <v>140</v>
      </c>
      <c r="B225" s="41" t="s">
        <v>131</v>
      </c>
      <c r="C225" s="30">
        <v>52928.397299999997</v>
      </c>
      <c r="D225" s="30">
        <v>1E-3</v>
      </c>
      <c r="E225">
        <f t="shared" si="46"/>
        <v>35426.783283506033</v>
      </c>
      <c r="F225" s="33">
        <f t="shared" si="43"/>
        <v>35426.5</v>
      </c>
      <c r="G225" s="10">
        <f t="shared" si="44"/>
        <v>9.0328004087496083E-2</v>
      </c>
      <c r="K225">
        <f t="shared" si="51"/>
        <v>9.0328004087496083E-2</v>
      </c>
      <c r="O225">
        <f t="shared" si="50"/>
        <v>9.1111546198088367E-2</v>
      </c>
      <c r="P225" s="7">
        <f t="shared" si="47"/>
        <v>37909.897299999997</v>
      </c>
      <c r="Q225" s="123"/>
      <c r="R225">
        <f t="shared" si="45"/>
        <v>6.1393823907141025E-7</v>
      </c>
      <c r="S225" s="8">
        <v>1</v>
      </c>
      <c r="T225">
        <f t="shared" si="48"/>
        <v>6.1393823907141025E-7</v>
      </c>
      <c r="U225">
        <f t="shared" si="49"/>
        <v>-7.8354211059228351E-4</v>
      </c>
    </row>
    <row r="226" spans="1:32" x14ac:dyDescent="0.2">
      <c r="A226" s="21" t="s">
        <v>922</v>
      </c>
      <c r="B226" s="35" t="s">
        <v>132</v>
      </c>
      <c r="C226" s="50">
        <v>52930.631300000001</v>
      </c>
      <c r="D226" s="21" t="s">
        <v>298</v>
      </c>
      <c r="E226">
        <f t="shared" si="46"/>
        <v>35433.78947564846</v>
      </c>
      <c r="F226" s="33">
        <f t="shared" si="43"/>
        <v>35433.5</v>
      </c>
      <c r="G226" s="30">
        <f t="shared" si="44"/>
        <v>9.2302435550664086E-2</v>
      </c>
      <c r="K226">
        <f t="shared" si="51"/>
        <v>9.2302435550664086E-2</v>
      </c>
      <c r="N226">
        <f ca="1">+C$11+C$12*F226</f>
        <v>9.6235178654353687E-2</v>
      </c>
      <c r="O226">
        <f t="shared" si="50"/>
        <v>9.1114341004100763E-2</v>
      </c>
      <c r="P226" s="7">
        <f t="shared" si="47"/>
        <v>37912.131300000001</v>
      </c>
      <c r="Q226" s="123"/>
      <c r="R226">
        <f t="shared" si="45"/>
        <v>1.4115686515735081E-6</v>
      </c>
      <c r="S226" s="8">
        <v>1</v>
      </c>
      <c r="T226">
        <f t="shared" si="48"/>
        <v>1.4115686515735081E-6</v>
      </c>
      <c r="U226">
        <f t="shared" si="49"/>
        <v>1.188094546563323E-3</v>
      </c>
    </row>
    <row r="227" spans="1:32" x14ac:dyDescent="0.2">
      <c r="A227" s="92" t="s">
        <v>152</v>
      </c>
      <c r="B227" s="45" t="s">
        <v>131</v>
      </c>
      <c r="C227" s="46">
        <v>52931.426800000001</v>
      </c>
      <c r="D227" s="46">
        <v>1E-4</v>
      </c>
      <c r="E227">
        <f t="shared" si="46"/>
        <v>35436.28429473946</v>
      </c>
      <c r="F227" s="33">
        <f t="shared" si="43"/>
        <v>35436</v>
      </c>
      <c r="G227" s="10">
        <f t="shared" si="44"/>
        <v>9.065044678573031E-2</v>
      </c>
      <c r="K227">
        <f t="shared" si="51"/>
        <v>9.065044678573031E-2</v>
      </c>
      <c r="O227">
        <f t="shared" si="50"/>
        <v>9.1115335742836728E-2</v>
      </c>
      <c r="P227" s="7">
        <f t="shared" si="47"/>
        <v>37912.926800000001</v>
      </c>
      <c r="Q227" s="123"/>
      <c r="R227">
        <f t="shared" si="45"/>
        <v>2.1612174243949345E-7</v>
      </c>
      <c r="S227" s="8">
        <v>1</v>
      </c>
      <c r="T227">
        <f t="shared" si="48"/>
        <v>2.1612174243949345E-7</v>
      </c>
      <c r="U227">
        <f t="shared" si="49"/>
        <v>-4.6488895710641853E-4</v>
      </c>
    </row>
    <row r="228" spans="1:32" x14ac:dyDescent="0.2">
      <c r="A228" s="92" t="s">
        <v>152</v>
      </c>
      <c r="B228" s="45" t="s">
        <v>132</v>
      </c>
      <c r="C228" s="46">
        <v>52931.586300000003</v>
      </c>
      <c r="D228" s="46">
        <v>1E-4</v>
      </c>
      <c r="E228">
        <f t="shared" si="46"/>
        <v>35436.78451302358</v>
      </c>
      <c r="F228" s="33">
        <f t="shared" si="43"/>
        <v>35436.5</v>
      </c>
      <c r="G228" s="10">
        <f t="shared" si="44"/>
        <v>9.0720049032825045E-2</v>
      </c>
      <c r="K228">
        <f t="shared" si="51"/>
        <v>9.0720049032825045E-2</v>
      </c>
      <c r="O228">
        <f t="shared" si="50"/>
        <v>9.1115534475451232E-2</v>
      </c>
      <c r="P228" s="7">
        <f t="shared" si="47"/>
        <v>37913.086300000003</v>
      </c>
      <c r="Q228" s="123"/>
      <c r="R228">
        <f t="shared" si="45"/>
        <v>1.564087353292308E-7</v>
      </c>
      <c r="S228" s="8">
        <v>1</v>
      </c>
      <c r="T228">
        <f t="shared" si="48"/>
        <v>1.564087353292308E-7</v>
      </c>
      <c r="U228">
        <f t="shared" si="49"/>
        <v>-3.9548544262618668E-4</v>
      </c>
    </row>
    <row r="229" spans="1:32" x14ac:dyDescent="0.2">
      <c r="A229" s="92" t="s">
        <v>154</v>
      </c>
      <c r="B229" s="45" t="s">
        <v>131</v>
      </c>
      <c r="C229" s="46">
        <v>52939.238899999997</v>
      </c>
      <c r="D229" s="30">
        <v>1E-4</v>
      </c>
      <c r="E229">
        <f t="shared" si="46"/>
        <v>35460.784327700858</v>
      </c>
      <c r="F229" s="33">
        <f t="shared" si="43"/>
        <v>35460.5</v>
      </c>
      <c r="G229" s="10">
        <f t="shared" si="44"/>
        <v>9.0660956877400167E-2</v>
      </c>
      <c r="K229">
        <f t="shared" si="51"/>
        <v>9.0660956877400167E-2</v>
      </c>
      <c r="O229">
        <f t="shared" si="50"/>
        <v>9.1124989308910137E-2</v>
      </c>
      <c r="P229" s="7">
        <f t="shared" si="47"/>
        <v>37920.738899999997</v>
      </c>
      <c r="Q229" s="123"/>
      <c r="R229">
        <f t="shared" si="45"/>
        <v>2.1532609749305477E-7</v>
      </c>
      <c r="S229" s="8">
        <v>1</v>
      </c>
      <c r="T229">
        <f t="shared" si="48"/>
        <v>2.1532609749305477E-7</v>
      </c>
      <c r="U229">
        <f t="shared" si="49"/>
        <v>-4.6403243150996976E-4</v>
      </c>
    </row>
    <row r="230" spans="1:32" x14ac:dyDescent="0.2">
      <c r="A230" s="27" t="s">
        <v>154</v>
      </c>
      <c r="B230" s="45" t="s">
        <v>131</v>
      </c>
      <c r="C230" s="46">
        <v>52939.238899999997</v>
      </c>
      <c r="D230" s="46">
        <v>1E-4</v>
      </c>
      <c r="E230">
        <f t="shared" si="46"/>
        <v>35460.784327700858</v>
      </c>
      <c r="F230" s="33">
        <f t="shared" si="43"/>
        <v>35460.5</v>
      </c>
      <c r="G230" s="10">
        <f t="shared" si="44"/>
        <v>9.0660956877400167E-2</v>
      </c>
      <c r="K230">
        <f t="shared" si="51"/>
        <v>9.0660956877400167E-2</v>
      </c>
      <c r="O230">
        <f t="shared" si="50"/>
        <v>9.1124989308910137E-2</v>
      </c>
      <c r="P230" s="7">
        <f t="shared" si="47"/>
        <v>37920.738899999997</v>
      </c>
      <c r="Q230" s="123"/>
      <c r="R230">
        <f t="shared" si="45"/>
        <v>2.1532609749305477E-7</v>
      </c>
      <c r="S230" s="8">
        <v>1</v>
      </c>
      <c r="T230">
        <f t="shared" si="48"/>
        <v>2.1532609749305477E-7</v>
      </c>
      <c r="U230">
        <f t="shared" si="49"/>
        <v>-4.6403243150996976E-4</v>
      </c>
    </row>
    <row r="231" spans="1:32" x14ac:dyDescent="0.2">
      <c r="A231" s="92" t="s">
        <v>153</v>
      </c>
      <c r="B231" s="45" t="s">
        <v>131</v>
      </c>
      <c r="C231" s="46">
        <v>52952.630960000002</v>
      </c>
      <c r="D231" s="46">
        <v>5.0000000000000002E-5</v>
      </c>
      <c r="E231">
        <f t="shared" si="46"/>
        <v>35502.784034747783</v>
      </c>
      <c r="F231" s="33">
        <f t="shared" si="43"/>
        <v>35502.5</v>
      </c>
      <c r="G231" s="10">
        <f t="shared" si="44"/>
        <v>9.0567545630619861E-2</v>
      </c>
      <c r="K231">
        <f t="shared" si="51"/>
        <v>9.0567545630619861E-2</v>
      </c>
      <c r="O231">
        <f t="shared" si="50"/>
        <v>9.114113770215479E-2</v>
      </c>
      <c r="P231" s="7">
        <f t="shared" si="47"/>
        <v>37934.130960000002</v>
      </c>
      <c r="Q231" s="123"/>
      <c r="R231">
        <f t="shared" si="45"/>
        <v>3.2900786452773058E-7</v>
      </c>
      <c r="S231" s="8">
        <v>1</v>
      </c>
      <c r="T231">
        <f t="shared" si="48"/>
        <v>3.2900786452773058E-7</v>
      </c>
      <c r="U231">
        <f t="shared" si="49"/>
        <v>-5.7359207153492853E-4</v>
      </c>
    </row>
    <row r="232" spans="1:32" x14ac:dyDescent="0.2">
      <c r="A232" s="92" t="s">
        <v>152</v>
      </c>
      <c r="B232" s="45" t="s">
        <v>131</v>
      </c>
      <c r="C232" s="46">
        <v>52956.298000000003</v>
      </c>
      <c r="D232" s="46">
        <v>1E-4</v>
      </c>
      <c r="E232">
        <f t="shared" si="46"/>
        <v>35514.284476481866</v>
      </c>
      <c r="F232" s="33">
        <f t="shared" si="43"/>
        <v>35514</v>
      </c>
      <c r="G232" s="10">
        <f t="shared" si="44"/>
        <v>9.0708397307025734E-2</v>
      </c>
      <c r="K232">
        <f t="shared" si="51"/>
        <v>9.0708397307025734E-2</v>
      </c>
      <c r="O232">
        <f t="shared" si="50"/>
        <v>9.1145471045739473E-2</v>
      </c>
      <c r="P232" s="7">
        <f t="shared" si="47"/>
        <v>37937.798000000003</v>
      </c>
      <c r="Q232" s="123"/>
      <c r="R232">
        <f t="shared" si="45"/>
        <v>1.910334530732059E-7</v>
      </c>
      <c r="S232" s="8">
        <v>1</v>
      </c>
      <c r="T232">
        <f t="shared" si="48"/>
        <v>1.910334530732059E-7</v>
      </c>
      <c r="U232">
        <f t="shared" si="49"/>
        <v>-4.3707373871373911E-4</v>
      </c>
    </row>
    <row r="233" spans="1:32" x14ac:dyDescent="0.2">
      <c r="A233" s="27" t="s">
        <v>138</v>
      </c>
      <c r="B233" s="41" t="s">
        <v>132</v>
      </c>
      <c r="C233" s="30">
        <v>52964.269099999998</v>
      </c>
      <c r="D233" s="30">
        <v>6.9999999999999999E-4</v>
      </c>
      <c r="E233">
        <f t="shared" si="46"/>
        <v>35539.283159644983</v>
      </c>
      <c r="F233" s="33">
        <f t="shared" si="43"/>
        <v>35539</v>
      </c>
      <c r="G233" s="10">
        <f t="shared" si="44"/>
        <v>9.0288509651145432E-2</v>
      </c>
      <c r="K233">
        <f t="shared" si="51"/>
        <v>9.0288509651145432E-2</v>
      </c>
      <c r="O233">
        <f t="shared" si="50"/>
        <v>9.1154760485461589E-2</v>
      </c>
      <c r="P233" s="7">
        <f t="shared" si="47"/>
        <v>37945.769099999998</v>
      </c>
      <c r="Q233" s="123"/>
      <c r="R233">
        <f t="shared" si="45"/>
        <v>7.5039050795343767E-7</v>
      </c>
      <c r="S233" s="8">
        <v>1</v>
      </c>
      <c r="T233">
        <f t="shared" si="48"/>
        <v>7.5039050795343767E-7</v>
      </c>
      <c r="U233">
        <f t="shared" si="49"/>
        <v>-8.6625083431615679E-4</v>
      </c>
      <c r="AF233" t="s">
        <v>118</v>
      </c>
    </row>
    <row r="234" spans="1:32" x14ac:dyDescent="0.2">
      <c r="A234" s="27" t="s">
        <v>137</v>
      </c>
      <c r="B234" s="41" t="s">
        <v>131</v>
      </c>
      <c r="C234" s="30">
        <v>52975.589200000002</v>
      </c>
      <c r="D234" s="30">
        <v>1E-4</v>
      </c>
      <c r="E234">
        <f t="shared" si="46"/>
        <v>35574.784858692175</v>
      </c>
      <c r="F234" s="33">
        <f t="shared" si="43"/>
        <v>35574.5</v>
      </c>
      <c r="G234" s="10">
        <f t="shared" si="44"/>
        <v>9.0830269196885638E-2</v>
      </c>
      <c r="K234">
        <f t="shared" si="51"/>
        <v>9.0830269196885638E-2</v>
      </c>
      <c r="O234">
        <f t="shared" si="50"/>
        <v>9.1167643455634939E-2</v>
      </c>
      <c r="P234" s="7">
        <f t="shared" si="47"/>
        <v>37957.089200000002</v>
      </c>
      <c r="Q234" s="123"/>
      <c r="R234">
        <f t="shared" si="45"/>
        <v>1.1382139046664041E-7</v>
      </c>
      <c r="S234" s="8">
        <v>1</v>
      </c>
      <c r="T234">
        <f t="shared" si="48"/>
        <v>1.1382139046664041E-7</v>
      </c>
      <c r="U234">
        <f t="shared" si="49"/>
        <v>-3.3737425874930116E-4</v>
      </c>
      <c r="AF234" t="s">
        <v>118</v>
      </c>
    </row>
    <row r="235" spans="1:32" x14ac:dyDescent="0.2">
      <c r="A235" s="28" t="s">
        <v>137</v>
      </c>
      <c r="B235" s="41"/>
      <c r="C235" s="30">
        <v>52975.589212438128</v>
      </c>
      <c r="D235" s="30">
        <v>1E-4</v>
      </c>
      <c r="E235">
        <f t="shared" si="46"/>
        <v>35574.784897700185</v>
      </c>
      <c r="F235" s="33">
        <f t="shared" si="43"/>
        <v>35574.5</v>
      </c>
      <c r="G235" s="10">
        <f t="shared" si="44"/>
        <v>9.0842707322735805E-2</v>
      </c>
      <c r="K235">
        <f t="shared" si="51"/>
        <v>9.0842707322735805E-2</v>
      </c>
      <c r="O235">
        <f t="shared" si="50"/>
        <v>9.1167643455634939E-2</v>
      </c>
      <c r="P235" s="7">
        <f t="shared" si="47"/>
        <v>37957.089212438128</v>
      </c>
      <c r="Q235" s="123"/>
      <c r="R235">
        <f t="shared" si="45"/>
        <v>1.0558349046344369E-7</v>
      </c>
      <c r="S235" s="8">
        <v>1</v>
      </c>
      <c r="T235">
        <f t="shared" si="48"/>
        <v>1.0558349046344369E-7</v>
      </c>
      <c r="U235">
        <f t="shared" si="49"/>
        <v>-3.2493613289913403E-4</v>
      </c>
      <c r="AF235" t="s">
        <v>97</v>
      </c>
    </row>
    <row r="236" spans="1:32" x14ac:dyDescent="0.2">
      <c r="A236" s="27" t="s">
        <v>138</v>
      </c>
      <c r="B236" s="41" t="s">
        <v>131</v>
      </c>
      <c r="C236" s="30">
        <v>52981.327700000002</v>
      </c>
      <c r="D236" s="30">
        <v>1.4E-3</v>
      </c>
      <c r="E236">
        <f t="shared" si="46"/>
        <v>35592.781740343591</v>
      </c>
      <c r="F236" s="33">
        <f t="shared" si="43"/>
        <v>35592.5</v>
      </c>
      <c r="G236" s="10">
        <f t="shared" si="44"/>
        <v>8.9835950078850146E-2</v>
      </c>
      <c r="K236">
        <f t="shared" si="51"/>
        <v>8.9835950078850146E-2</v>
      </c>
      <c r="O236">
        <f t="shared" si="50"/>
        <v>9.1174037550642933E-2</v>
      </c>
      <c r="P236" s="7">
        <f t="shared" si="47"/>
        <v>37962.827700000002</v>
      </c>
      <c r="Q236" s="123"/>
      <c r="R236">
        <f t="shared" si="45"/>
        <v>1.7904780821688128E-6</v>
      </c>
      <c r="S236" s="8">
        <v>1</v>
      </c>
      <c r="T236">
        <f t="shared" si="48"/>
        <v>1.7904780821688128E-6</v>
      </c>
      <c r="U236">
        <f t="shared" si="49"/>
        <v>-1.3380874717927871E-3</v>
      </c>
      <c r="AF236" t="s">
        <v>118</v>
      </c>
    </row>
    <row r="237" spans="1:32" x14ac:dyDescent="0.2">
      <c r="A237" s="21" t="s">
        <v>922</v>
      </c>
      <c r="B237" s="35" t="s">
        <v>132</v>
      </c>
      <c r="C237" s="50">
        <v>53223.663500000002</v>
      </c>
      <c r="D237" s="21" t="s">
        <v>298</v>
      </c>
      <c r="E237">
        <f t="shared" si="46"/>
        <v>36352.786743829143</v>
      </c>
      <c r="F237" s="33">
        <f t="shared" si="43"/>
        <v>36352.5</v>
      </c>
      <c r="G237" s="30">
        <f t="shared" si="44"/>
        <v>9.1431365472089965E-2</v>
      </c>
      <c r="K237">
        <f t="shared" si="51"/>
        <v>9.1431365472089965E-2</v>
      </c>
      <c r="N237">
        <f t="shared" ref="N237:N242" ca="1" si="52">+C$11+C$12*F237</f>
        <v>9.4851790186293028E-2</v>
      </c>
      <c r="O237">
        <f t="shared" si="50"/>
        <v>9.1359207992260744E-2</v>
      </c>
      <c r="P237" s="7">
        <f t="shared" si="47"/>
        <v>38205.163500000002</v>
      </c>
      <c r="Q237" s="123"/>
      <c r="R237">
        <f t="shared" si="45"/>
        <v>5.2067018953044745E-9</v>
      </c>
      <c r="S237" s="8">
        <v>1</v>
      </c>
      <c r="T237">
        <f t="shared" si="48"/>
        <v>5.2067018953044745E-9</v>
      </c>
      <c r="U237">
        <f t="shared" si="49"/>
        <v>7.2157479829221272E-5</v>
      </c>
    </row>
    <row r="238" spans="1:32" x14ac:dyDescent="0.2">
      <c r="A238" s="21" t="s">
        <v>981</v>
      </c>
      <c r="B238" s="35" t="s">
        <v>132</v>
      </c>
      <c r="C238" s="50">
        <v>53269.578699999998</v>
      </c>
      <c r="D238" s="21" t="s">
        <v>298</v>
      </c>
      <c r="E238">
        <f t="shared" si="46"/>
        <v>36496.784377426979</v>
      </c>
      <c r="F238" s="33">
        <f t="shared" ref="F238:F269" si="53">ROUND(2*E238,0)/2-0.5</f>
        <v>36496.5</v>
      </c>
      <c r="G238" s="30">
        <f t="shared" si="44"/>
        <v>9.0676812586025335E-2</v>
      </c>
      <c r="K238">
        <f t="shared" si="51"/>
        <v>9.0676812586025335E-2</v>
      </c>
      <c r="N238">
        <f t="shared" ca="1" si="52"/>
        <v>9.4635024202179063E-2</v>
      </c>
      <c r="O238">
        <f t="shared" si="50"/>
        <v>9.1375622838102216E-2</v>
      </c>
      <c r="P238" s="7">
        <f t="shared" si="47"/>
        <v>38251.078699999998</v>
      </c>
      <c r="Q238" s="123"/>
      <c r="R238">
        <f t="shared" si="45"/>
        <v>4.8833576840775435E-7</v>
      </c>
      <c r="S238" s="8">
        <v>1</v>
      </c>
      <c r="T238">
        <f t="shared" si="48"/>
        <v>4.8833576840775435E-7</v>
      </c>
      <c r="U238">
        <f t="shared" si="49"/>
        <v>-6.988102520768813E-4</v>
      </c>
    </row>
    <row r="239" spans="1:32" x14ac:dyDescent="0.2">
      <c r="A239" s="27" t="s">
        <v>285</v>
      </c>
      <c r="B239" s="41" t="s">
        <v>131</v>
      </c>
      <c r="C239" s="30">
        <v>53269.578800000003</v>
      </c>
      <c r="D239" s="30">
        <v>1E-4</v>
      </c>
      <c r="E239">
        <f t="shared" si="46"/>
        <v>36496.784691043467</v>
      </c>
      <c r="F239" s="33">
        <f t="shared" si="53"/>
        <v>36496.5</v>
      </c>
      <c r="G239" s="10">
        <f t="shared" si="44"/>
        <v>9.077681259077508E-2</v>
      </c>
      <c r="K239">
        <f t="shared" si="51"/>
        <v>9.077681259077508E-2</v>
      </c>
      <c r="N239">
        <f t="shared" ca="1" si="52"/>
        <v>9.4635024202179063E-2</v>
      </c>
      <c r="O239">
        <f t="shared" si="50"/>
        <v>9.1375622838102216E-2</v>
      </c>
      <c r="P239" s="7">
        <f t="shared" si="47"/>
        <v>38251.078800000003</v>
      </c>
      <c r="Q239" s="123"/>
      <c r="R239">
        <f t="shared" si="45"/>
        <v>3.5857371230398597E-7</v>
      </c>
      <c r="S239" s="8">
        <v>1</v>
      </c>
      <c r="T239">
        <f t="shared" si="48"/>
        <v>3.5857371230398597E-7</v>
      </c>
      <c r="U239">
        <f t="shared" si="49"/>
        <v>-5.9881024732713617E-4</v>
      </c>
    </row>
    <row r="240" spans="1:32" x14ac:dyDescent="0.2">
      <c r="A240" s="21" t="s">
        <v>922</v>
      </c>
      <c r="B240" s="35" t="s">
        <v>132</v>
      </c>
      <c r="C240" s="50">
        <v>53274.680699999997</v>
      </c>
      <c r="D240" s="21" t="s">
        <v>298</v>
      </c>
      <c r="E240">
        <f t="shared" si="46"/>
        <v>36512.785090189114</v>
      </c>
      <c r="F240" s="33">
        <f t="shared" si="53"/>
        <v>36512.5</v>
      </c>
      <c r="G240" s="30">
        <f t="shared" si="44"/>
        <v>9.0904084492649417E-2</v>
      </c>
      <c r="K240">
        <f t="shared" si="51"/>
        <v>9.0904084492649417E-2</v>
      </c>
      <c r="N240">
        <f t="shared" ca="1" si="52"/>
        <v>9.461093909283308E-2</v>
      </c>
      <c r="O240">
        <f t="shared" si="50"/>
        <v>9.1377079549981616E-2</v>
      </c>
      <c r="P240" s="7">
        <f t="shared" si="47"/>
        <v>38256.180699999997</v>
      </c>
      <c r="Q240" s="123"/>
      <c r="R240">
        <f t="shared" si="45"/>
        <v>2.2372432426068962E-7</v>
      </c>
      <c r="S240" s="8">
        <v>1</v>
      </c>
      <c r="T240">
        <f t="shared" si="48"/>
        <v>2.2372432426068962E-7</v>
      </c>
      <c r="U240">
        <f t="shared" si="49"/>
        <v>-4.7299505733219838E-4</v>
      </c>
    </row>
    <row r="241" spans="1:21" x14ac:dyDescent="0.2">
      <c r="A241" s="21" t="s">
        <v>922</v>
      </c>
      <c r="B241" s="35" t="s">
        <v>131</v>
      </c>
      <c r="C241" s="50">
        <v>53303.538399999998</v>
      </c>
      <c r="D241" s="21" t="s">
        <v>298</v>
      </c>
      <c r="E241">
        <f t="shared" si="46"/>
        <v>36603.28759286963</v>
      </c>
      <c r="F241" s="33">
        <f t="shared" si="53"/>
        <v>36603</v>
      </c>
      <c r="G241" s="30">
        <f t="shared" si="44"/>
        <v>9.1702091194747481E-2</v>
      </c>
      <c r="K241">
        <f t="shared" si="51"/>
        <v>9.1702091194747481E-2</v>
      </c>
      <c r="N241">
        <f t="shared" ca="1" si="52"/>
        <v>9.4474707693094781E-2</v>
      </c>
      <c r="O241">
        <f t="shared" si="50"/>
        <v>9.138393674111131E-2</v>
      </c>
      <c r="P241" s="7">
        <f t="shared" si="47"/>
        <v>38285.038399999998</v>
      </c>
      <c r="Q241" s="123"/>
      <c r="R241">
        <f t="shared" si="45"/>
        <v>1.012222563685307E-7</v>
      </c>
      <c r="S241" s="8">
        <v>1</v>
      </c>
      <c r="T241">
        <f t="shared" si="48"/>
        <v>1.012222563685307E-7</v>
      </c>
      <c r="U241">
        <f t="shared" si="49"/>
        <v>3.1815445363617134E-4</v>
      </c>
    </row>
    <row r="242" spans="1:21" x14ac:dyDescent="0.2">
      <c r="A242" s="21" t="s">
        <v>922</v>
      </c>
      <c r="B242" s="35" t="s">
        <v>131</v>
      </c>
      <c r="C242" s="50">
        <v>53315.658799999997</v>
      </c>
      <c r="D242" s="21" t="s">
        <v>298</v>
      </c>
      <c r="E242">
        <f t="shared" si="46"/>
        <v>36641.2991645988</v>
      </c>
      <c r="F242" s="33">
        <f t="shared" si="53"/>
        <v>36641</v>
      </c>
      <c r="G242" s="30">
        <f t="shared" ref="G242:G270" si="54">C242-(C$7+C$8*F242)</f>
        <v>9.5391861963435076E-2</v>
      </c>
      <c r="K242">
        <f t="shared" si="51"/>
        <v>9.5391861963435076E-2</v>
      </c>
      <c r="N242">
        <f t="shared" ca="1" si="52"/>
        <v>9.4417505558398035E-2</v>
      </c>
      <c r="O242">
        <f t="shared" si="50"/>
        <v>9.1386115674896851E-2</v>
      </c>
      <c r="P242" s="7">
        <f t="shared" si="47"/>
        <v>38297.158799999997</v>
      </c>
      <c r="Q242" s="123"/>
      <c r="R242">
        <f t="shared" ref="R242:R270" si="55">+(O242-G242)^2</f>
        <v>1.6046003328137769E-5</v>
      </c>
      <c r="S242" s="8">
        <v>1</v>
      </c>
      <c r="T242">
        <f t="shared" si="48"/>
        <v>1.6046003328137769E-5</v>
      </c>
      <c r="U242">
        <f t="shared" si="49"/>
        <v>4.0057462885382256E-3</v>
      </c>
    </row>
    <row r="243" spans="1:21" x14ac:dyDescent="0.2">
      <c r="A243" s="27" t="s">
        <v>154</v>
      </c>
      <c r="B243" s="45" t="s">
        <v>132</v>
      </c>
      <c r="C243" s="46">
        <v>53318.205900000001</v>
      </c>
      <c r="D243" s="46">
        <v>1E-4</v>
      </c>
      <c r="E243">
        <f t="shared" si="46"/>
        <v>36649.287289937201</v>
      </c>
      <c r="F243" s="33">
        <f t="shared" si="53"/>
        <v>36649</v>
      </c>
      <c r="G243" s="10">
        <f t="shared" si="54"/>
        <v>9.1605497917043976E-2</v>
      </c>
      <c r="K243">
        <f t="shared" si="51"/>
        <v>9.1605497917043976E-2</v>
      </c>
      <c r="O243">
        <f t="shared" si="50"/>
        <v>9.1386521618566197E-2</v>
      </c>
      <c r="P243" s="7">
        <f t="shared" si="47"/>
        <v>38299.705900000001</v>
      </c>
      <c r="Q243" s="123"/>
      <c r="R243">
        <f t="shared" si="55"/>
        <v>4.7950619295029746E-8</v>
      </c>
      <c r="S243" s="8">
        <v>1</v>
      </c>
      <c r="T243">
        <f t="shared" si="48"/>
        <v>4.7950619295029746E-8</v>
      </c>
      <c r="U243">
        <f t="shared" si="49"/>
        <v>2.1897629847777988E-4</v>
      </c>
    </row>
    <row r="244" spans="1:21" x14ac:dyDescent="0.2">
      <c r="A244" s="21" t="s">
        <v>922</v>
      </c>
      <c r="B244" s="35" t="s">
        <v>132</v>
      </c>
      <c r="C244" s="50">
        <v>53329.529399999999</v>
      </c>
      <c r="D244" s="21" t="s">
        <v>298</v>
      </c>
      <c r="E244">
        <f t="shared" si="46"/>
        <v>36684.799651944661</v>
      </c>
      <c r="F244" s="33">
        <f t="shared" si="53"/>
        <v>36684.5</v>
      </c>
      <c r="G244" s="30">
        <f t="shared" si="54"/>
        <v>9.5547257449652534E-2</v>
      </c>
      <c r="K244">
        <f t="shared" si="51"/>
        <v>9.5547257449652534E-2</v>
      </c>
      <c r="N244">
        <f ca="1">+C$11+C$12*F244</f>
        <v>9.4352024167363602E-2</v>
      </c>
      <c r="O244">
        <f t="shared" si="50"/>
        <v>9.1388101514440406E-2</v>
      </c>
      <c r="P244" s="7">
        <f t="shared" si="47"/>
        <v>38311.029399999999</v>
      </c>
      <c r="Q244" s="123"/>
      <c r="R244">
        <f t="shared" si="55"/>
        <v>1.7298578093410269E-5</v>
      </c>
      <c r="S244" s="8">
        <v>1</v>
      </c>
      <c r="T244">
        <f t="shared" si="48"/>
        <v>1.7298578093410269E-5</v>
      </c>
      <c r="U244">
        <f t="shared" si="49"/>
        <v>4.1591559352121277E-3</v>
      </c>
    </row>
    <row r="245" spans="1:21" x14ac:dyDescent="0.2">
      <c r="A245" s="21" t="s">
        <v>922</v>
      </c>
      <c r="B245" s="35" t="s">
        <v>132</v>
      </c>
      <c r="C245" s="50">
        <v>53332.717700000001</v>
      </c>
      <c r="D245" s="21" t="s">
        <v>298</v>
      </c>
      <c r="E245">
        <f t="shared" si="46"/>
        <v>36694.798686146845</v>
      </c>
      <c r="F245" s="33">
        <f t="shared" si="53"/>
        <v>36694.5</v>
      </c>
      <c r="G245" s="30">
        <f t="shared" si="54"/>
        <v>9.5239302390837111E-2</v>
      </c>
      <c r="K245">
        <f t="shared" si="51"/>
        <v>9.5239302390837111E-2</v>
      </c>
      <c r="N245">
        <f ca="1">+C$11+C$12*F245</f>
        <v>9.4336970974022355E-2</v>
      </c>
      <c r="O245">
        <f t="shared" si="50"/>
        <v>9.1388481298599777E-2</v>
      </c>
      <c r="P245" s="7">
        <f t="shared" si="47"/>
        <v>38314.217700000001</v>
      </c>
      <c r="Q245" s="123"/>
      <c r="R245">
        <f t="shared" si="55"/>
        <v>1.4828823084419927E-5</v>
      </c>
      <c r="S245" s="8">
        <v>1</v>
      </c>
      <c r="T245">
        <f t="shared" si="48"/>
        <v>1.4828823084419927E-5</v>
      </c>
      <c r="U245">
        <f t="shared" si="49"/>
        <v>3.8508210922373332E-3</v>
      </c>
    </row>
    <row r="246" spans="1:21" x14ac:dyDescent="0.2">
      <c r="A246" s="21" t="s">
        <v>922</v>
      </c>
      <c r="B246" s="35" t="s">
        <v>131</v>
      </c>
      <c r="C246" s="50">
        <v>53345.628900000003</v>
      </c>
      <c r="D246" s="21" t="s">
        <v>298</v>
      </c>
      <c r="E246">
        <f t="shared" si="46"/>
        <v>36735.290336992512</v>
      </c>
      <c r="F246" s="33">
        <f t="shared" si="53"/>
        <v>36735</v>
      </c>
      <c r="G246" s="30">
        <f t="shared" si="54"/>
        <v>9.2577084396907594E-2</v>
      </c>
      <c r="K246">
        <f t="shared" si="51"/>
        <v>9.2577084396907594E-2</v>
      </c>
      <c r="N246">
        <f ca="1">+C$11+C$12*F246</f>
        <v>9.4276005540990304E-2</v>
      </c>
      <c r="O246">
        <f t="shared" si="50"/>
        <v>9.1389726090950668E-2</v>
      </c>
      <c r="P246" s="7">
        <f t="shared" si="47"/>
        <v>38327.128900000003</v>
      </c>
      <c r="Q246" s="123"/>
      <c r="R246">
        <f t="shared" si="55"/>
        <v>1.4098197467249008E-6</v>
      </c>
      <c r="S246" s="8">
        <v>1</v>
      </c>
      <c r="T246">
        <f t="shared" si="48"/>
        <v>1.4098197467249008E-6</v>
      </c>
      <c r="U246">
        <f t="shared" si="49"/>
        <v>1.1873583059569259E-3</v>
      </c>
    </row>
    <row r="247" spans="1:21" x14ac:dyDescent="0.2">
      <c r="A247" s="27" t="s">
        <v>158</v>
      </c>
      <c r="B247" s="41" t="s">
        <v>132</v>
      </c>
      <c r="C247" s="30">
        <v>53353.279999999999</v>
      </c>
      <c r="D247" s="30">
        <v>1E-3</v>
      </c>
      <c r="E247">
        <f t="shared" si="46"/>
        <v>36759.285447422604</v>
      </c>
      <c r="F247" s="33">
        <f t="shared" si="53"/>
        <v>36759</v>
      </c>
      <c r="G247" s="10">
        <f t="shared" si="54"/>
        <v>9.1017992242996115E-2</v>
      </c>
      <c r="K247">
        <f t="shared" si="51"/>
        <v>9.1017992242996115E-2</v>
      </c>
      <c r="O247">
        <f t="shared" si="50"/>
        <v>9.1390241728686678E-2</v>
      </c>
      <c r="P247" s="7">
        <f t="shared" si="47"/>
        <v>38334.78</v>
      </c>
      <c r="Q247" s="123"/>
      <c r="R247">
        <f t="shared" si="55"/>
        <v>1.3856967959688813E-7</v>
      </c>
      <c r="S247" s="8">
        <v>1</v>
      </c>
      <c r="T247">
        <f t="shared" si="48"/>
        <v>1.3856967959688813E-7</v>
      </c>
      <c r="U247">
        <f t="shared" si="49"/>
        <v>-3.7224948569056227E-4</v>
      </c>
    </row>
    <row r="248" spans="1:21" x14ac:dyDescent="0.2">
      <c r="A248" s="21" t="s">
        <v>922</v>
      </c>
      <c r="B248" s="35" t="s">
        <v>132</v>
      </c>
      <c r="C248" s="50">
        <v>53355.673600000002</v>
      </c>
      <c r="D248" s="21" t="s">
        <v>298</v>
      </c>
      <c r="E248">
        <f t="shared" si="46"/>
        <v>36766.792171465626</v>
      </c>
      <c r="F248" s="33">
        <f t="shared" si="53"/>
        <v>36766.5</v>
      </c>
      <c r="G248" s="30">
        <f t="shared" si="54"/>
        <v>9.3162025950732641E-2</v>
      </c>
      <c r="K248">
        <f t="shared" si="51"/>
        <v>9.3162025950732641E-2</v>
      </c>
      <c r="N248">
        <f ca="1">+C$11+C$12*F248</f>
        <v>9.4228587981965373E-2</v>
      </c>
      <c r="O248">
        <f t="shared" si="50"/>
        <v>9.1390368982072229E-2</v>
      </c>
      <c r="P248" s="7">
        <f t="shared" si="47"/>
        <v>38337.173600000002</v>
      </c>
      <c r="Q248" s="123"/>
      <c r="R248">
        <f t="shared" si="55"/>
        <v>3.138768414603001E-6</v>
      </c>
      <c r="S248" s="8">
        <v>1</v>
      </c>
      <c r="T248">
        <f t="shared" si="48"/>
        <v>3.138768414603001E-6</v>
      </c>
      <c r="U248">
        <f t="shared" ref="U248:U270" si="56">+(G248-O248)</f>
        <v>1.7716569686604122E-3</v>
      </c>
    </row>
    <row r="249" spans="1:21" x14ac:dyDescent="0.2">
      <c r="A249" s="21" t="s">
        <v>922</v>
      </c>
      <c r="B249" s="35" t="s">
        <v>132</v>
      </c>
      <c r="C249" s="50">
        <v>53357.586199999998</v>
      </c>
      <c r="D249" s="21" t="s">
        <v>298</v>
      </c>
      <c r="E249">
        <f t="shared" si="46"/>
        <v>36772.790400244303</v>
      </c>
      <c r="F249" s="33">
        <f t="shared" si="53"/>
        <v>36772.5</v>
      </c>
      <c r="G249" s="30">
        <f t="shared" si="54"/>
        <v>9.2597252914856654E-2</v>
      </c>
      <c r="K249">
        <f t="shared" si="51"/>
        <v>9.2597252914856654E-2</v>
      </c>
      <c r="N249">
        <f ca="1">+C$11+C$12*F249</f>
        <v>9.4219556065960636E-2</v>
      </c>
      <c r="O249">
        <f t="shared" si="50"/>
        <v>9.1390459167612542E-2</v>
      </c>
      <c r="P249" s="7">
        <f t="shared" si="47"/>
        <v>38339.086199999998</v>
      </c>
      <c r="Q249" s="123"/>
      <c r="R249">
        <f t="shared" si="55"/>
        <v>1.4563511483874845E-6</v>
      </c>
      <c r="S249" s="8">
        <v>1</v>
      </c>
      <c r="T249">
        <f t="shared" si="48"/>
        <v>1.4563511483874845E-6</v>
      </c>
      <c r="U249">
        <f t="shared" si="56"/>
        <v>1.2067937472441115E-3</v>
      </c>
    </row>
    <row r="250" spans="1:21" x14ac:dyDescent="0.2">
      <c r="A250" s="27" t="s">
        <v>159</v>
      </c>
      <c r="B250" s="45" t="s">
        <v>131</v>
      </c>
      <c r="C250" s="46">
        <v>53361.250800000002</v>
      </c>
      <c r="D250" s="46">
        <v>5.9999999999999995E-4</v>
      </c>
      <c r="E250">
        <f t="shared" si="46"/>
        <v>36784.283189736299</v>
      </c>
      <c r="F250" s="33">
        <f t="shared" si="53"/>
        <v>36784</v>
      </c>
      <c r="G250" s="10">
        <f t="shared" si="54"/>
        <v>9.029810459469445E-2</v>
      </c>
      <c r="K250">
        <f t="shared" si="51"/>
        <v>9.029810459469445E-2</v>
      </c>
      <c r="O250">
        <f t="shared" si="50"/>
        <v>9.1390603159588552E-2</v>
      </c>
      <c r="P250" s="7">
        <f t="shared" si="47"/>
        <v>38342.750800000002</v>
      </c>
      <c r="Q250" s="123"/>
      <c r="R250">
        <f t="shared" si="55"/>
        <v>1.1935531142956703E-6</v>
      </c>
      <c r="S250" s="8">
        <v>1</v>
      </c>
      <c r="T250">
        <f t="shared" si="48"/>
        <v>1.1935531142956703E-6</v>
      </c>
      <c r="U250">
        <f t="shared" si="56"/>
        <v>-1.092498564894101E-3</v>
      </c>
    </row>
    <row r="251" spans="1:21" x14ac:dyDescent="0.2">
      <c r="A251" s="27" t="s">
        <v>159</v>
      </c>
      <c r="B251" s="45" t="s">
        <v>132</v>
      </c>
      <c r="C251" s="46">
        <v>53361.411500000002</v>
      </c>
      <c r="D251" s="46">
        <v>8.0000000000000004E-4</v>
      </c>
      <c r="E251">
        <f t="shared" si="46"/>
        <v>36784.787171418167</v>
      </c>
      <c r="F251" s="33">
        <f t="shared" si="53"/>
        <v>36784.5</v>
      </c>
      <c r="G251" s="10">
        <f t="shared" si="54"/>
        <v>9.1567706840578467E-2</v>
      </c>
      <c r="K251">
        <f t="shared" si="51"/>
        <v>9.1567706840578467E-2</v>
      </c>
      <c r="O251">
        <f t="shared" si="50"/>
        <v>9.1390608559578312E-2</v>
      </c>
      <c r="P251" s="7">
        <f t="shared" si="47"/>
        <v>38342.911500000002</v>
      </c>
      <c r="Q251" s="123"/>
      <c r="R251">
        <f t="shared" si="55"/>
        <v>3.1363801133209591E-8</v>
      </c>
      <c r="S251" s="8">
        <v>1</v>
      </c>
      <c r="T251">
        <f t="shared" si="48"/>
        <v>3.1363801133209591E-8</v>
      </c>
      <c r="U251">
        <f t="shared" si="56"/>
        <v>1.7709828100015423E-4</v>
      </c>
    </row>
    <row r="252" spans="1:21" x14ac:dyDescent="0.2">
      <c r="A252" s="21" t="s">
        <v>922</v>
      </c>
      <c r="B252" s="35" t="s">
        <v>131</v>
      </c>
      <c r="C252" s="50">
        <v>53373.688000000002</v>
      </c>
      <c r="D252" s="21" t="s">
        <v>298</v>
      </c>
      <c r="E252">
        <f t="shared" si="46"/>
        <v>36823.288298471169</v>
      </c>
      <c r="F252" s="33">
        <f t="shared" si="53"/>
        <v>36823</v>
      </c>
      <c r="G252" s="30">
        <f t="shared" si="54"/>
        <v>9.1927079862216488E-2</v>
      </c>
      <c r="K252">
        <f t="shared" si="51"/>
        <v>9.1927079862216488E-2</v>
      </c>
      <c r="N252">
        <f t="shared" ref="N252:N283" ca="1" si="57">+C$11+C$12*F252</f>
        <v>9.4143537439587338E-2</v>
      </c>
      <c r="O252">
        <f t="shared" si="50"/>
        <v>9.139080901091165E-2</v>
      </c>
      <c r="P252" s="7">
        <f t="shared" si="47"/>
        <v>38355.188000000002</v>
      </c>
      <c r="Q252" s="123"/>
      <c r="R252">
        <f t="shared" si="55"/>
        <v>2.8758642595921515E-7</v>
      </c>
      <c r="S252" s="8">
        <v>1</v>
      </c>
      <c r="T252">
        <f t="shared" si="48"/>
        <v>2.8758642595921515E-7</v>
      </c>
      <c r="U252">
        <f t="shared" si="56"/>
        <v>5.3627085130483754E-4</v>
      </c>
    </row>
    <row r="253" spans="1:21" x14ac:dyDescent="0.2">
      <c r="A253" s="27" t="s">
        <v>159</v>
      </c>
      <c r="B253" s="45" t="s">
        <v>132</v>
      </c>
      <c r="C253" s="46">
        <v>53612.514300000003</v>
      </c>
      <c r="D253" s="46">
        <v>1E-4</v>
      </c>
      <c r="E253">
        <f t="shared" si="46"/>
        <v>37572.28693162377</v>
      </c>
      <c r="F253" s="33">
        <f t="shared" si="53"/>
        <v>37572</v>
      </c>
      <c r="G253" s="10">
        <f t="shared" si="54"/>
        <v>9.1491245810175315E-2</v>
      </c>
      <c r="K253">
        <f t="shared" si="51"/>
        <v>9.1491245810175315E-2</v>
      </c>
      <c r="N253">
        <f t="shared" ca="1" si="57"/>
        <v>9.3016053258327874E-2</v>
      </c>
      <c r="O253">
        <f t="shared" si="50"/>
        <v>9.131011312775747E-2</v>
      </c>
      <c r="P253" s="7">
        <f t="shared" si="47"/>
        <v>38594.014300000003</v>
      </c>
      <c r="Q253" s="123"/>
      <c r="R253">
        <f t="shared" si="55"/>
        <v>3.2809048639883882E-8</v>
      </c>
      <c r="S253" s="8">
        <v>1</v>
      </c>
      <c r="T253">
        <f t="shared" si="48"/>
        <v>3.2809048639883882E-8</v>
      </c>
      <c r="U253">
        <f t="shared" si="56"/>
        <v>1.8113268241784497E-4</v>
      </c>
    </row>
    <row r="254" spans="1:21" x14ac:dyDescent="0.2">
      <c r="A254" s="21" t="s">
        <v>1049</v>
      </c>
      <c r="B254" s="35" t="s">
        <v>131</v>
      </c>
      <c r="C254" s="50">
        <v>53617.296900000001</v>
      </c>
      <c r="D254" s="21" t="s">
        <v>298</v>
      </c>
      <c r="E254">
        <f t="shared" si="46"/>
        <v>37587.285953351755</v>
      </c>
      <c r="F254" s="33">
        <f t="shared" si="53"/>
        <v>37587</v>
      </c>
      <c r="G254" s="30">
        <f t="shared" si="54"/>
        <v>9.1179313218162861E-2</v>
      </c>
      <c r="K254">
        <f t="shared" si="51"/>
        <v>9.1179313218162861E-2</v>
      </c>
      <c r="N254">
        <f t="shared" ca="1" si="57"/>
        <v>9.2993473468316018E-2</v>
      </c>
      <c r="O254">
        <f t="shared" si="50"/>
        <v>9.1306853441177283E-2</v>
      </c>
      <c r="P254" s="7">
        <f t="shared" si="47"/>
        <v>38598.796900000001</v>
      </c>
      <c r="Q254" s="123"/>
      <c r="R254">
        <f t="shared" si="55"/>
        <v>1.626650848656845E-8</v>
      </c>
      <c r="S254" s="8">
        <v>1</v>
      </c>
      <c r="T254">
        <f t="shared" si="48"/>
        <v>1.626650848656845E-8</v>
      </c>
      <c r="U254">
        <f t="shared" si="56"/>
        <v>-1.2754022301442181E-4</v>
      </c>
    </row>
    <row r="255" spans="1:21" x14ac:dyDescent="0.2">
      <c r="A255" s="27" t="s">
        <v>157</v>
      </c>
      <c r="B255" s="40"/>
      <c r="C255" s="30">
        <v>53652.371099999997</v>
      </c>
      <c r="D255" s="30">
        <v>1E-4</v>
      </c>
      <c r="E255">
        <f t="shared" si="46"/>
        <v>37697.284424453632</v>
      </c>
      <c r="F255" s="33">
        <f t="shared" si="53"/>
        <v>37697</v>
      </c>
      <c r="G255" s="10">
        <f t="shared" si="54"/>
        <v>9.0691807548864745E-2</v>
      </c>
      <c r="J255">
        <f>G255</f>
        <v>9.0691807548864745E-2</v>
      </c>
      <c r="N255">
        <f t="shared" ca="1" si="57"/>
        <v>9.2827888341562276E-2</v>
      </c>
      <c r="O255">
        <f t="shared" si="50"/>
        <v>9.1280977022781318E-2</v>
      </c>
      <c r="P255" s="7">
        <f t="shared" si="47"/>
        <v>38633.871099999997</v>
      </c>
      <c r="Q255" s="123"/>
      <c r="R255">
        <f t="shared" si="55"/>
        <v>3.4712066899513156E-7</v>
      </c>
      <c r="S255" s="8">
        <v>1</v>
      </c>
      <c r="T255">
        <f t="shared" si="48"/>
        <v>3.4712066899513156E-7</v>
      </c>
      <c r="U255">
        <f t="shared" si="56"/>
        <v>-5.8916947391657315E-4</v>
      </c>
    </row>
    <row r="256" spans="1:21" x14ac:dyDescent="0.2">
      <c r="A256" s="30" t="s">
        <v>165</v>
      </c>
      <c r="B256" s="41" t="s">
        <v>132</v>
      </c>
      <c r="C256" s="30">
        <v>53653.328130000002</v>
      </c>
      <c r="D256" s="30">
        <v>6.9999999999999999E-4</v>
      </c>
      <c r="E256">
        <f t="shared" si="46"/>
        <v>37700.285828243286</v>
      </c>
      <c r="F256" s="33">
        <f t="shared" si="53"/>
        <v>37700</v>
      </c>
      <c r="G256" s="10">
        <f t="shared" si="54"/>
        <v>9.1139421034313273E-2</v>
      </c>
      <c r="K256">
        <f>G256</f>
        <v>9.1139421034313273E-2</v>
      </c>
      <c r="N256">
        <f t="shared" ca="1" si="57"/>
        <v>9.2823372383559907E-2</v>
      </c>
      <c r="O256">
        <f t="shared" si="50"/>
        <v>9.1280222682279755E-2</v>
      </c>
      <c r="P256" s="7">
        <f t="shared" si="47"/>
        <v>38634.828130000002</v>
      </c>
      <c r="Q256" s="123"/>
      <c r="R256">
        <f t="shared" si="55"/>
        <v>1.9825104070077117E-8</v>
      </c>
      <c r="S256" s="8">
        <v>1</v>
      </c>
      <c r="T256">
        <f t="shared" si="48"/>
        <v>1.9825104070077117E-8</v>
      </c>
      <c r="U256">
        <f t="shared" si="56"/>
        <v>-1.4080164796648198E-4</v>
      </c>
    </row>
    <row r="257" spans="1:21" x14ac:dyDescent="0.2">
      <c r="A257" s="27" t="s">
        <v>157</v>
      </c>
      <c r="B257" s="40"/>
      <c r="C257" s="30">
        <v>53660.343500000003</v>
      </c>
      <c r="D257" s="30">
        <v>5.0000000000000001E-4</v>
      </c>
      <c r="E257">
        <f t="shared" si="46"/>
        <v>37722.287184631008</v>
      </c>
      <c r="F257" s="33">
        <f t="shared" si="53"/>
        <v>37722</v>
      </c>
      <c r="G257" s="10">
        <f t="shared" si="54"/>
        <v>9.1571919896523468E-2</v>
      </c>
      <c r="J257">
        <f>G257</f>
        <v>9.1571919896523468E-2</v>
      </c>
      <c r="N257">
        <f t="shared" ca="1" si="57"/>
        <v>9.2790255358209173E-2</v>
      </c>
      <c r="O257">
        <f t="shared" si="50"/>
        <v>9.1274611969929448E-2</v>
      </c>
      <c r="P257" s="7">
        <f t="shared" si="47"/>
        <v>38641.843500000003</v>
      </c>
      <c r="Q257" s="123"/>
      <c r="R257">
        <f t="shared" si="55"/>
        <v>8.839200321563541E-8</v>
      </c>
      <c r="S257" s="8">
        <v>1</v>
      </c>
      <c r="T257">
        <f t="shared" si="48"/>
        <v>8.839200321563541E-8</v>
      </c>
      <c r="U257">
        <f t="shared" si="56"/>
        <v>2.9730792659402039E-4</v>
      </c>
    </row>
    <row r="258" spans="1:21" x14ac:dyDescent="0.2">
      <c r="A258" s="27" t="s">
        <v>157</v>
      </c>
      <c r="B258" s="41" t="s">
        <v>131</v>
      </c>
      <c r="C258" s="30">
        <v>53660.502800000002</v>
      </c>
      <c r="D258" s="30">
        <v>8.9999999999999998E-4</v>
      </c>
      <c r="E258">
        <f t="shared" si="46"/>
        <v>37722.786775682165</v>
      </c>
      <c r="F258" s="33">
        <f t="shared" si="53"/>
        <v>37722.5</v>
      </c>
      <c r="G258" s="10">
        <f t="shared" si="54"/>
        <v>9.1441522148670629E-2</v>
      </c>
      <c r="J258">
        <f>G258</f>
        <v>9.1441522148670629E-2</v>
      </c>
      <c r="N258">
        <f t="shared" ca="1" si="57"/>
        <v>9.2789502698542109E-2</v>
      </c>
      <c r="O258">
        <f t="shared" si="50"/>
        <v>9.1274482840244087E-2</v>
      </c>
      <c r="P258" s="7">
        <f t="shared" si="47"/>
        <v>38642.002800000002</v>
      </c>
      <c r="Q258" s="123"/>
      <c r="R258">
        <f t="shared" si="55"/>
        <v>2.7902130559617432E-8</v>
      </c>
      <c r="S258" s="8">
        <v>1</v>
      </c>
      <c r="T258">
        <f t="shared" si="48"/>
        <v>2.7902130559617432E-8</v>
      </c>
      <c r="U258">
        <f t="shared" si="56"/>
        <v>1.6703930842654202E-4</v>
      </c>
    </row>
    <row r="259" spans="1:21" x14ac:dyDescent="0.2">
      <c r="A259" s="27" t="s">
        <v>157</v>
      </c>
      <c r="B259" s="40"/>
      <c r="C259" s="30">
        <v>53660.661999999997</v>
      </c>
      <c r="D259" s="30">
        <v>5.9999999999999995E-4</v>
      </c>
      <c r="E259">
        <f t="shared" si="46"/>
        <v>37723.286053116826</v>
      </c>
      <c r="F259" s="33">
        <f t="shared" si="53"/>
        <v>37723</v>
      </c>
      <c r="G259" s="10">
        <f t="shared" si="54"/>
        <v>9.1211124388792086E-2</v>
      </c>
      <c r="J259">
        <f>G259</f>
        <v>9.1211124388792086E-2</v>
      </c>
      <c r="N259">
        <f t="shared" ca="1" si="57"/>
        <v>9.2788750038875045E-2</v>
      </c>
      <c r="O259">
        <f t="shared" si="50"/>
        <v>9.1274353638847838E-2</v>
      </c>
      <c r="P259" s="7">
        <f t="shared" si="47"/>
        <v>38642.161999999997</v>
      </c>
      <c r="Q259" s="123"/>
      <c r="R259">
        <f t="shared" si="55"/>
        <v>3.9979380626127968E-9</v>
      </c>
      <c r="S259" s="8">
        <v>1</v>
      </c>
      <c r="T259">
        <f t="shared" si="48"/>
        <v>3.9979380626127968E-9</v>
      </c>
      <c r="U259">
        <f t="shared" si="56"/>
        <v>-6.3229250055751862E-5</v>
      </c>
    </row>
    <row r="260" spans="1:21" x14ac:dyDescent="0.2">
      <c r="A260" s="31" t="s">
        <v>151</v>
      </c>
      <c r="B260" s="42"/>
      <c r="C260" s="119">
        <v>53671.822009703443</v>
      </c>
      <c r="D260" s="29">
        <v>1E-4</v>
      </c>
      <c r="E260">
        <f t="shared" si="46"/>
        <v>37758.285682612623</v>
      </c>
      <c r="F260" s="33">
        <f t="shared" si="53"/>
        <v>37758</v>
      </c>
      <c r="G260" s="10">
        <f t="shared" si="54"/>
        <v>9.109298512339592E-2</v>
      </c>
      <c r="K260">
        <f>G260</f>
        <v>9.109298512339592E-2</v>
      </c>
      <c r="N260">
        <f t="shared" ca="1" si="57"/>
        <v>9.2736063862180668E-2</v>
      </c>
      <c r="O260">
        <f t="shared" si="50"/>
        <v>9.1265131339487493E-2</v>
      </c>
      <c r="P260" s="7">
        <f t="shared" si="47"/>
        <v>38653.322009703443</v>
      </c>
      <c r="Q260" s="123"/>
      <c r="R260">
        <f t="shared" si="55"/>
        <v>2.9634319714646619E-8</v>
      </c>
      <c r="S260" s="8">
        <v>1</v>
      </c>
      <c r="T260">
        <f t="shared" si="48"/>
        <v>2.9634319714646619E-8</v>
      </c>
      <c r="U260">
        <f t="shared" si="56"/>
        <v>-1.7214621609157321E-4</v>
      </c>
    </row>
    <row r="261" spans="1:21" x14ac:dyDescent="0.2">
      <c r="A261" s="27" t="s">
        <v>157</v>
      </c>
      <c r="B261" s="40"/>
      <c r="C261" s="30">
        <v>53675.3292</v>
      </c>
      <c r="D261" s="30">
        <v>1E-4</v>
      </c>
      <c r="E261">
        <f t="shared" si="46"/>
        <v>37769.28480933496</v>
      </c>
      <c r="F261" s="33">
        <f t="shared" si="53"/>
        <v>37769</v>
      </c>
      <c r="G261" s="10">
        <f t="shared" si="54"/>
        <v>9.0814531111391261E-2</v>
      </c>
      <c r="J261">
        <f>G261</f>
        <v>9.0814531111391261E-2</v>
      </c>
      <c r="N261">
        <f t="shared" ca="1" si="57"/>
        <v>9.2719505349505293E-2</v>
      </c>
      <c r="O261">
        <f t="shared" si="50"/>
        <v>9.1262160331100461E-2</v>
      </c>
      <c r="P261" s="7">
        <f t="shared" si="47"/>
        <v>38656.8292</v>
      </c>
      <c r="Q261" s="123"/>
      <c r="R261">
        <f t="shared" si="55"/>
        <v>2.0037191833746744E-7</v>
      </c>
      <c r="S261" s="8">
        <v>1</v>
      </c>
      <c r="T261">
        <f t="shared" si="48"/>
        <v>2.0037191833746744E-7</v>
      </c>
      <c r="U261">
        <f t="shared" si="56"/>
        <v>-4.4762921970920022E-4</v>
      </c>
    </row>
    <row r="262" spans="1:21" x14ac:dyDescent="0.2">
      <c r="A262" s="30" t="s">
        <v>165</v>
      </c>
      <c r="B262" s="41" t="s">
        <v>132</v>
      </c>
      <c r="C262" s="30">
        <v>53675.648710000001</v>
      </c>
      <c r="D262" s="30">
        <v>2.5000000000000001E-3</v>
      </c>
      <c r="E262">
        <f t="shared" si="46"/>
        <v>37770.28684534724</v>
      </c>
      <c r="F262" s="33">
        <f t="shared" si="53"/>
        <v>37770</v>
      </c>
      <c r="G262" s="10">
        <f t="shared" si="54"/>
        <v>9.1463735610886943E-2</v>
      </c>
      <c r="K262">
        <f t="shared" ref="K262:K270" si="58">G262</f>
        <v>9.1463735610886943E-2</v>
      </c>
      <c r="N262">
        <f t="shared" ca="1" si="57"/>
        <v>9.2718000030171166E-2</v>
      </c>
      <c r="O262">
        <f t="shared" si="50"/>
        <v>9.1261888518366974E-2</v>
      </c>
      <c r="P262" s="7">
        <f t="shared" si="47"/>
        <v>38657.148710000001</v>
      </c>
      <c r="Q262" s="123"/>
      <c r="R262">
        <f t="shared" si="55"/>
        <v>4.0742248758764889E-8</v>
      </c>
      <c r="S262" s="8">
        <v>1</v>
      </c>
      <c r="T262">
        <f t="shared" si="48"/>
        <v>4.0742248758764889E-8</v>
      </c>
      <c r="U262">
        <f t="shared" si="56"/>
        <v>2.0184709251996891E-4</v>
      </c>
    </row>
    <row r="263" spans="1:21" x14ac:dyDescent="0.2">
      <c r="A263" s="30" t="s">
        <v>165</v>
      </c>
      <c r="B263" s="41" t="s">
        <v>132</v>
      </c>
      <c r="C263" s="30">
        <v>53675.648710000001</v>
      </c>
      <c r="D263" s="30">
        <v>2.5000000000000001E-3</v>
      </c>
      <c r="E263">
        <f t="shared" si="46"/>
        <v>37770.28684534724</v>
      </c>
      <c r="F263" s="33">
        <f t="shared" si="53"/>
        <v>37770</v>
      </c>
      <c r="G263" s="10">
        <f t="shared" si="54"/>
        <v>9.1463735610886943E-2</v>
      </c>
      <c r="K263">
        <f t="shared" si="58"/>
        <v>9.1463735610886943E-2</v>
      </c>
      <c r="N263">
        <f t="shared" ca="1" si="57"/>
        <v>9.2718000030171166E-2</v>
      </c>
      <c r="O263">
        <f t="shared" si="50"/>
        <v>9.1261888518366974E-2</v>
      </c>
      <c r="P263" s="7">
        <f t="shared" si="47"/>
        <v>38657.148710000001</v>
      </c>
      <c r="Q263" s="123"/>
      <c r="R263">
        <f t="shared" si="55"/>
        <v>4.0742248758764889E-8</v>
      </c>
      <c r="S263" s="8">
        <v>1</v>
      </c>
      <c r="T263">
        <f t="shared" si="48"/>
        <v>4.0742248758764889E-8</v>
      </c>
      <c r="U263">
        <f t="shared" si="56"/>
        <v>2.0184709251996891E-4</v>
      </c>
    </row>
    <row r="264" spans="1:21" x14ac:dyDescent="0.2">
      <c r="A264" s="30" t="s">
        <v>165</v>
      </c>
      <c r="B264" s="41" t="s">
        <v>132</v>
      </c>
      <c r="C264" s="30">
        <v>53675.648710000001</v>
      </c>
      <c r="D264" s="30">
        <v>2.5000000000000001E-3</v>
      </c>
      <c r="E264">
        <f t="shared" si="46"/>
        <v>37770.28684534724</v>
      </c>
      <c r="F264" s="33">
        <f t="shared" si="53"/>
        <v>37770</v>
      </c>
      <c r="G264" s="10">
        <f t="shared" si="54"/>
        <v>9.1463735610886943E-2</v>
      </c>
      <c r="K264">
        <f t="shared" si="58"/>
        <v>9.1463735610886943E-2</v>
      </c>
      <c r="N264">
        <f t="shared" ca="1" si="57"/>
        <v>9.2718000030171166E-2</v>
      </c>
      <c r="O264">
        <f t="shared" si="50"/>
        <v>9.1261888518366974E-2</v>
      </c>
      <c r="P264" s="7">
        <f t="shared" si="47"/>
        <v>38657.148710000001</v>
      </c>
      <c r="Q264" s="123"/>
      <c r="R264">
        <f t="shared" si="55"/>
        <v>4.0742248758764889E-8</v>
      </c>
      <c r="S264" s="8">
        <v>1</v>
      </c>
      <c r="T264">
        <f t="shared" si="48"/>
        <v>4.0742248758764889E-8</v>
      </c>
      <c r="U264">
        <f t="shared" si="56"/>
        <v>2.0184709251996891E-4</v>
      </c>
    </row>
    <row r="265" spans="1:21" x14ac:dyDescent="0.2">
      <c r="A265" s="21" t="s">
        <v>1094</v>
      </c>
      <c r="B265" s="35" t="s">
        <v>131</v>
      </c>
      <c r="C265" s="50">
        <v>53689.678599999999</v>
      </c>
      <c r="D265" s="21" t="s">
        <v>298</v>
      </c>
      <c r="E265">
        <f t="shared" si="46"/>
        <v>37814.286892382595</v>
      </c>
      <c r="F265" s="33">
        <f t="shared" si="53"/>
        <v>37814</v>
      </c>
      <c r="G265" s="30">
        <f t="shared" si="54"/>
        <v>9.1478733338590246E-2</v>
      </c>
      <c r="K265">
        <f t="shared" si="58"/>
        <v>9.1478733338590246E-2</v>
      </c>
      <c r="N265">
        <f t="shared" ca="1" si="57"/>
        <v>9.2651765979469683E-2</v>
      </c>
      <c r="O265">
        <f t="shared" si="50"/>
        <v>9.1249644782873202E-2</v>
      </c>
      <c r="P265" s="7">
        <f t="shared" si="47"/>
        <v>38671.178599999999</v>
      </c>
      <c r="Q265" s="123"/>
      <c r="R265">
        <f t="shared" si="55"/>
        <v>5.2481566360521224E-8</v>
      </c>
      <c r="S265" s="8">
        <v>1</v>
      </c>
      <c r="T265">
        <f t="shared" si="48"/>
        <v>5.2481566360521224E-8</v>
      </c>
      <c r="U265">
        <f t="shared" si="56"/>
        <v>2.2908855571704412E-4</v>
      </c>
    </row>
    <row r="266" spans="1:21" x14ac:dyDescent="0.2">
      <c r="A266" s="30" t="s">
        <v>165</v>
      </c>
      <c r="B266" s="41" t="s">
        <v>132</v>
      </c>
      <c r="C266" s="30">
        <v>53764.291409999998</v>
      </c>
      <c r="D266" s="30" t="s">
        <v>166</v>
      </c>
      <c r="E266">
        <f t="shared" si="46"/>
        <v>38048.284960039608</v>
      </c>
      <c r="F266" s="33">
        <f t="shared" si="53"/>
        <v>38048</v>
      </c>
      <c r="G266" s="10">
        <f t="shared" si="54"/>
        <v>9.0862584918795619E-2</v>
      </c>
      <c r="K266">
        <f t="shared" si="58"/>
        <v>9.0862584918795619E-2</v>
      </c>
      <c r="N266">
        <f t="shared" ca="1" si="57"/>
        <v>9.2299521255284483E-2</v>
      </c>
      <c r="O266">
        <f t="shared" si="50"/>
        <v>9.117520049460015E-2</v>
      </c>
      <c r="P266" s="7">
        <f t="shared" si="47"/>
        <v>38745.791409999998</v>
      </c>
      <c r="Q266" s="123"/>
      <c r="R266">
        <f t="shared" si="55"/>
        <v>9.7728498235598621E-8</v>
      </c>
      <c r="S266" s="8">
        <v>1</v>
      </c>
      <c r="T266">
        <f t="shared" si="48"/>
        <v>9.7728498235598621E-8</v>
      </c>
      <c r="U266">
        <f t="shared" si="56"/>
        <v>-3.1261557580453125E-4</v>
      </c>
    </row>
    <row r="267" spans="1:21" x14ac:dyDescent="0.2">
      <c r="A267" s="29" t="s">
        <v>161</v>
      </c>
      <c r="B267" s="43" t="s">
        <v>132</v>
      </c>
      <c r="C267" s="44">
        <v>53854.528400000003</v>
      </c>
      <c r="D267" s="44">
        <v>2.0000000000000001E-4</v>
      </c>
      <c r="E267">
        <f t="shared" si="46"/>
        <v>38331.283030896157</v>
      </c>
      <c r="F267" s="33">
        <f t="shared" si="53"/>
        <v>38331</v>
      </c>
      <c r="G267" s="10">
        <f t="shared" si="54"/>
        <v>9.0247456704673823E-2</v>
      </c>
      <c r="K267">
        <f t="shared" si="58"/>
        <v>9.0247456704673823E-2</v>
      </c>
      <c r="N267">
        <f t="shared" ca="1" si="57"/>
        <v>9.1873515883727191E-2</v>
      </c>
      <c r="O267">
        <f t="shared" si="50"/>
        <v>9.1064183253966952E-2</v>
      </c>
      <c r="P267" s="7">
        <f t="shared" si="47"/>
        <v>38836.028400000003</v>
      </c>
      <c r="Q267" s="123"/>
      <c r="R267">
        <f t="shared" si="55"/>
        <v>6.6704225632026125E-7</v>
      </c>
      <c r="S267" s="8">
        <v>1</v>
      </c>
      <c r="T267">
        <f t="shared" si="48"/>
        <v>6.6704225632026125E-7</v>
      </c>
      <c r="U267">
        <f t="shared" si="56"/>
        <v>-8.167265492931286E-4</v>
      </c>
    </row>
    <row r="268" spans="1:21" x14ac:dyDescent="0.2">
      <c r="A268" s="29" t="s">
        <v>161</v>
      </c>
      <c r="B268" s="43" t="s">
        <v>132</v>
      </c>
      <c r="C268" s="44">
        <v>53921.4902</v>
      </c>
      <c r="D268" s="44">
        <v>2.0000000000000001E-4</v>
      </c>
      <c r="E268">
        <f t="shared" si="46"/>
        <v>38541.286270377888</v>
      </c>
      <c r="F268" s="33">
        <f t="shared" si="53"/>
        <v>38541</v>
      </c>
      <c r="G268" s="10">
        <f t="shared" si="54"/>
        <v>9.1280400425603148E-2</v>
      </c>
      <c r="K268">
        <f t="shared" si="58"/>
        <v>9.1280400425603148E-2</v>
      </c>
      <c r="N268">
        <f t="shared" ca="1" si="57"/>
        <v>9.1557398823560981E-2</v>
      </c>
      <c r="O268">
        <f t="shared" si="50"/>
        <v>9.0966954507499947E-2</v>
      </c>
      <c r="P268" s="7">
        <f t="shared" si="47"/>
        <v>38902.9902</v>
      </c>
      <c r="Q268" s="123"/>
      <c r="R268">
        <f t="shared" si="55"/>
        <v>9.8248343575558022E-8</v>
      </c>
      <c r="S268" s="8">
        <v>1</v>
      </c>
      <c r="T268">
        <f t="shared" si="48"/>
        <v>9.8248343575558022E-8</v>
      </c>
      <c r="U268">
        <f t="shared" si="56"/>
        <v>3.1344591810320011E-4</v>
      </c>
    </row>
    <row r="269" spans="1:21" x14ac:dyDescent="0.2">
      <c r="A269" s="29" t="s">
        <v>161</v>
      </c>
      <c r="B269" s="43" t="s">
        <v>131</v>
      </c>
      <c r="C269" s="44">
        <v>53926.432699999998</v>
      </c>
      <c r="D269" s="44">
        <v>2.0000000000000001E-4</v>
      </c>
      <c r="E269">
        <f t="shared" si="46"/>
        <v>38556.786764855904</v>
      </c>
      <c r="F269" s="33">
        <f t="shared" si="53"/>
        <v>38556.5</v>
      </c>
      <c r="G269" s="10">
        <f t="shared" si="54"/>
        <v>9.1438070077856537E-2</v>
      </c>
      <c r="K269">
        <f t="shared" si="58"/>
        <v>9.1438070077856537E-2</v>
      </c>
      <c r="N269">
        <f t="shared" ca="1" si="57"/>
        <v>9.1534066373882048E-2</v>
      </c>
      <c r="O269">
        <f t="shared" si="50"/>
        <v>9.0959276804876782E-2</v>
      </c>
      <c r="P269" s="7">
        <f t="shared" si="47"/>
        <v>38907.932699999998</v>
      </c>
      <c r="Q269" s="123"/>
      <c r="R269">
        <f t="shared" si="55"/>
        <v>2.2924299825066622E-7</v>
      </c>
      <c r="S269" s="8">
        <v>1</v>
      </c>
      <c r="T269">
        <f t="shared" si="48"/>
        <v>2.2924299825066622E-7</v>
      </c>
      <c r="U269">
        <f t="shared" si="56"/>
        <v>4.7879327297975505E-4</v>
      </c>
    </row>
    <row r="270" spans="1:21" x14ac:dyDescent="0.2">
      <c r="A270" s="29" t="s">
        <v>161</v>
      </c>
      <c r="B270" s="43" t="s">
        <v>132</v>
      </c>
      <c r="C270" s="44">
        <v>53930.418299999998</v>
      </c>
      <c r="D270" s="44">
        <v>1E-4</v>
      </c>
      <c r="E270">
        <f t="shared" si="46"/>
        <v>38569.286263245711</v>
      </c>
      <c r="F270" s="33">
        <f t="shared" ref="F270:F301" si="59">ROUND(2*E270,0)/2-0.5</f>
        <v>38569</v>
      </c>
      <c r="G270" s="10">
        <f t="shared" si="54"/>
        <v>9.1278126252291258E-2</v>
      </c>
      <c r="K270">
        <f t="shared" si="58"/>
        <v>9.1278126252291258E-2</v>
      </c>
      <c r="N270">
        <f t="shared" ca="1" si="57"/>
        <v>9.1515249882205496E-2</v>
      </c>
      <c r="O270">
        <f t="shared" si="50"/>
        <v>9.0953034911572972E-2</v>
      </c>
      <c r="P270" s="7">
        <f t="shared" si="47"/>
        <v>38911.918299999998</v>
      </c>
      <c r="Q270" s="123"/>
      <c r="R270">
        <f t="shared" si="55"/>
        <v>1.0568437981001304E-7</v>
      </c>
      <c r="S270" s="8">
        <v>1</v>
      </c>
      <c r="T270">
        <f t="shared" si="48"/>
        <v>1.0568437981001304E-7</v>
      </c>
      <c r="U270">
        <f t="shared" si="56"/>
        <v>3.2509134071828649E-4</v>
      </c>
    </row>
    <row r="271" spans="1:21" x14ac:dyDescent="0.2">
      <c r="A271" s="29" t="s">
        <v>161</v>
      </c>
      <c r="B271" s="43" t="s">
        <v>132</v>
      </c>
      <c r="C271" s="44">
        <v>53942.471100000002</v>
      </c>
      <c r="D271" s="44">
        <v>1E-4</v>
      </c>
      <c r="E271">
        <f t="shared" si="46"/>
        <v>38607.085830235046</v>
      </c>
      <c r="F271" s="33">
        <f t="shared" si="59"/>
        <v>38606.5</v>
      </c>
      <c r="N271">
        <f t="shared" ca="1" si="57"/>
        <v>9.14588004071758E-2</v>
      </c>
      <c r="O271">
        <f t="shared" si="50"/>
        <v>9.0934040315733211E-2</v>
      </c>
      <c r="P271" s="7">
        <f t="shared" si="47"/>
        <v>38923.971100000002</v>
      </c>
      <c r="Q271" s="123">
        <v>0.18679829478060128</v>
      </c>
    </row>
    <row r="272" spans="1:21" x14ac:dyDescent="0.2">
      <c r="A272" s="27" t="s">
        <v>162</v>
      </c>
      <c r="B272" s="41"/>
      <c r="C272" s="30">
        <v>53942.535000000003</v>
      </c>
      <c r="D272" s="30">
        <v>1E-4</v>
      </c>
      <c r="E272">
        <f t="shared" si="46"/>
        <v>38607.286231165177</v>
      </c>
      <c r="F272" s="33">
        <f t="shared" si="59"/>
        <v>38607</v>
      </c>
      <c r="G272" s="10">
        <f t="shared" ref="G272:G290" si="60">C272-(C$7+C$8*F272)</f>
        <v>9.1267897027137224E-2</v>
      </c>
      <c r="J272">
        <f>G272</f>
        <v>9.1267897027137224E-2</v>
      </c>
      <c r="N272">
        <f t="shared" ca="1" si="57"/>
        <v>9.1458047747508736E-2</v>
      </c>
      <c r="O272">
        <f t="shared" si="50"/>
        <v>9.0933784329440631E-2</v>
      </c>
      <c r="P272" s="7">
        <f t="shared" si="47"/>
        <v>38924.035000000003</v>
      </c>
      <c r="Q272" s="123"/>
      <c r="R272">
        <f t="shared" ref="R272:R290" si="61">+(O272-G272)^2</f>
        <v>1.1163129476209458E-7</v>
      </c>
      <c r="S272" s="8">
        <v>1</v>
      </c>
      <c r="T272">
        <f t="shared" ref="T272:T290" si="62">+S272*R272</f>
        <v>1.1163129476209458E-7</v>
      </c>
      <c r="U272">
        <f t="shared" ref="U272:U290" si="63">+(G272-O272)</f>
        <v>3.3411269769659246E-4</v>
      </c>
    </row>
    <row r="273" spans="1:21" x14ac:dyDescent="0.2">
      <c r="A273" s="29" t="s">
        <v>161</v>
      </c>
      <c r="B273" s="43" t="s">
        <v>132</v>
      </c>
      <c r="C273" s="44">
        <v>53944.447699999997</v>
      </c>
      <c r="D273" s="44">
        <v>1E-4</v>
      </c>
      <c r="E273">
        <f t="shared" si="46"/>
        <v>38613.284773560321</v>
      </c>
      <c r="F273" s="33">
        <f t="shared" si="59"/>
        <v>38613</v>
      </c>
      <c r="G273" s="10">
        <f t="shared" si="60"/>
        <v>9.0803123981459066E-2</v>
      </c>
      <c r="K273">
        <f t="shared" ref="K273:K290" si="64">G273</f>
        <v>9.0803123981459066E-2</v>
      </c>
      <c r="N273">
        <f t="shared" ca="1" si="57"/>
        <v>9.1449015831503999E-2</v>
      </c>
      <c r="O273">
        <f t="shared" si="50"/>
        <v>9.0930706900478081E-2</v>
      </c>
      <c r="P273" s="7">
        <f t="shared" si="47"/>
        <v>38925.947699999997</v>
      </c>
      <c r="Q273" s="123"/>
      <c r="R273">
        <f t="shared" si="61"/>
        <v>1.6277401225412477E-8</v>
      </c>
      <c r="S273" s="8">
        <v>1</v>
      </c>
      <c r="T273">
        <f t="shared" si="62"/>
        <v>1.6277401225412477E-8</v>
      </c>
      <c r="U273">
        <f t="shared" si="63"/>
        <v>-1.2758291901901475E-4</v>
      </c>
    </row>
    <row r="274" spans="1:21" x14ac:dyDescent="0.2">
      <c r="A274" s="27" t="s">
        <v>1426</v>
      </c>
      <c r="B274" s="45" t="s">
        <v>132</v>
      </c>
      <c r="C274" s="46">
        <v>53989.404499999997</v>
      </c>
      <c r="D274" s="30">
        <v>1E-4</v>
      </c>
      <c r="E274">
        <f t="shared" si="46"/>
        <v>38754.276706822762</v>
      </c>
      <c r="F274" s="33">
        <f t="shared" si="59"/>
        <v>38754</v>
      </c>
      <c r="G274" s="10">
        <f t="shared" si="60"/>
        <v>8.8230957626365125E-2</v>
      </c>
      <c r="K274">
        <f t="shared" si="64"/>
        <v>8.8230957626365125E-2</v>
      </c>
      <c r="N274">
        <f t="shared" ca="1" si="57"/>
        <v>9.1236765805392403E-2</v>
      </c>
      <c r="O274">
        <f t="shared" si="50"/>
        <v>9.0855414615620134E-2</v>
      </c>
      <c r="P274" s="7">
        <f t="shared" si="47"/>
        <v>38970.904499999997</v>
      </c>
      <c r="Q274" s="123"/>
      <c r="R274">
        <f t="shared" si="61"/>
        <v>6.8877744884494638E-6</v>
      </c>
      <c r="S274" s="8">
        <v>1</v>
      </c>
      <c r="T274">
        <f t="shared" si="62"/>
        <v>6.8877744884494638E-6</v>
      </c>
      <c r="U274">
        <f t="shared" si="63"/>
        <v>-2.6244569892550085E-3</v>
      </c>
    </row>
    <row r="275" spans="1:21" x14ac:dyDescent="0.2">
      <c r="A275" s="27" t="s">
        <v>160</v>
      </c>
      <c r="B275" s="45" t="s">
        <v>132</v>
      </c>
      <c r="C275" s="46">
        <v>53998.334699999999</v>
      </c>
      <c r="D275" s="46">
        <v>2.0000000000000001E-4</v>
      </c>
      <c r="E275">
        <f t="shared" si="46"/>
        <v>38782.283285636659</v>
      </c>
      <c r="F275" s="33">
        <f t="shared" si="59"/>
        <v>38782</v>
      </c>
      <c r="G275" s="10">
        <f t="shared" si="60"/>
        <v>9.0328683458210435E-2</v>
      </c>
      <c r="K275">
        <f t="shared" si="64"/>
        <v>9.0328683458210435E-2</v>
      </c>
      <c r="N275">
        <f t="shared" ca="1" si="57"/>
        <v>9.1194616864036904E-2</v>
      </c>
      <c r="O275">
        <f t="shared" si="50"/>
        <v>9.0839784284123565E-2</v>
      </c>
      <c r="P275" s="7">
        <f t="shared" si="47"/>
        <v>38979.834699999999</v>
      </c>
      <c r="Q275" s="123"/>
      <c r="R275">
        <f t="shared" si="61"/>
        <v>2.6122405424908364E-7</v>
      </c>
      <c r="S275" s="8">
        <v>1</v>
      </c>
      <c r="T275">
        <f t="shared" si="62"/>
        <v>2.6122405424908364E-7</v>
      </c>
      <c r="U275">
        <f t="shared" si="63"/>
        <v>-5.1110082591313E-4</v>
      </c>
    </row>
    <row r="276" spans="1:21" x14ac:dyDescent="0.2">
      <c r="A276" s="30" t="s">
        <v>165</v>
      </c>
      <c r="B276" s="41" t="s">
        <v>132</v>
      </c>
      <c r="C276" s="30">
        <v>54017.466289999997</v>
      </c>
      <c r="D276" s="30" t="s">
        <v>166</v>
      </c>
      <c r="E276">
        <f t="shared" si="46"/>
        <v>38842.283104584712</v>
      </c>
      <c r="F276" s="33">
        <f t="shared" si="59"/>
        <v>38842</v>
      </c>
      <c r="G276" s="10">
        <f t="shared" si="60"/>
        <v>9.02709530928405E-2</v>
      </c>
      <c r="K276">
        <f t="shared" si="64"/>
        <v>9.02709530928405E-2</v>
      </c>
      <c r="N276">
        <f t="shared" ca="1" si="57"/>
        <v>9.1104297703989423E-2</v>
      </c>
      <c r="O276">
        <f t="shared" si="50"/>
        <v>9.0805533449376724E-2</v>
      </c>
      <c r="P276" s="7">
        <f t="shared" si="47"/>
        <v>38998.966289999997</v>
      </c>
      <c r="Q276" s="123"/>
      <c r="R276">
        <f t="shared" si="61"/>
        <v>2.8577615759439631E-7</v>
      </c>
      <c r="S276" s="8">
        <v>1</v>
      </c>
      <c r="T276">
        <f t="shared" si="62"/>
        <v>2.8577615759439631E-7</v>
      </c>
      <c r="U276">
        <f t="shared" si="63"/>
        <v>-5.3458035653622393E-4</v>
      </c>
    </row>
    <row r="277" spans="1:21" x14ac:dyDescent="0.2">
      <c r="A277" s="27" t="s">
        <v>1426</v>
      </c>
      <c r="B277" s="45" t="s">
        <v>132</v>
      </c>
      <c r="C277" s="46">
        <v>54025.438900000001</v>
      </c>
      <c r="D277" s="30">
        <v>5.0000000000000001E-4</v>
      </c>
      <c r="E277">
        <f t="shared" ref="E277:E340" si="65">(C277-C$7)/C$8</f>
        <v>38867.286523356692</v>
      </c>
      <c r="F277" s="33">
        <f t="shared" si="59"/>
        <v>38867</v>
      </c>
      <c r="G277" s="10">
        <f t="shared" si="60"/>
        <v>9.1361065446108114E-2</v>
      </c>
      <c r="K277">
        <f t="shared" si="64"/>
        <v>9.1361065446108114E-2</v>
      </c>
      <c r="N277">
        <f t="shared" ca="1" si="57"/>
        <v>9.1066664720636306E-2</v>
      </c>
      <c r="O277">
        <f t="shared" si="50"/>
        <v>9.0790957496846764E-2</v>
      </c>
      <c r="P277" s="7">
        <f t="shared" ref="P277:P340" si="66">C277-15018.5</f>
        <v>39006.938900000001</v>
      </c>
      <c r="Q277" s="123"/>
      <c r="R277">
        <f t="shared" si="61"/>
        <v>3.2502307381098239E-7</v>
      </c>
      <c r="S277" s="8">
        <v>1</v>
      </c>
      <c r="T277">
        <f t="shared" si="62"/>
        <v>3.2502307381098239E-7</v>
      </c>
      <c r="U277">
        <f t="shared" si="63"/>
        <v>5.7010794926135033E-4</v>
      </c>
    </row>
    <row r="278" spans="1:21" x14ac:dyDescent="0.2">
      <c r="A278" s="30" t="s">
        <v>165</v>
      </c>
      <c r="B278" s="41" t="s">
        <v>132</v>
      </c>
      <c r="C278" s="30">
        <v>54027.351979999999</v>
      </c>
      <c r="D278" s="30" t="s">
        <v>167</v>
      </c>
      <c r="E278">
        <f t="shared" si="65"/>
        <v>38873.286257494474</v>
      </c>
      <c r="F278" s="33">
        <f t="shared" si="59"/>
        <v>38873</v>
      </c>
      <c r="G278" s="10">
        <f t="shared" si="60"/>
        <v>9.1276292405382264E-2</v>
      </c>
      <c r="K278">
        <f t="shared" si="64"/>
        <v>9.1276292405382264E-2</v>
      </c>
      <c r="N278">
        <f t="shared" ca="1" si="57"/>
        <v>9.1057632804631555E-2</v>
      </c>
      <c r="O278">
        <f t="shared" si="50"/>
        <v>9.0787432591779516E-2</v>
      </c>
      <c r="P278" s="7">
        <f t="shared" si="66"/>
        <v>39008.851979999999</v>
      </c>
      <c r="Q278" s="123"/>
      <c r="R278">
        <f t="shared" si="61"/>
        <v>2.3898391735571441E-7</v>
      </c>
      <c r="S278" s="8">
        <v>1</v>
      </c>
      <c r="T278">
        <f t="shared" si="62"/>
        <v>2.3898391735571441E-7</v>
      </c>
      <c r="U278">
        <f t="shared" si="63"/>
        <v>4.8885981360274888E-4</v>
      </c>
    </row>
    <row r="279" spans="1:21" x14ac:dyDescent="0.2">
      <c r="A279" s="30" t="s">
        <v>165</v>
      </c>
      <c r="B279" s="41" t="s">
        <v>132</v>
      </c>
      <c r="C279" s="30">
        <v>54034.366000000002</v>
      </c>
      <c r="D279" s="30" t="s">
        <v>166</v>
      </c>
      <c r="E279">
        <f t="shared" si="65"/>
        <v>38895.283380059729</v>
      </c>
      <c r="F279" s="33">
        <f t="shared" si="59"/>
        <v>38895</v>
      </c>
      <c r="G279" s="10">
        <f t="shared" si="60"/>
        <v>9.0358791276230477E-2</v>
      </c>
      <c r="K279">
        <f t="shared" si="64"/>
        <v>9.0358791276230477E-2</v>
      </c>
      <c r="N279">
        <f t="shared" ca="1" si="57"/>
        <v>9.1024515779280807E-2</v>
      </c>
      <c r="O279">
        <f t="shared" si="50"/>
        <v>9.0774419592019817E-2</v>
      </c>
      <c r="P279" s="7">
        <f t="shared" si="66"/>
        <v>39015.866000000002</v>
      </c>
      <c r="Q279" s="123"/>
      <c r="R279">
        <f t="shared" si="61"/>
        <v>1.7274689688588362E-7</v>
      </c>
      <c r="S279" s="8">
        <v>1</v>
      </c>
      <c r="T279">
        <f t="shared" si="62"/>
        <v>1.7274689688588362E-7</v>
      </c>
      <c r="U279">
        <f t="shared" si="63"/>
        <v>-4.1562831578934034E-4</v>
      </c>
    </row>
    <row r="280" spans="1:21" x14ac:dyDescent="0.2">
      <c r="A280" s="21" t="s">
        <v>1094</v>
      </c>
      <c r="B280" s="35" t="s">
        <v>132</v>
      </c>
      <c r="C280" s="50">
        <v>54048.56</v>
      </c>
      <c r="D280" s="21" t="s">
        <v>298</v>
      </c>
      <c r="E280">
        <f t="shared" si="65"/>
        <v>38939.798103098881</v>
      </c>
      <c r="F280" s="33">
        <f t="shared" si="59"/>
        <v>38939.5</v>
      </c>
      <c r="G280" s="30">
        <f t="shared" si="60"/>
        <v>9.5053391254623421E-2</v>
      </c>
      <c r="K280">
        <f t="shared" si="64"/>
        <v>9.5053391254623421E-2</v>
      </c>
      <c r="N280">
        <f t="shared" ca="1" si="57"/>
        <v>9.095752906891226E-2</v>
      </c>
      <c r="O280">
        <f t="shared" si="50"/>
        <v>9.0747673421460173E-2</v>
      </c>
      <c r="P280" s="7">
        <f t="shared" si="66"/>
        <v>39030.06</v>
      </c>
      <c r="Q280" s="123"/>
      <c r="R280">
        <f t="shared" si="61"/>
        <v>1.8539206058820011E-5</v>
      </c>
      <c r="S280" s="8">
        <v>1</v>
      </c>
      <c r="T280">
        <f t="shared" si="62"/>
        <v>1.8539206058820011E-5</v>
      </c>
      <c r="U280">
        <f t="shared" si="63"/>
        <v>4.3057178331632473E-3</v>
      </c>
    </row>
    <row r="281" spans="1:21" x14ac:dyDescent="0.2">
      <c r="A281" s="21" t="s">
        <v>1094</v>
      </c>
      <c r="B281" s="35" t="s">
        <v>131</v>
      </c>
      <c r="C281" s="50">
        <v>54058.603999999999</v>
      </c>
      <c r="D281" s="21" t="s">
        <v>298</v>
      </c>
      <c r="E281">
        <f t="shared" si="65"/>
        <v>38971.297742256655</v>
      </c>
      <c r="F281" s="33">
        <f t="shared" si="59"/>
        <v>38971</v>
      </c>
      <c r="G281" s="30">
        <f t="shared" si="60"/>
        <v>9.493833281158004E-2</v>
      </c>
      <c r="K281">
        <f t="shared" si="64"/>
        <v>9.493833281158004E-2</v>
      </c>
      <c r="N281">
        <f t="shared" ca="1" si="57"/>
        <v>9.0910111509887329E-2</v>
      </c>
      <c r="O281">
        <f t="shared" si="50"/>
        <v>9.0728397387071863E-2</v>
      </c>
      <c r="P281" s="7">
        <f t="shared" si="66"/>
        <v>39040.103999999999</v>
      </c>
      <c r="Q281" s="123"/>
      <c r="R281">
        <f t="shared" si="61"/>
        <v>1.7723556278528842E-5</v>
      </c>
      <c r="S281" s="8">
        <v>1</v>
      </c>
      <c r="T281">
        <f t="shared" si="62"/>
        <v>1.7723556278528842E-5</v>
      </c>
      <c r="U281">
        <f t="shared" si="63"/>
        <v>4.2099354245081766E-3</v>
      </c>
    </row>
    <row r="282" spans="1:21" x14ac:dyDescent="0.2">
      <c r="A282" s="21" t="s">
        <v>1094</v>
      </c>
      <c r="B282" s="35" t="s">
        <v>131</v>
      </c>
      <c r="C282" s="50">
        <v>54059.561999999998</v>
      </c>
      <c r="D282" s="21" t="s">
        <v>298</v>
      </c>
      <c r="E282">
        <f t="shared" si="65"/>
        <v>38974.302188126137</v>
      </c>
      <c r="F282" s="33">
        <f t="shared" si="59"/>
        <v>38974</v>
      </c>
      <c r="G282" s="30">
        <f t="shared" si="60"/>
        <v>9.6355946290714201E-2</v>
      </c>
      <c r="K282">
        <f t="shared" si="64"/>
        <v>9.6355946290714201E-2</v>
      </c>
      <c r="N282">
        <f t="shared" ca="1" si="57"/>
        <v>9.090559555188496E-2</v>
      </c>
      <c r="O282">
        <f t="shared" si="50"/>
        <v>9.0726546730113794E-2</v>
      </c>
      <c r="P282" s="7">
        <f t="shared" si="66"/>
        <v>39041.061999999998</v>
      </c>
      <c r="Q282" s="123"/>
      <c r="R282">
        <f t="shared" si="61"/>
        <v>3.169013941288805E-5</v>
      </c>
      <c r="S282" s="8">
        <v>1</v>
      </c>
      <c r="T282">
        <f t="shared" si="62"/>
        <v>3.169013941288805E-5</v>
      </c>
      <c r="U282">
        <f t="shared" si="63"/>
        <v>5.6293995606004066E-3</v>
      </c>
    </row>
    <row r="283" spans="1:21" x14ac:dyDescent="0.2">
      <c r="A283" s="21" t="s">
        <v>1094</v>
      </c>
      <c r="B283" s="35" t="s">
        <v>132</v>
      </c>
      <c r="C283" s="50">
        <v>54062.585700000003</v>
      </c>
      <c r="D283" s="21" t="s">
        <v>298</v>
      </c>
      <c r="E283">
        <f t="shared" si="65"/>
        <v>38983.785009603787</v>
      </c>
      <c r="F283" s="33">
        <f t="shared" si="59"/>
        <v>38983.5</v>
      </c>
      <c r="G283" s="30">
        <f t="shared" si="60"/>
        <v>9.0878388989949599E-2</v>
      </c>
      <c r="K283">
        <f t="shared" si="64"/>
        <v>9.0878388989949599E-2</v>
      </c>
      <c r="N283">
        <f t="shared" ca="1" si="57"/>
        <v>9.0891295018210777E-2</v>
      </c>
      <c r="O283">
        <f t="shared" si="50"/>
        <v>9.0720669285070887E-2</v>
      </c>
      <c r="P283" s="7">
        <f t="shared" si="66"/>
        <v>39044.085700000003</v>
      </c>
      <c r="Q283" s="123"/>
      <c r="R283">
        <f t="shared" si="61"/>
        <v>2.4875505307027872E-8</v>
      </c>
      <c r="S283" s="8">
        <v>1</v>
      </c>
      <c r="T283">
        <f t="shared" si="62"/>
        <v>2.4875505307027872E-8</v>
      </c>
      <c r="U283">
        <f t="shared" si="63"/>
        <v>1.5771970487871156E-4</v>
      </c>
    </row>
    <row r="284" spans="1:21" x14ac:dyDescent="0.2">
      <c r="A284" s="46" t="s">
        <v>168</v>
      </c>
      <c r="B284" s="45" t="s">
        <v>131</v>
      </c>
      <c r="C284" s="46">
        <v>54213.405100000004</v>
      </c>
      <c r="D284" s="46">
        <v>2.0000000000000001E-4</v>
      </c>
      <c r="E284">
        <f t="shared" si="65"/>
        <v>39456.779501637931</v>
      </c>
      <c r="F284" s="33">
        <f t="shared" si="59"/>
        <v>39456.5</v>
      </c>
      <c r="G284" s="10">
        <f t="shared" si="60"/>
        <v>8.9122114615747705E-2</v>
      </c>
      <c r="K284">
        <f t="shared" si="64"/>
        <v>8.9122114615747705E-2</v>
      </c>
      <c r="N284">
        <f t="shared" ref="N284:N315" ca="1" si="67">+C$11+C$12*F284</f>
        <v>9.0179278973169755E-2</v>
      </c>
      <c r="O284">
        <f t="shared" si="50"/>
        <v>9.0395302301538194E-2</v>
      </c>
      <c r="P284" s="7">
        <f t="shared" si="66"/>
        <v>39194.905100000004</v>
      </c>
      <c r="Q284" s="123"/>
      <c r="R284">
        <f t="shared" si="61"/>
        <v>1.6210068832485408E-6</v>
      </c>
      <c r="S284" s="8">
        <v>1</v>
      </c>
      <c r="T284">
        <f t="shared" si="62"/>
        <v>1.6210068832485408E-6</v>
      </c>
      <c r="U284">
        <f t="shared" si="63"/>
        <v>-1.2731876857904889E-3</v>
      </c>
    </row>
    <row r="285" spans="1:21" x14ac:dyDescent="0.2">
      <c r="A285" s="46" t="s">
        <v>168</v>
      </c>
      <c r="B285" s="45" t="s">
        <v>132</v>
      </c>
      <c r="C285" s="46">
        <v>54263.304799999998</v>
      </c>
      <c r="D285" s="46">
        <v>2.0000000000000001E-4</v>
      </c>
      <c r="E285">
        <f t="shared" si="65"/>
        <v>39613.273183844292</v>
      </c>
      <c r="F285" s="33">
        <f t="shared" si="59"/>
        <v>39613</v>
      </c>
      <c r="G285" s="10">
        <f t="shared" si="60"/>
        <v>8.7107617910078261E-2</v>
      </c>
      <c r="K285">
        <f t="shared" si="64"/>
        <v>8.7107617910078261E-2</v>
      </c>
      <c r="N285">
        <f t="shared" ca="1" si="67"/>
        <v>8.9943696497379239E-2</v>
      </c>
      <c r="O285">
        <f t="shared" si="50"/>
        <v>9.0273519713977957E-2</v>
      </c>
      <c r="P285" s="7">
        <f t="shared" si="66"/>
        <v>39244.804799999998</v>
      </c>
      <c r="Q285" s="123"/>
      <c r="R285">
        <f t="shared" si="61"/>
        <v>1.0022934231935346E-5</v>
      </c>
      <c r="S285" s="8">
        <v>1</v>
      </c>
      <c r="T285">
        <f t="shared" si="62"/>
        <v>1.0022934231935346E-5</v>
      </c>
      <c r="U285">
        <f t="shared" si="63"/>
        <v>-3.1659018038996956E-3</v>
      </c>
    </row>
    <row r="286" spans="1:21" x14ac:dyDescent="0.2">
      <c r="A286" s="46" t="s">
        <v>168</v>
      </c>
      <c r="B286" s="45" t="s">
        <v>131</v>
      </c>
      <c r="C286" s="46">
        <v>54264.421900000001</v>
      </c>
      <c r="D286" s="46">
        <v>2.0000000000000001E-4</v>
      </c>
      <c r="E286">
        <f t="shared" si="65"/>
        <v>39616.776593531991</v>
      </c>
      <c r="F286" s="33">
        <f t="shared" si="59"/>
        <v>39616.5</v>
      </c>
      <c r="G286" s="10">
        <f t="shared" si="60"/>
        <v>8.8194833646412008E-2</v>
      </c>
      <c r="K286">
        <f t="shared" si="64"/>
        <v>8.8194833646412008E-2</v>
      </c>
      <c r="N286">
        <f t="shared" ca="1" si="67"/>
        <v>8.9938427879709792E-2</v>
      </c>
      <c r="O286">
        <f t="shared" ref="O286:O349" si="68">+D$11+D$12*F286+D$13*F286^2</f>
        <v>9.0270715825508302E-2</v>
      </c>
      <c r="P286" s="7">
        <f t="shared" si="66"/>
        <v>39245.921900000001</v>
      </c>
      <c r="Q286" s="123"/>
      <c r="R286">
        <f t="shared" si="61"/>
        <v>4.3092868214895799E-6</v>
      </c>
      <c r="S286" s="8">
        <v>1</v>
      </c>
      <c r="T286">
        <f t="shared" si="62"/>
        <v>4.3092868214895799E-6</v>
      </c>
      <c r="U286">
        <f t="shared" si="63"/>
        <v>-2.0758821790962945E-3</v>
      </c>
    </row>
    <row r="287" spans="1:21" x14ac:dyDescent="0.2">
      <c r="A287" s="29" t="s">
        <v>168</v>
      </c>
      <c r="B287" s="42" t="s">
        <v>131</v>
      </c>
      <c r="C287" s="29">
        <v>54271.438099999999</v>
      </c>
      <c r="D287" s="29">
        <v>4.0000000000000002E-4</v>
      </c>
      <c r="E287">
        <f t="shared" si="65"/>
        <v>39638.780552936478</v>
      </c>
      <c r="F287" s="33">
        <f t="shared" si="59"/>
        <v>39638.5</v>
      </c>
      <c r="G287" s="10">
        <f t="shared" si="60"/>
        <v>8.9457332505844533E-2</v>
      </c>
      <c r="K287">
        <f t="shared" si="64"/>
        <v>8.9457332505844533E-2</v>
      </c>
      <c r="N287">
        <f t="shared" ca="1" si="67"/>
        <v>8.9905310854359044E-2</v>
      </c>
      <c r="O287">
        <f t="shared" si="68"/>
        <v>9.0253010924053134E-2</v>
      </c>
      <c r="P287" s="7">
        <f t="shared" si="66"/>
        <v>39252.938099999999</v>
      </c>
      <c r="Q287" s="123"/>
      <c r="R287">
        <f t="shared" si="61"/>
        <v>6.3310414520294097E-7</v>
      </c>
      <c r="S287" s="8">
        <v>1</v>
      </c>
      <c r="T287">
        <f t="shared" si="62"/>
        <v>6.3310414520294097E-7</v>
      </c>
      <c r="U287">
        <f t="shared" si="63"/>
        <v>-7.9567841820860075E-4</v>
      </c>
    </row>
    <row r="288" spans="1:21" x14ac:dyDescent="0.2">
      <c r="A288" s="29" t="s">
        <v>168</v>
      </c>
      <c r="B288" s="42" t="s">
        <v>131</v>
      </c>
      <c r="C288" s="29">
        <v>54279.409800000001</v>
      </c>
      <c r="D288" s="29">
        <v>2.9999999999999997E-4</v>
      </c>
      <c r="E288">
        <f t="shared" si="65"/>
        <v>39663.781117798491</v>
      </c>
      <c r="F288" s="33">
        <f t="shared" si="59"/>
        <v>39663.5</v>
      </c>
      <c r="G288" s="10">
        <f t="shared" si="60"/>
        <v>8.9637444856634829E-2</v>
      </c>
      <c r="K288">
        <f t="shared" si="64"/>
        <v>8.9637444856634829E-2</v>
      </c>
      <c r="N288">
        <f t="shared" ca="1" si="67"/>
        <v>8.9867677871005927E-2</v>
      </c>
      <c r="O288">
        <f t="shared" si="68"/>
        <v>9.02327231972056E-2</v>
      </c>
      <c r="P288" s="7">
        <f t="shared" si="66"/>
        <v>39260.909800000001</v>
      </c>
      <c r="Q288" s="123"/>
      <c r="R288">
        <f t="shared" si="61"/>
        <v>3.5435630275269045E-7</v>
      </c>
      <c r="S288" s="8">
        <v>1</v>
      </c>
      <c r="T288">
        <f t="shared" si="62"/>
        <v>3.5435630275269045E-7</v>
      </c>
      <c r="U288">
        <f t="shared" si="63"/>
        <v>-5.9527834057077067E-4</v>
      </c>
    </row>
    <row r="289" spans="1:21" x14ac:dyDescent="0.2">
      <c r="A289" s="21" t="s">
        <v>1094</v>
      </c>
      <c r="B289" s="35" t="s">
        <v>131</v>
      </c>
      <c r="C289" s="50">
        <v>54296.787700000001</v>
      </c>
      <c r="D289" s="21" t="s">
        <v>298</v>
      </c>
      <c r="E289">
        <f t="shared" si="65"/>
        <v>39718.281075914754</v>
      </c>
      <c r="F289" s="33">
        <f t="shared" si="59"/>
        <v>39718</v>
      </c>
      <c r="G289" s="30">
        <f t="shared" si="60"/>
        <v>8.9624089778226335E-2</v>
      </c>
      <c r="K289">
        <f t="shared" si="64"/>
        <v>8.9624089778226335E-2</v>
      </c>
      <c r="N289">
        <f t="shared" ca="1" si="67"/>
        <v>8.9785637967296134E-2</v>
      </c>
      <c r="O289">
        <f t="shared" si="68"/>
        <v>9.0187874541750923E-2</v>
      </c>
      <c r="P289" s="7">
        <f t="shared" si="66"/>
        <v>39278.287700000001</v>
      </c>
      <c r="Q289" s="123"/>
      <c r="R289">
        <f t="shared" si="61"/>
        <v>3.178532595824762E-7</v>
      </c>
      <c r="S289" s="8">
        <v>1</v>
      </c>
      <c r="T289">
        <f t="shared" si="62"/>
        <v>3.178532595824762E-7</v>
      </c>
      <c r="U289">
        <f t="shared" si="63"/>
        <v>-5.6378476352458851E-4</v>
      </c>
    </row>
    <row r="290" spans="1:21" x14ac:dyDescent="0.2">
      <c r="A290" s="29" t="s">
        <v>168</v>
      </c>
      <c r="B290" s="42" t="s">
        <v>131</v>
      </c>
      <c r="C290" s="29">
        <v>54315.440999999999</v>
      </c>
      <c r="D290" s="29">
        <v>1E-4</v>
      </c>
      <c r="E290">
        <f t="shared" si="65"/>
        <v>39776.780898605066</v>
      </c>
      <c r="F290" s="33">
        <f t="shared" si="59"/>
        <v>39776.5</v>
      </c>
      <c r="G290" s="10">
        <f t="shared" si="60"/>
        <v>8.9567552669905126E-2</v>
      </c>
      <c r="K290">
        <f t="shared" si="64"/>
        <v>8.9567552669905126E-2</v>
      </c>
      <c r="N290">
        <f t="shared" ca="1" si="67"/>
        <v>8.969757678624983E-2</v>
      </c>
      <c r="O290">
        <f t="shared" si="68"/>
        <v>9.0138786151862382E-2</v>
      </c>
      <c r="P290" s="7">
        <f t="shared" si="66"/>
        <v>39296.940999999999</v>
      </c>
      <c r="Q290" s="123"/>
      <c r="R290">
        <f t="shared" si="61"/>
        <v>3.2630769090901093E-7</v>
      </c>
      <c r="S290" s="8">
        <v>1</v>
      </c>
      <c r="T290">
        <f t="shared" si="62"/>
        <v>3.2630769090901093E-7</v>
      </c>
      <c r="U290">
        <f t="shared" si="63"/>
        <v>-5.7123348195725621E-4</v>
      </c>
    </row>
    <row r="291" spans="1:21" x14ac:dyDescent="0.2">
      <c r="A291" s="27" t="s">
        <v>171</v>
      </c>
      <c r="B291" s="93" t="s">
        <v>132</v>
      </c>
      <c r="C291" s="120">
        <v>54350.329599999997</v>
      </c>
      <c r="D291" s="94">
        <v>1.2999999999999999E-3</v>
      </c>
      <c r="E291">
        <f t="shared" si="65"/>
        <v>39886.197297521801</v>
      </c>
      <c r="F291" s="33">
        <f t="shared" si="59"/>
        <v>39885.5</v>
      </c>
      <c r="N291">
        <f t="shared" ca="1" si="67"/>
        <v>8.9533496978830229E-2</v>
      </c>
      <c r="O291">
        <f t="shared" si="68"/>
        <v>9.0044703790259445E-2</v>
      </c>
      <c r="P291" s="7">
        <f t="shared" si="66"/>
        <v>39331.829599999997</v>
      </c>
      <c r="Q291" s="124">
        <v>0.22234084250521846</v>
      </c>
      <c r="R291">
        <f>+(O291-Q291)^2</f>
        <v>1.7502268318887678E-2</v>
      </c>
    </row>
    <row r="292" spans="1:21" x14ac:dyDescent="0.2">
      <c r="A292" s="27" t="s">
        <v>178</v>
      </c>
      <c r="B292" s="41" t="s">
        <v>131</v>
      </c>
      <c r="C292" s="30">
        <v>54366.777399999999</v>
      </c>
      <c r="D292" s="30">
        <v>1E-4</v>
      </c>
      <c r="E292">
        <f t="shared" si="65"/>
        <v>39937.78030876624</v>
      </c>
      <c r="F292" s="33">
        <f t="shared" si="59"/>
        <v>39937.5</v>
      </c>
      <c r="G292" s="10">
        <f t="shared" ref="G292:G323" si="69">C292-(C$7+C$8*F292)</f>
        <v>8.9379476186877582E-2</v>
      </c>
      <c r="K292">
        <f t="shared" ref="K292:K302" si="70">G292</f>
        <v>8.9379476186877582E-2</v>
      </c>
      <c r="N292">
        <f t="shared" ca="1" si="67"/>
        <v>8.9455220373455741E-2</v>
      </c>
      <c r="O292">
        <f t="shared" si="68"/>
        <v>8.9998619734240615E-2</v>
      </c>
      <c r="P292" s="7">
        <f t="shared" si="66"/>
        <v>39348.277399999999</v>
      </c>
      <c r="Q292" s="123"/>
      <c r="R292">
        <f t="shared" ref="R292:R323" si="71">+(O292-G292)^2</f>
        <v>3.8333873224127961E-7</v>
      </c>
      <c r="S292" s="8">
        <v>1</v>
      </c>
      <c r="T292">
        <f t="shared" ref="T292:T323" si="72">+S292*R292</f>
        <v>3.8333873224127961E-7</v>
      </c>
      <c r="U292">
        <f t="shared" ref="U292:U323" si="73">+(G292-O292)</f>
        <v>-6.1914354736303245E-4</v>
      </c>
    </row>
    <row r="293" spans="1:21" x14ac:dyDescent="0.2">
      <c r="A293" s="21" t="s">
        <v>1194</v>
      </c>
      <c r="B293" s="35" t="s">
        <v>131</v>
      </c>
      <c r="C293" s="50">
        <v>54380.329599999997</v>
      </c>
      <c r="D293" s="21" t="s">
        <v>298</v>
      </c>
      <c r="E293">
        <f t="shared" si="65"/>
        <v>39980.282241242727</v>
      </c>
      <c r="F293" s="33">
        <f t="shared" si="59"/>
        <v>39980</v>
      </c>
      <c r="G293" s="30">
        <f t="shared" si="69"/>
        <v>8.9995667178300209E-2</v>
      </c>
      <c r="K293">
        <f t="shared" si="70"/>
        <v>8.9995667178300209E-2</v>
      </c>
      <c r="N293">
        <f t="shared" ca="1" si="67"/>
        <v>8.9391244301755435E-2</v>
      </c>
      <c r="O293">
        <f t="shared" si="68"/>
        <v>8.9960378862845247E-2</v>
      </c>
      <c r="P293" s="7">
        <f t="shared" si="66"/>
        <v>39361.829599999997</v>
      </c>
      <c r="Q293" s="123"/>
      <c r="R293">
        <f t="shared" si="71"/>
        <v>1.2452652076489198E-9</v>
      </c>
      <c r="S293" s="8">
        <v>1</v>
      </c>
      <c r="T293">
        <f t="shared" si="72"/>
        <v>1.2452652076489198E-9</v>
      </c>
      <c r="U293">
        <f t="shared" si="73"/>
        <v>3.5288315454962138E-5</v>
      </c>
    </row>
    <row r="294" spans="1:21" x14ac:dyDescent="0.2">
      <c r="A294" s="21" t="s">
        <v>1199</v>
      </c>
      <c r="B294" s="35" t="s">
        <v>131</v>
      </c>
      <c r="C294" s="50">
        <v>54408.07</v>
      </c>
      <c r="D294" s="21" t="s">
        <v>298</v>
      </c>
      <c r="E294">
        <f t="shared" si="65"/>
        <v>40067.28070700261</v>
      </c>
      <c r="F294" s="33">
        <f t="shared" si="59"/>
        <v>40067</v>
      </c>
      <c r="G294" s="30">
        <f t="shared" si="69"/>
        <v>8.950645815639291E-2</v>
      </c>
      <c r="K294">
        <f t="shared" si="70"/>
        <v>8.950645815639291E-2</v>
      </c>
      <c r="N294">
        <f t="shared" ca="1" si="67"/>
        <v>8.9260281519686596E-2</v>
      </c>
      <c r="O294">
        <f t="shared" si="68"/>
        <v>8.9880481687605845E-2</v>
      </c>
      <c r="P294" s="7">
        <f t="shared" si="66"/>
        <v>39389.57</v>
      </c>
      <c r="Q294" s="123"/>
      <c r="R294">
        <f t="shared" si="71"/>
        <v>1.3989360190099401E-7</v>
      </c>
      <c r="S294" s="8">
        <v>1</v>
      </c>
      <c r="T294">
        <f t="shared" si="72"/>
        <v>1.3989360190099401E-7</v>
      </c>
      <c r="U294">
        <f t="shared" si="73"/>
        <v>-3.7402353121293586E-4</v>
      </c>
    </row>
    <row r="295" spans="1:21" x14ac:dyDescent="0.2">
      <c r="A295" s="27" t="s">
        <v>179</v>
      </c>
      <c r="B295" s="41" t="s">
        <v>131</v>
      </c>
      <c r="C295" s="30">
        <v>54660.767500000002</v>
      </c>
      <c r="D295" s="30">
        <v>2.0000000000000001E-4</v>
      </c>
      <c r="E295">
        <f t="shared" si="65"/>
        <v>40859.781709199939</v>
      </c>
      <c r="F295" s="33">
        <f t="shared" si="59"/>
        <v>40859.5</v>
      </c>
      <c r="G295" s="10">
        <f t="shared" si="69"/>
        <v>8.9826019597239792E-2</v>
      </c>
      <c r="K295">
        <f t="shared" si="70"/>
        <v>8.9826019597239792E-2</v>
      </c>
      <c r="N295">
        <f t="shared" ca="1" si="67"/>
        <v>8.8067315947392699E-2</v>
      </c>
      <c r="O295">
        <f t="shared" si="68"/>
        <v>8.9052717154005062E-2</v>
      </c>
      <c r="P295" s="7">
        <f t="shared" si="66"/>
        <v>39642.267500000002</v>
      </c>
      <c r="Q295" s="123"/>
      <c r="R295">
        <f t="shared" si="71"/>
        <v>5.9799666871280312E-7</v>
      </c>
      <c r="S295" s="8">
        <v>1</v>
      </c>
      <c r="T295">
        <f t="shared" si="72"/>
        <v>5.9799666871280312E-7</v>
      </c>
      <c r="U295">
        <f t="shared" si="73"/>
        <v>7.7330244323473019E-4</v>
      </c>
    </row>
    <row r="296" spans="1:21" x14ac:dyDescent="0.2">
      <c r="A296" s="27" t="s">
        <v>179</v>
      </c>
      <c r="B296" s="41" t="s">
        <v>131</v>
      </c>
      <c r="C296" s="30">
        <v>54681.811399999999</v>
      </c>
      <c r="D296" s="30">
        <v>2.9999999999999997E-4</v>
      </c>
      <c r="E296">
        <f t="shared" si="65"/>
        <v>40925.778847438894</v>
      </c>
      <c r="F296" s="33">
        <f t="shared" si="59"/>
        <v>40925.5</v>
      </c>
      <c r="G296" s="10">
        <f t="shared" si="69"/>
        <v>8.891351619240595E-2</v>
      </c>
      <c r="K296">
        <f t="shared" si="70"/>
        <v>8.891351619240595E-2</v>
      </c>
      <c r="N296">
        <f t="shared" ca="1" si="67"/>
        <v>8.7967964871340482E-2</v>
      </c>
      <c r="O296">
        <f t="shared" si="68"/>
        <v>8.8975653872726906E-2</v>
      </c>
      <c r="P296" s="7">
        <f t="shared" si="66"/>
        <v>39663.311399999999</v>
      </c>
      <c r="Q296" s="123"/>
      <c r="R296">
        <f t="shared" si="71"/>
        <v>3.8610913156693377E-9</v>
      </c>
      <c r="S296" s="8">
        <v>1</v>
      </c>
      <c r="T296">
        <f t="shared" si="72"/>
        <v>3.8610913156693377E-9</v>
      </c>
      <c r="U296">
        <f t="shared" si="73"/>
        <v>-6.2137680320956123E-5</v>
      </c>
    </row>
    <row r="297" spans="1:21" x14ac:dyDescent="0.2">
      <c r="A297" s="29" t="s">
        <v>168</v>
      </c>
      <c r="B297" s="42" t="s">
        <v>132</v>
      </c>
      <c r="C297" s="29">
        <v>54691.537400000001</v>
      </c>
      <c r="D297" s="29">
        <v>2.0000000000000001E-4</v>
      </c>
      <c r="E297">
        <f t="shared" si="65"/>
        <v>40956.281186193228</v>
      </c>
      <c r="F297" s="33">
        <f t="shared" si="59"/>
        <v>40956</v>
      </c>
      <c r="G297" s="10">
        <f t="shared" si="69"/>
        <v>8.9659253259014804E-2</v>
      </c>
      <c r="K297">
        <f t="shared" si="70"/>
        <v>8.9659253259014804E-2</v>
      </c>
      <c r="N297">
        <f t="shared" ca="1" si="67"/>
        <v>8.7922052631649678E-2</v>
      </c>
      <c r="O297">
        <f t="shared" si="68"/>
        <v>8.8939619169476125E-2</v>
      </c>
      <c r="P297" s="7">
        <f t="shared" si="66"/>
        <v>39673.037400000001</v>
      </c>
      <c r="Q297" s="123"/>
      <c r="R297">
        <f t="shared" si="71"/>
        <v>5.1787322282616323E-7</v>
      </c>
      <c r="S297" s="8">
        <v>1</v>
      </c>
      <c r="T297">
        <f t="shared" si="72"/>
        <v>5.1787322282616323E-7</v>
      </c>
      <c r="U297">
        <f t="shared" si="73"/>
        <v>7.196340895386788E-4</v>
      </c>
    </row>
    <row r="298" spans="1:21" x14ac:dyDescent="0.2">
      <c r="A298" s="27" t="s">
        <v>179</v>
      </c>
      <c r="B298" s="41" t="s">
        <v>131</v>
      </c>
      <c r="C298" s="30">
        <v>54705.726699999999</v>
      </c>
      <c r="D298" s="30">
        <v>1E-4</v>
      </c>
      <c r="E298">
        <f t="shared" si="65"/>
        <v>41000.781169257869</v>
      </c>
      <c r="F298" s="33">
        <f t="shared" si="59"/>
        <v>41000.5</v>
      </c>
      <c r="G298" s="10">
        <f t="shared" si="69"/>
        <v>8.9653853239724413E-2</v>
      </c>
      <c r="K298">
        <f t="shared" si="70"/>
        <v>8.9653853239724413E-2</v>
      </c>
      <c r="N298">
        <f t="shared" ca="1" si="67"/>
        <v>8.7855065921281117E-2</v>
      </c>
      <c r="O298">
        <f t="shared" si="68"/>
        <v>8.8886565276347945E-2</v>
      </c>
      <c r="P298" s="7">
        <f t="shared" si="66"/>
        <v>39687.226699999999</v>
      </c>
      <c r="Q298" s="123"/>
      <c r="R298">
        <f t="shared" si="71"/>
        <v>5.8873081874240707E-7</v>
      </c>
      <c r="S298" s="8">
        <v>1</v>
      </c>
      <c r="T298">
        <f t="shared" si="72"/>
        <v>5.8873081874240707E-7</v>
      </c>
      <c r="U298">
        <f t="shared" si="73"/>
        <v>7.6728796337646732E-4</v>
      </c>
    </row>
    <row r="299" spans="1:21" x14ac:dyDescent="0.2">
      <c r="A299" s="95" t="s">
        <v>163</v>
      </c>
      <c r="B299" s="45"/>
      <c r="C299" s="30">
        <v>54725.815499999997</v>
      </c>
      <c r="D299" s="30">
        <v>1E-4</v>
      </c>
      <c r="E299">
        <f t="shared" si="65"/>
        <v>41063.782956505231</v>
      </c>
      <c r="F299" s="33">
        <f t="shared" si="59"/>
        <v>41063.5</v>
      </c>
      <c r="G299" s="10">
        <f t="shared" si="69"/>
        <v>9.0223736347979866E-2</v>
      </c>
      <c r="K299">
        <f t="shared" si="70"/>
        <v>9.0223736347979866E-2</v>
      </c>
      <c r="N299">
        <f t="shared" ca="1" si="67"/>
        <v>8.7760230803231254E-2</v>
      </c>
      <c r="O299">
        <f t="shared" si="68"/>
        <v>8.8810483946013152E-2</v>
      </c>
      <c r="P299" s="7">
        <f t="shared" si="66"/>
        <v>39707.315499999997</v>
      </c>
      <c r="Q299" s="123"/>
      <c r="R299">
        <f t="shared" si="71"/>
        <v>1.9972823516646858E-6</v>
      </c>
      <c r="S299" s="8">
        <v>1</v>
      </c>
      <c r="T299">
        <f t="shared" si="72"/>
        <v>1.9972823516646858E-6</v>
      </c>
      <c r="U299">
        <f t="shared" si="73"/>
        <v>1.4132524019667136E-3</v>
      </c>
    </row>
    <row r="300" spans="1:21" x14ac:dyDescent="0.2">
      <c r="A300" s="21" t="s">
        <v>1222</v>
      </c>
      <c r="B300" s="35" t="s">
        <v>131</v>
      </c>
      <c r="C300" s="50">
        <v>54744.149599999997</v>
      </c>
      <c r="D300" s="21" t="s">
        <v>298</v>
      </c>
      <c r="E300">
        <f t="shared" si="65"/>
        <v>41121.281715394362</v>
      </c>
      <c r="F300" s="33">
        <f t="shared" si="59"/>
        <v>41121</v>
      </c>
      <c r="G300" s="30">
        <f t="shared" si="69"/>
        <v>8.9827994750521611E-2</v>
      </c>
      <c r="K300">
        <f t="shared" si="70"/>
        <v>8.9827994750521611E-2</v>
      </c>
      <c r="N300">
        <f t="shared" ca="1" si="67"/>
        <v>8.7673674941519092E-2</v>
      </c>
      <c r="O300">
        <f t="shared" si="68"/>
        <v>8.874005090258677E-2</v>
      </c>
      <c r="P300" s="7">
        <f t="shared" si="66"/>
        <v>39725.649599999997</v>
      </c>
      <c r="Q300" s="123"/>
      <c r="R300">
        <f t="shared" si="71"/>
        <v>1.1836218162592691E-6</v>
      </c>
      <c r="S300" s="8">
        <v>1</v>
      </c>
      <c r="T300">
        <f t="shared" si="72"/>
        <v>1.1836218162592691E-6</v>
      </c>
      <c r="U300">
        <f t="shared" si="73"/>
        <v>1.0879438479348413E-3</v>
      </c>
    </row>
    <row r="301" spans="1:21" x14ac:dyDescent="0.2">
      <c r="A301" s="30" t="s">
        <v>164</v>
      </c>
      <c r="B301" s="41" t="s">
        <v>131</v>
      </c>
      <c r="C301" s="30">
        <v>54756.743999999999</v>
      </c>
      <c r="D301" s="30">
        <v>2.0000000000000001E-4</v>
      </c>
      <c r="E301">
        <f t="shared" si="65"/>
        <v>41160.779829234329</v>
      </c>
      <c r="F301" s="33">
        <f t="shared" si="59"/>
        <v>41160.5</v>
      </c>
      <c r="G301" s="10">
        <f t="shared" si="69"/>
        <v>8.922657226503361E-2</v>
      </c>
      <c r="K301">
        <f t="shared" si="70"/>
        <v>8.922657226503361E-2</v>
      </c>
      <c r="N301">
        <f t="shared" ca="1" si="67"/>
        <v>8.7614214827821155E-2</v>
      </c>
      <c r="O301">
        <f t="shared" si="68"/>
        <v>8.8691116943323406E-2</v>
      </c>
      <c r="P301" s="7">
        <f t="shared" si="66"/>
        <v>39738.243999999999</v>
      </c>
      <c r="Q301" s="123"/>
      <c r="R301">
        <f t="shared" si="71"/>
        <v>2.8671240154777836E-7</v>
      </c>
      <c r="S301" s="8">
        <v>1</v>
      </c>
      <c r="T301">
        <f t="shared" si="72"/>
        <v>2.8671240154777836E-7</v>
      </c>
      <c r="U301">
        <f t="shared" si="73"/>
        <v>5.3545532171020427E-4</v>
      </c>
    </row>
    <row r="302" spans="1:21" x14ac:dyDescent="0.2">
      <c r="A302" s="27" t="s">
        <v>180</v>
      </c>
      <c r="B302" s="41" t="s">
        <v>132</v>
      </c>
      <c r="C302" s="30">
        <v>54799.631000000001</v>
      </c>
      <c r="D302" s="30">
        <v>2.0000000000000001E-4</v>
      </c>
      <c r="E302">
        <f t="shared" si="65"/>
        <v>41295.280528612988</v>
      </c>
      <c r="F302" s="33">
        <f t="shared" ref="F302:F333" si="74">ROUND(2*E302,0)/2-0.5</f>
        <v>41295</v>
      </c>
      <c r="G302" s="10">
        <f t="shared" si="69"/>
        <v>8.9449576698825695E-2</v>
      </c>
      <c r="K302">
        <f t="shared" si="70"/>
        <v>8.9449576698825695E-2</v>
      </c>
      <c r="N302">
        <f t="shared" ca="1" si="67"/>
        <v>8.7411749377381373E-2</v>
      </c>
      <c r="O302">
        <f t="shared" si="68"/>
        <v>8.8521137213894818E-2</v>
      </c>
      <c r="P302" s="7">
        <f t="shared" si="66"/>
        <v>39781.131000000001</v>
      </c>
      <c r="Q302" s="123"/>
      <c r="R302">
        <f t="shared" si="71"/>
        <v>8.6199987717871098E-7</v>
      </c>
      <c r="S302" s="8">
        <v>1</v>
      </c>
      <c r="T302">
        <f t="shared" si="72"/>
        <v>8.6199987717871098E-7</v>
      </c>
      <c r="U302">
        <f t="shared" si="73"/>
        <v>9.2843948493087636E-4</v>
      </c>
    </row>
    <row r="303" spans="1:21" x14ac:dyDescent="0.2">
      <c r="A303" s="29" t="s">
        <v>177</v>
      </c>
      <c r="B303" s="42" t="s">
        <v>132</v>
      </c>
      <c r="C303" s="29">
        <v>54847.3004</v>
      </c>
      <c r="D303" s="29">
        <v>5.0000000000000001E-4</v>
      </c>
      <c r="E303">
        <f t="shared" si="65"/>
        <v>41444.779622486669</v>
      </c>
      <c r="F303" s="33">
        <f t="shared" si="74"/>
        <v>41444.5</v>
      </c>
      <c r="G303" s="10">
        <f t="shared" si="69"/>
        <v>8.9160648538381793E-2</v>
      </c>
      <c r="J303">
        <f>G303</f>
        <v>8.9160648538381793E-2</v>
      </c>
      <c r="N303">
        <f t="shared" ca="1" si="67"/>
        <v>8.7186704136929721E-2</v>
      </c>
      <c r="O303">
        <f t="shared" si="68"/>
        <v>8.8326111233326232E-2</v>
      </c>
      <c r="P303" s="7">
        <f t="shared" si="66"/>
        <v>39828.8004</v>
      </c>
      <c r="Q303" s="123"/>
      <c r="R303">
        <f t="shared" si="71"/>
        <v>6.9645251352939753E-7</v>
      </c>
      <c r="S303" s="8">
        <v>1</v>
      </c>
      <c r="T303">
        <f t="shared" si="72"/>
        <v>6.9645251352939753E-7</v>
      </c>
      <c r="U303">
        <f t="shared" si="73"/>
        <v>8.3453730505556045E-4</v>
      </c>
    </row>
    <row r="304" spans="1:21" x14ac:dyDescent="0.2">
      <c r="A304" s="29" t="s">
        <v>177</v>
      </c>
      <c r="B304" s="42" t="s">
        <v>131</v>
      </c>
      <c r="C304" s="29">
        <v>54847.460800000001</v>
      </c>
      <c r="D304" s="29">
        <v>5.0000000000000001E-4</v>
      </c>
      <c r="E304">
        <f t="shared" si="65"/>
        <v>41445.282663319093</v>
      </c>
      <c r="F304" s="33">
        <f t="shared" si="74"/>
        <v>41445</v>
      </c>
      <c r="G304" s="10">
        <f t="shared" si="69"/>
        <v>9.0130250784568489E-2</v>
      </c>
      <c r="J304">
        <f>G304</f>
        <v>9.0130250784568489E-2</v>
      </c>
      <c r="N304">
        <f t="shared" ca="1" si="67"/>
        <v>8.7185951477262658E-2</v>
      </c>
      <c r="O304">
        <f t="shared" si="68"/>
        <v>8.8325448215884506E-2</v>
      </c>
      <c r="P304" s="7">
        <f t="shared" si="66"/>
        <v>39828.960800000001</v>
      </c>
      <c r="Q304" s="123"/>
      <c r="R304">
        <f t="shared" si="71"/>
        <v>3.2573123119283032E-6</v>
      </c>
      <c r="S304" s="8">
        <v>1</v>
      </c>
      <c r="T304">
        <f t="shared" si="72"/>
        <v>3.2573123119283032E-6</v>
      </c>
      <c r="U304">
        <f t="shared" si="73"/>
        <v>1.804802568683983E-3</v>
      </c>
    </row>
    <row r="305" spans="1:32" x14ac:dyDescent="0.2">
      <c r="A305" s="27" t="s">
        <v>180</v>
      </c>
      <c r="B305" s="41" t="s">
        <v>132</v>
      </c>
      <c r="C305" s="30">
        <v>54857.663399999998</v>
      </c>
      <c r="D305" s="30">
        <v>2.0000000000000001E-4</v>
      </c>
      <c r="E305">
        <f t="shared" si="65"/>
        <v>41477.27969821266</v>
      </c>
      <c r="F305" s="33">
        <f t="shared" si="74"/>
        <v>41477</v>
      </c>
      <c r="G305" s="10">
        <f t="shared" si="69"/>
        <v>8.9184794589527883E-2</v>
      </c>
      <c r="K305">
        <f t="shared" ref="K305:K336" si="75">G305</f>
        <v>8.9184794589527883E-2</v>
      </c>
      <c r="N305">
        <f t="shared" ca="1" si="67"/>
        <v>8.7137781258570662E-2</v>
      </c>
      <c r="O305">
        <f t="shared" si="68"/>
        <v>8.8282865940913502E-2</v>
      </c>
      <c r="P305" s="7">
        <f t="shared" si="66"/>
        <v>39839.163399999998</v>
      </c>
      <c r="Q305" s="123"/>
      <c r="R305">
        <f t="shared" si="71"/>
        <v>8.1347528719136301E-7</v>
      </c>
      <c r="S305" s="8">
        <v>1</v>
      </c>
      <c r="T305">
        <f t="shared" si="72"/>
        <v>8.1347528719136301E-7</v>
      </c>
      <c r="U305">
        <f t="shared" si="73"/>
        <v>9.0192864861438071E-4</v>
      </c>
    </row>
    <row r="306" spans="1:32" x14ac:dyDescent="0.2">
      <c r="A306" s="27" t="s">
        <v>180</v>
      </c>
      <c r="B306" s="41" t="s">
        <v>131</v>
      </c>
      <c r="C306" s="30">
        <v>54863.562100000003</v>
      </c>
      <c r="D306" s="30">
        <v>2.0000000000000001E-4</v>
      </c>
      <c r="E306">
        <f t="shared" si="65"/>
        <v>41495.778993463566</v>
      </c>
      <c r="F306" s="33">
        <f t="shared" si="74"/>
        <v>41495.5</v>
      </c>
      <c r="G306" s="10">
        <f t="shared" si="69"/>
        <v>8.896007773000747E-2</v>
      </c>
      <c r="K306">
        <f t="shared" si="75"/>
        <v>8.896007773000747E-2</v>
      </c>
      <c r="N306">
        <f t="shared" ca="1" si="67"/>
        <v>8.710993285088936E-2</v>
      </c>
      <c r="O306">
        <f t="shared" si="68"/>
        <v>8.8258114071352645E-2</v>
      </c>
      <c r="P306" s="7">
        <f t="shared" si="66"/>
        <v>39845.062100000003</v>
      </c>
      <c r="Q306" s="123"/>
      <c r="R306">
        <f t="shared" si="71"/>
        <v>4.9275297807206765E-7</v>
      </c>
      <c r="S306" s="8">
        <v>1</v>
      </c>
      <c r="T306">
        <f t="shared" si="72"/>
        <v>4.9275297807206765E-7</v>
      </c>
      <c r="U306">
        <f t="shared" si="73"/>
        <v>7.0196365865482502E-4</v>
      </c>
    </row>
    <row r="307" spans="1:32" x14ac:dyDescent="0.2">
      <c r="A307" s="29" t="s">
        <v>169</v>
      </c>
      <c r="B307" s="42" t="s">
        <v>132</v>
      </c>
      <c r="C307" s="29">
        <v>55023.469899999996</v>
      </c>
      <c r="D307" s="29">
        <v>6.9999999999999999E-4</v>
      </c>
      <c r="E307">
        <f t="shared" si="65"/>
        <v>41997.276205581467</v>
      </c>
      <c r="F307" s="33">
        <f t="shared" si="74"/>
        <v>41997</v>
      </c>
      <c r="G307" s="10">
        <f t="shared" si="69"/>
        <v>8.8071131431206595E-2</v>
      </c>
      <c r="K307">
        <f t="shared" si="75"/>
        <v>8.8071131431206595E-2</v>
      </c>
      <c r="N307">
        <f t="shared" ca="1" si="67"/>
        <v>8.6355015204825789E-2</v>
      </c>
      <c r="O307">
        <f t="shared" si="68"/>
        <v>8.7549736170999648E-2</v>
      </c>
      <c r="P307" s="7">
        <f t="shared" si="66"/>
        <v>40004.969899999996</v>
      </c>
      <c r="Q307" s="123"/>
      <c r="R307">
        <f t="shared" si="71"/>
        <v>2.7185301736627015E-7</v>
      </c>
      <c r="S307" s="8">
        <v>1</v>
      </c>
      <c r="T307">
        <f t="shared" si="72"/>
        <v>2.7185301736627015E-7</v>
      </c>
      <c r="U307">
        <f t="shared" si="73"/>
        <v>5.2139526020694715E-4</v>
      </c>
    </row>
    <row r="308" spans="1:32" x14ac:dyDescent="0.2">
      <c r="A308" s="21" t="s">
        <v>1251</v>
      </c>
      <c r="B308" s="35" t="s">
        <v>131</v>
      </c>
      <c r="C308" s="50">
        <v>55029.5291</v>
      </c>
      <c r="D308" s="21" t="s">
        <v>298</v>
      </c>
      <c r="E308">
        <f t="shared" si="65"/>
        <v>42016.278855281278</v>
      </c>
      <c r="F308" s="33">
        <f t="shared" si="74"/>
        <v>42016</v>
      </c>
      <c r="G308" s="30">
        <f t="shared" si="69"/>
        <v>8.8916016815346666E-2</v>
      </c>
      <c r="K308">
        <f t="shared" si="75"/>
        <v>8.8916016815346666E-2</v>
      </c>
      <c r="N308">
        <f t="shared" ca="1" si="67"/>
        <v>8.6326414137477422E-2</v>
      </c>
      <c r="O308">
        <f t="shared" si="68"/>
        <v>8.752147995415388E-2</v>
      </c>
      <c r="P308" s="7">
        <f t="shared" si="66"/>
        <v>40011.0291</v>
      </c>
      <c r="Q308" s="123"/>
      <c r="R308">
        <f t="shared" si="71"/>
        <v>1.9447330572254265E-6</v>
      </c>
      <c r="S308" s="8">
        <v>1</v>
      </c>
      <c r="T308">
        <f t="shared" si="72"/>
        <v>1.9447330572254265E-6</v>
      </c>
      <c r="U308">
        <f t="shared" si="73"/>
        <v>1.3945368611927855E-3</v>
      </c>
      <c r="AF308" t="s">
        <v>97</v>
      </c>
    </row>
    <row r="309" spans="1:32" x14ac:dyDescent="0.2">
      <c r="A309" s="21" t="s">
        <v>1255</v>
      </c>
      <c r="B309" s="35" t="s">
        <v>131</v>
      </c>
      <c r="C309" s="50">
        <v>55051.529799999997</v>
      </c>
      <c r="D309" s="21" t="s">
        <v>298</v>
      </c>
      <c r="E309">
        <f t="shared" si="65"/>
        <v>42085.276675991969</v>
      </c>
      <c r="F309" s="33">
        <f t="shared" si="74"/>
        <v>42085</v>
      </c>
      <c r="G309" s="30">
        <f t="shared" si="69"/>
        <v>8.8221126898133662E-2</v>
      </c>
      <c r="K309">
        <f t="shared" si="75"/>
        <v>8.8221126898133662E-2</v>
      </c>
      <c r="N309">
        <f t="shared" ca="1" si="67"/>
        <v>8.6222547103422809E-2</v>
      </c>
      <c r="O309">
        <f t="shared" si="68"/>
        <v>8.7417994414582367E-2</v>
      </c>
      <c r="P309" s="7">
        <f t="shared" si="66"/>
        <v>40033.029799999997</v>
      </c>
      <c r="Q309" s="123"/>
      <c r="R309">
        <f t="shared" si="71"/>
        <v>6.4502178613527001E-7</v>
      </c>
      <c r="S309" s="8">
        <v>1</v>
      </c>
      <c r="T309">
        <f t="shared" si="72"/>
        <v>6.4502178613527001E-7</v>
      </c>
      <c r="U309">
        <f t="shared" si="73"/>
        <v>8.031324835512943E-4</v>
      </c>
    </row>
    <row r="310" spans="1:32" x14ac:dyDescent="0.2">
      <c r="A310" s="27" t="s">
        <v>181</v>
      </c>
      <c r="B310" s="41" t="s">
        <v>132</v>
      </c>
      <c r="C310" s="30">
        <v>55056.631300000001</v>
      </c>
      <c r="D310" s="30">
        <v>1E-4</v>
      </c>
      <c r="E310">
        <f t="shared" si="65"/>
        <v>42101.275820671726</v>
      </c>
      <c r="F310" s="33">
        <f t="shared" si="74"/>
        <v>42101</v>
      </c>
      <c r="G310" s="10">
        <f t="shared" si="69"/>
        <v>8.7948398802836891E-2</v>
      </c>
      <c r="K310">
        <f t="shared" si="75"/>
        <v>8.7948398802836891E-2</v>
      </c>
      <c r="N310">
        <f t="shared" ca="1" si="67"/>
        <v>8.6198461994076811E-2</v>
      </c>
      <c r="O310">
        <f t="shared" si="68"/>
        <v>8.7393802714038571E-2</v>
      </c>
      <c r="P310" s="7">
        <f t="shared" si="66"/>
        <v>40038.131300000001</v>
      </c>
      <c r="Q310" s="123"/>
      <c r="R310">
        <f t="shared" si="71"/>
        <v>3.0757682171039442E-7</v>
      </c>
      <c r="S310" s="8">
        <v>1</v>
      </c>
      <c r="T310">
        <f t="shared" si="72"/>
        <v>3.0757682171039442E-7</v>
      </c>
      <c r="U310">
        <f t="shared" si="73"/>
        <v>5.5459608879832034E-4</v>
      </c>
    </row>
    <row r="311" spans="1:32" x14ac:dyDescent="0.2">
      <c r="A311" s="27" t="s">
        <v>181</v>
      </c>
      <c r="B311" s="41" t="s">
        <v>131</v>
      </c>
      <c r="C311" s="30">
        <v>55066.675499999998</v>
      </c>
      <c r="D311" s="30">
        <v>2.0000000000000001E-4</v>
      </c>
      <c r="E311">
        <f t="shared" si="65"/>
        <v>42132.776087062441</v>
      </c>
      <c r="F311" s="33">
        <f t="shared" si="74"/>
        <v>42132.5</v>
      </c>
      <c r="G311" s="10">
        <f t="shared" si="69"/>
        <v>8.8033340362017043E-2</v>
      </c>
      <c r="K311">
        <f t="shared" si="75"/>
        <v>8.8033340362017043E-2</v>
      </c>
      <c r="N311">
        <f t="shared" ca="1" si="67"/>
        <v>8.6151044435051879E-2</v>
      </c>
      <c r="O311">
        <f t="shared" si="68"/>
        <v>8.7345960708682058E-2</v>
      </c>
      <c r="P311" s="7">
        <f t="shared" si="66"/>
        <v>40048.175499999998</v>
      </c>
      <c r="Q311" s="123"/>
      <c r="R311">
        <f t="shared" si="71"/>
        <v>4.7249078781892438E-7</v>
      </c>
      <c r="S311" s="8">
        <v>1</v>
      </c>
      <c r="T311">
        <f t="shared" si="72"/>
        <v>4.7249078781892438E-7</v>
      </c>
      <c r="U311">
        <f t="shared" si="73"/>
        <v>6.8737965333498519E-4</v>
      </c>
    </row>
    <row r="312" spans="1:32" x14ac:dyDescent="0.2">
      <c r="A312" s="27" t="s">
        <v>182</v>
      </c>
      <c r="B312" s="41" t="s">
        <v>132</v>
      </c>
      <c r="C312" s="30">
        <v>55086.604099999997</v>
      </c>
      <c r="D312" s="30">
        <v>2.0000000000000001E-4</v>
      </c>
      <c r="E312">
        <f t="shared" si="65"/>
        <v>42195.275460710334</v>
      </c>
      <c r="F312" s="33">
        <f t="shared" si="74"/>
        <v>42195</v>
      </c>
      <c r="G312" s="10">
        <f t="shared" si="69"/>
        <v>8.7833621226309333E-2</v>
      </c>
      <c r="K312">
        <f t="shared" si="75"/>
        <v>8.7833621226309333E-2</v>
      </c>
      <c r="N312">
        <f t="shared" ca="1" si="67"/>
        <v>8.605696197666908E-2</v>
      </c>
      <c r="O312">
        <f t="shared" si="68"/>
        <v>8.7250193491637429E-2</v>
      </c>
      <c r="P312" s="7">
        <f t="shared" si="66"/>
        <v>40068.104099999997</v>
      </c>
      <c r="Q312" s="123"/>
      <c r="R312">
        <f t="shared" si="71"/>
        <v>3.4038792158438976E-7</v>
      </c>
      <c r="S312" s="8">
        <v>1</v>
      </c>
      <c r="T312">
        <f t="shared" si="72"/>
        <v>3.4038792158438976E-7</v>
      </c>
      <c r="U312">
        <f t="shared" si="73"/>
        <v>5.8342773467190412E-4</v>
      </c>
    </row>
    <row r="313" spans="1:32" x14ac:dyDescent="0.2">
      <c r="A313" s="21" t="s">
        <v>1255</v>
      </c>
      <c r="B313" s="35" t="s">
        <v>132</v>
      </c>
      <c r="C313" s="50">
        <v>55094.416499999999</v>
      </c>
      <c r="D313" s="21" t="s">
        <v>298</v>
      </c>
      <c r="E313">
        <f t="shared" si="65"/>
        <v>42219.776434521191</v>
      </c>
      <c r="F313" s="33">
        <f t="shared" si="74"/>
        <v>42219.5</v>
      </c>
      <c r="G313" s="30">
        <f t="shared" si="69"/>
        <v>8.8144131332228426E-2</v>
      </c>
      <c r="K313">
        <f t="shared" si="75"/>
        <v>8.8144131332228426E-2</v>
      </c>
      <c r="N313">
        <f t="shared" ca="1" si="67"/>
        <v>8.6020081652983027E-2</v>
      </c>
      <c r="O313">
        <f t="shared" si="68"/>
        <v>8.7212347038928661E-2</v>
      </c>
      <c r="P313" s="7">
        <f t="shared" si="66"/>
        <v>40075.916499999999</v>
      </c>
      <c r="Q313" s="123"/>
      <c r="R313">
        <f t="shared" si="71"/>
        <v>8.6822196924014143E-7</v>
      </c>
      <c r="S313" s="8">
        <v>1</v>
      </c>
      <c r="T313">
        <f t="shared" si="72"/>
        <v>8.6822196924014143E-7</v>
      </c>
      <c r="U313">
        <f t="shared" si="73"/>
        <v>9.3178429329976442E-4</v>
      </c>
    </row>
    <row r="314" spans="1:32" x14ac:dyDescent="0.2">
      <c r="A314" s="21" t="s">
        <v>1255</v>
      </c>
      <c r="B314" s="35" t="s">
        <v>131</v>
      </c>
      <c r="C314" s="50">
        <v>55100.315499999997</v>
      </c>
      <c r="D314" s="21" t="s">
        <v>298</v>
      </c>
      <c r="E314">
        <f t="shared" si="65"/>
        <v>42238.276670621512</v>
      </c>
      <c r="F314" s="33">
        <f t="shared" si="74"/>
        <v>42238</v>
      </c>
      <c r="G314" s="30">
        <f t="shared" si="69"/>
        <v>8.8219414465129375E-2</v>
      </c>
      <c r="K314">
        <f t="shared" si="75"/>
        <v>8.8219414465129375E-2</v>
      </c>
      <c r="N314">
        <f t="shared" ca="1" si="67"/>
        <v>8.5992233245301711E-2</v>
      </c>
      <c r="O314">
        <f t="shared" si="68"/>
        <v>8.718365501318609E-2</v>
      </c>
      <c r="P314" s="7">
        <f t="shared" si="66"/>
        <v>40081.815499999997</v>
      </c>
      <c r="Q314" s="123"/>
      <c r="R314">
        <f t="shared" si="71"/>
        <v>1.0727976422898554E-6</v>
      </c>
      <c r="S314" s="8">
        <v>1</v>
      </c>
      <c r="T314">
        <f t="shared" si="72"/>
        <v>1.0727976422898554E-6</v>
      </c>
      <c r="U314">
        <f t="shared" si="73"/>
        <v>1.0357594519432856E-3</v>
      </c>
    </row>
    <row r="315" spans="1:32" x14ac:dyDescent="0.2">
      <c r="A315" s="21" t="s">
        <v>1278</v>
      </c>
      <c r="B315" s="35" t="s">
        <v>131</v>
      </c>
      <c r="C315" s="50">
        <v>55108.921999999999</v>
      </c>
      <c r="D315" s="21" t="s">
        <v>298</v>
      </c>
      <c r="E315">
        <f t="shared" si="65"/>
        <v>42265.26807289265</v>
      </c>
      <c r="F315" s="33">
        <f t="shared" si="74"/>
        <v>42265</v>
      </c>
      <c r="G315" s="30">
        <f t="shared" si="69"/>
        <v>8.5477935805101879E-2</v>
      </c>
      <c r="K315">
        <f t="shared" si="75"/>
        <v>8.5477935805101879E-2</v>
      </c>
      <c r="N315">
        <f t="shared" ca="1" si="67"/>
        <v>8.5951589623280353E-2</v>
      </c>
      <c r="O315">
        <f t="shared" si="68"/>
        <v>8.7141603971088721E-2</v>
      </c>
      <c r="P315" s="7">
        <f t="shared" si="66"/>
        <v>40090.421999999999</v>
      </c>
      <c r="Q315" s="123"/>
      <c r="R315">
        <f t="shared" si="71"/>
        <v>2.7677917665180237E-6</v>
      </c>
      <c r="S315" s="8">
        <v>1</v>
      </c>
      <c r="T315">
        <f t="shared" si="72"/>
        <v>2.7677917665180237E-6</v>
      </c>
      <c r="U315">
        <f t="shared" si="73"/>
        <v>-1.6636681659868424E-3</v>
      </c>
    </row>
    <row r="316" spans="1:32" x14ac:dyDescent="0.2">
      <c r="A316" s="21" t="s">
        <v>1278</v>
      </c>
      <c r="B316" s="35" t="s">
        <v>131</v>
      </c>
      <c r="C316" s="50">
        <v>55113.069499999998</v>
      </c>
      <c r="D316" s="21" t="s">
        <v>298</v>
      </c>
      <c r="E316">
        <f t="shared" si="65"/>
        <v>42278.275316362065</v>
      </c>
      <c r="F316" s="33">
        <f t="shared" si="74"/>
        <v>42278</v>
      </c>
      <c r="G316" s="30">
        <f t="shared" si="69"/>
        <v>8.7787594224209897E-2</v>
      </c>
      <c r="K316">
        <f t="shared" si="75"/>
        <v>8.7787594224209897E-2</v>
      </c>
      <c r="N316">
        <f t="shared" ref="N316:N347" ca="1" si="76">+C$11+C$12*F316</f>
        <v>8.5932020471936724E-2</v>
      </c>
      <c r="O316">
        <f t="shared" si="68"/>
        <v>8.7121282593691118E-2</v>
      </c>
      <c r="P316" s="7">
        <f t="shared" si="66"/>
        <v>40094.569499999998</v>
      </c>
      <c r="Q316" s="123"/>
      <c r="R316">
        <f t="shared" si="71"/>
        <v>4.4397118896459365E-7</v>
      </c>
      <c r="S316" s="8">
        <v>1</v>
      </c>
      <c r="T316">
        <f t="shared" si="72"/>
        <v>4.4397118896459365E-7</v>
      </c>
      <c r="U316">
        <f t="shared" si="73"/>
        <v>6.6631163051877884E-4</v>
      </c>
    </row>
    <row r="317" spans="1:32" x14ac:dyDescent="0.2">
      <c r="A317" s="29" t="s">
        <v>170</v>
      </c>
      <c r="B317" s="42" t="s">
        <v>132</v>
      </c>
      <c r="C317" s="29">
        <v>55158.669300000001</v>
      </c>
      <c r="D317" s="29">
        <v>5.0000000000000001E-4</v>
      </c>
      <c r="E317">
        <f t="shared" si="65"/>
        <v>42421.283803584935</v>
      </c>
      <c r="F317" s="33">
        <f t="shared" si="74"/>
        <v>42421</v>
      </c>
      <c r="G317" s="10">
        <f t="shared" si="69"/>
        <v>9.0493836862151511E-2</v>
      </c>
      <c r="K317">
        <f t="shared" si="75"/>
        <v>9.0493836862151511E-2</v>
      </c>
      <c r="N317">
        <f t="shared" ca="1" si="76"/>
        <v>8.5716759807156886E-2</v>
      </c>
      <c r="O317">
        <f t="shared" si="68"/>
        <v>8.6894547988168147E-2</v>
      </c>
      <c r="P317" s="7">
        <f t="shared" si="66"/>
        <v>40140.169300000001</v>
      </c>
      <c r="Q317" s="123"/>
      <c r="R317">
        <f t="shared" si="71"/>
        <v>1.2954880398380433E-5</v>
      </c>
      <c r="S317" s="8">
        <v>1</v>
      </c>
      <c r="T317">
        <f t="shared" si="72"/>
        <v>1.2954880398380433E-5</v>
      </c>
      <c r="U317">
        <f t="shared" si="73"/>
        <v>3.5992888739833639E-3</v>
      </c>
    </row>
    <row r="318" spans="1:32" x14ac:dyDescent="0.2">
      <c r="A318" s="21" t="s">
        <v>1255</v>
      </c>
      <c r="B318" s="35" t="s">
        <v>131</v>
      </c>
      <c r="C318" s="50">
        <v>55164.406199999998</v>
      </c>
      <c r="D318" s="21" t="s">
        <v>298</v>
      </c>
      <c r="E318">
        <f t="shared" si="65"/>
        <v>42439.275667372676</v>
      </c>
      <c r="F318" s="33">
        <f t="shared" si="74"/>
        <v>42439</v>
      </c>
      <c r="G318" s="30">
        <f t="shared" si="69"/>
        <v>8.7899517748155631E-2</v>
      </c>
      <c r="K318">
        <f t="shared" si="75"/>
        <v>8.7899517748155631E-2</v>
      </c>
      <c r="N318">
        <f t="shared" ca="1" si="76"/>
        <v>8.5689664059142634E-2</v>
      </c>
      <c r="O318">
        <f t="shared" si="68"/>
        <v>8.6865592331433761E-2</v>
      </c>
      <c r="P318" s="7">
        <f t="shared" si="66"/>
        <v>40145.906199999998</v>
      </c>
      <c r="Q318" s="123"/>
      <c r="R318">
        <f t="shared" si="71"/>
        <v>1.0690017673434933E-6</v>
      </c>
      <c r="S318" s="8">
        <v>1</v>
      </c>
      <c r="T318">
        <f t="shared" si="72"/>
        <v>1.0690017673434933E-6</v>
      </c>
      <c r="U318">
        <f t="shared" si="73"/>
        <v>1.0339254167218703E-3</v>
      </c>
    </row>
    <row r="319" spans="1:32" x14ac:dyDescent="0.2">
      <c r="A319" s="21" t="s">
        <v>1255</v>
      </c>
      <c r="B319" s="35" t="s">
        <v>131</v>
      </c>
      <c r="C319" s="50">
        <v>55180.349699999999</v>
      </c>
      <c r="D319" s="21" t="s">
        <v>298</v>
      </c>
      <c r="E319">
        <f t="shared" si="65"/>
        <v>42489.27711071317</v>
      </c>
      <c r="F319" s="33">
        <f t="shared" si="74"/>
        <v>42489</v>
      </c>
      <c r="G319" s="30">
        <f t="shared" si="69"/>
        <v>8.835974244721001E-2</v>
      </c>
      <c r="K319">
        <f t="shared" si="75"/>
        <v>8.835974244721001E-2</v>
      </c>
      <c r="N319">
        <f t="shared" ca="1" si="76"/>
        <v>8.56143980924364E-2</v>
      </c>
      <c r="O319">
        <f t="shared" si="68"/>
        <v>8.6784672317399225E-2</v>
      </c>
      <c r="P319" s="7">
        <f t="shared" si="66"/>
        <v>40161.849699999999</v>
      </c>
      <c r="Q319" s="123"/>
      <c r="R319">
        <f t="shared" si="71"/>
        <v>2.4808459138221632E-6</v>
      </c>
      <c r="S319" s="8">
        <v>1</v>
      </c>
      <c r="T319">
        <f t="shared" si="72"/>
        <v>2.4808459138221632E-6</v>
      </c>
      <c r="U319">
        <f t="shared" si="73"/>
        <v>1.575070129810785E-3</v>
      </c>
    </row>
    <row r="320" spans="1:32" x14ac:dyDescent="0.2">
      <c r="A320" s="27" t="s">
        <v>182</v>
      </c>
      <c r="B320" s="41" t="s">
        <v>132</v>
      </c>
      <c r="C320" s="30">
        <v>55231.524400000002</v>
      </c>
      <c r="D320" s="30">
        <v>2.0000000000000001E-4</v>
      </c>
      <c r="E320">
        <f t="shared" si="65"/>
        <v>42649.769403027698</v>
      </c>
      <c r="F320" s="33">
        <f t="shared" si="74"/>
        <v>42649.5</v>
      </c>
      <c r="G320" s="10">
        <f t="shared" si="69"/>
        <v>8.5902063721732702E-2</v>
      </c>
      <c r="K320">
        <f t="shared" si="75"/>
        <v>8.5902063721732702E-2</v>
      </c>
      <c r="N320">
        <f t="shared" ca="1" si="76"/>
        <v>8.5372794339309374E-2</v>
      </c>
      <c r="O320">
        <f t="shared" si="68"/>
        <v>8.6520073530019115E-2</v>
      </c>
      <c r="P320" s="7">
        <f t="shared" si="66"/>
        <v>40213.024400000002</v>
      </c>
      <c r="Q320" s="123"/>
      <c r="R320">
        <f t="shared" si="71"/>
        <v>3.8193612313820863E-7</v>
      </c>
      <c r="S320" s="8">
        <v>1</v>
      </c>
      <c r="T320">
        <f t="shared" si="72"/>
        <v>3.8193612313820863E-7</v>
      </c>
      <c r="U320">
        <f t="shared" si="73"/>
        <v>-6.1800980828641272E-4</v>
      </c>
    </row>
    <row r="321" spans="1:32" x14ac:dyDescent="0.2">
      <c r="A321" s="27" t="s">
        <v>182</v>
      </c>
      <c r="B321" s="41" t="s">
        <v>132</v>
      </c>
      <c r="C321" s="30">
        <v>55241.5694</v>
      </c>
      <c r="D321" s="30">
        <v>1E-4</v>
      </c>
      <c r="E321">
        <f t="shared" si="65"/>
        <v>42681.272178350249</v>
      </c>
      <c r="F321" s="33">
        <f t="shared" si="74"/>
        <v>42681</v>
      </c>
      <c r="G321" s="10">
        <f t="shared" si="69"/>
        <v>8.6787005282531027E-2</v>
      </c>
      <c r="K321">
        <f t="shared" si="75"/>
        <v>8.6787005282531027E-2</v>
      </c>
      <c r="N321">
        <f t="shared" ca="1" si="76"/>
        <v>8.5325376780284443E-2</v>
      </c>
      <c r="O321">
        <f t="shared" si="68"/>
        <v>8.646727551167005E-2</v>
      </c>
      <c r="P321" s="7">
        <f t="shared" si="66"/>
        <v>40223.0694</v>
      </c>
      <c r="Q321" s="123"/>
      <c r="R321">
        <f t="shared" si="71"/>
        <v>1.0222712637481285E-7</v>
      </c>
      <c r="S321" s="8">
        <v>1</v>
      </c>
      <c r="T321">
        <f t="shared" si="72"/>
        <v>1.0222712637481285E-7</v>
      </c>
      <c r="U321">
        <f t="shared" si="73"/>
        <v>3.1972977086097698E-4</v>
      </c>
    </row>
    <row r="322" spans="1:32" x14ac:dyDescent="0.2">
      <c r="A322" s="27" t="s">
        <v>183</v>
      </c>
      <c r="B322" s="41" t="s">
        <v>131</v>
      </c>
      <c r="C322" s="30">
        <v>55379.794399999999</v>
      </c>
      <c r="D322" s="30">
        <v>2.0000000000000001E-4</v>
      </c>
      <c r="E322">
        <f t="shared" si="65"/>
        <v>43114.768556544434</v>
      </c>
      <c r="F322" s="33">
        <f t="shared" si="74"/>
        <v>43114.5</v>
      </c>
      <c r="G322" s="10">
        <f t="shared" si="69"/>
        <v>8.5632153393817134E-2</v>
      </c>
      <c r="K322">
        <f t="shared" si="75"/>
        <v>8.5632153393817134E-2</v>
      </c>
      <c r="N322">
        <f t="shared" ca="1" si="76"/>
        <v>8.4672820848941358E-2</v>
      </c>
      <c r="O322">
        <f t="shared" si="68"/>
        <v>8.5711763597910995E-2</v>
      </c>
      <c r="P322" s="7">
        <f t="shared" si="66"/>
        <v>40361.294399999999</v>
      </c>
      <c r="Q322" s="123"/>
      <c r="R322">
        <f t="shared" si="71"/>
        <v>6.3377845958661486E-9</v>
      </c>
      <c r="S322" s="8">
        <v>1</v>
      </c>
      <c r="T322">
        <f t="shared" si="72"/>
        <v>6.3377845958661486E-9</v>
      </c>
      <c r="U322">
        <f t="shared" si="73"/>
        <v>-7.9610204093860659E-5</v>
      </c>
    </row>
    <row r="323" spans="1:32" x14ac:dyDescent="0.2">
      <c r="A323" s="21" t="s">
        <v>1305</v>
      </c>
      <c r="B323" s="35" t="s">
        <v>132</v>
      </c>
      <c r="C323" s="50">
        <v>55451.22</v>
      </c>
      <c r="D323" s="21" t="s">
        <v>298</v>
      </c>
      <c r="E323">
        <f t="shared" si="65"/>
        <v>43338.771008418895</v>
      </c>
      <c r="F323" s="33">
        <f t="shared" si="74"/>
        <v>43338.5</v>
      </c>
      <c r="G323" s="30">
        <f t="shared" si="69"/>
        <v>8.6413960038044024E-2</v>
      </c>
      <c r="K323">
        <f t="shared" si="75"/>
        <v>8.6413960038044024E-2</v>
      </c>
      <c r="N323">
        <f t="shared" ca="1" si="76"/>
        <v>8.4335629318097419E-2</v>
      </c>
      <c r="O323">
        <f t="shared" si="68"/>
        <v>8.5300249038441855E-2</v>
      </c>
      <c r="P323" s="7">
        <f t="shared" si="66"/>
        <v>40432.720000000001</v>
      </c>
      <c r="Q323" s="123"/>
      <c r="R323">
        <f t="shared" si="71"/>
        <v>1.240352190634862E-6</v>
      </c>
      <c r="S323" s="8">
        <v>1</v>
      </c>
      <c r="T323">
        <f t="shared" si="72"/>
        <v>1.240352190634862E-6</v>
      </c>
      <c r="U323">
        <f t="shared" si="73"/>
        <v>1.1137109996021688E-3</v>
      </c>
    </row>
    <row r="324" spans="1:32" x14ac:dyDescent="0.2">
      <c r="A324" s="21" t="s">
        <v>1305</v>
      </c>
      <c r="B324" s="35" t="s">
        <v>132</v>
      </c>
      <c r="C324" s="50">
        <v>55457.2765</v>
      </c>
      <c r="D324" s="21" t="s">
        <v>298</v>
      </c>
      <c r="E324">
        <f t="shared" si="65"/>
        <v>43357.76519047375</v>
      </c>
      <c r="F324" s="33">
        <f t="shared" si="74"/>
        <v>43357.5</v>
      </c>
      <c r="G324" s="30">
        <f t="shared" ref="G324:G355" si="77">C324-(C$7+C$8*F324)</f>
        <v>8.4558845417632256E-2</v>
      </c>
      <c r="K324">
        <f t="shared" si="75"/>
        <v>8.4558845417632256E-2</v>
      </c>
      <c r="N324">
        <f t="shared" ca="1" si="76"/>
        <v>8.4307028250749039E-2</v>
      </c>
      <c r="O324">
        <f t="shared" si="68"/>
        <v>8.5264681607047865E-2</v>
      </c>
      <c r="P324" s="7">
        <f t="shared" si="66"/>
        <v>40438.7765</v>
      </c>
      <c r="Q324" s="123"/>
      <c r="R324">
        <f t="shared" ref="R324:R355" si="78">+(O324-G324)^2</f>
        <v>4.9820472628874828E-7</v>
      </c>
      <c r="S324" s="8">
        <v>1</v>
      </c>
      <c r="T324">
        <f t="shared" ref="T324:T355" si="79">+S324*R324</f>
        <v>4.9820472628874828E-7</v>
      </c>
      <c r="U324">
        <f t="shared" ref="U324:U355" si="80">+(G324-O324)</f>
        <v>-7.0583618941560955E-4</v>
      </c>
    </row>
    <row r="325" spans="1:32" x14ac:dyDescent="0.2">
      <c r="A325" s="21" t="s">
        <v>1312</v>
      </c>
      <c r="B325" s="35" t="s">
        <v>131</v>
      </c>
      <c r="C325" s="50">
        <v>55479.438199999997</v>
      </c>
      <c r="D325" s="21" t="s">
        <v>298</v>
      </c>
      <c r="E325">
        <f t="shared" si="65"/>
        <v>43427.267933715746</v>
      </c>
      <c r="F325" s="33">
        <f t="shared" si="74"/>
        <v>43427</v>
      </c>
      <c r="G325" s="30">
        <f t="shared" si="77"/>
        <v>8.5433557746000588E-2</v>
      </c>
      <c r="K325">
        <f t="shared" si="75"/>
        <v>8.5433557746000588E-2</v>
      </c>
      <c r="N325">
        <f t="shared" ca="1" si="76"/>
        <v>8.4202408557027375E-2</v>
      </c>
      <c r="O325">
        <f t="shared" si="68"/>
        <v>8.5133697535137498E-2</v>
      </c>
      <c r="P325" s="7">
        <f t="shared" si="66"/>
        <v>40460.938199999997</v>
      </c>
      <c r="Q325" s="123"/>
      <c r="R325">
        <f t="shared" si="78"/>
        <v>8.9916146058856729E-8</v>
      </c>
      <c r="S325" s="8">
        <v>1</v>
      </c>
      <c r="T325">
        <f t="shared" si="79"/>
        <v>8.9916146058856729E-8</v>
      </c>
      <c r="U325">
        <f t="shared" si="80"/>
        <v>2.9986021086308989E-4</v>
      </c>
      <c r="AF325" t="s">
        <v>97</v>
      </c>
    </row>
    <row r="326" spans="1:32" x14ac:dyDescent="0.2">
      <c r="A326" s="21" t="s">
        <v>1312</v>
      </c>
      <c r="B326" s="35" t="s">
        <v>132</v>
      </c>
      <c r="C326" s="50">
        <v>55479.597699999998</v>
      </c>
      <c r="D326" s="21" t="s">
        <v>298</v>
      </c>
      <c r="E326">
        <f t="shared" si="65"/>
        <v>43427.768151999866</v>
      </c>
      <c r="F326" s="33">
        <f t="shared" si="74"/>
        <v>43427.5</v>
      </c>
      <c r="G326" s="30">
        <f t="shared" si="77"/>
        <v>8.5503159993095323E-2</v>
      </c>
      <c r="K326">
        <f t="shared" si="75"/>
        <v>8.5503159993095323E-2</v>
      </c>
      <c r="N326">
        <f t="shared" ca="1" si="76"/>
        <v>8.4201655897360311E-2</v>
      </c>
      <c r="O326">
        <f t="shared" si="68"/>
        <v>8.5132750183920858E-2</v>
      </c>
      <c r="P326" s="7">
        <f t="shared" si="66"/>
        <v>40461.097699999998</v>
      </c>
      <c r="Q326" s="123"/>
      <c r="R326">
        <f t="shared" si="78"/>
        <v>1.3720342673266404E-7</v>
      </c>
      <c r="S326" s="8">
        <v>1</v>
      </c>
      <c r="T326">
        <f t="shared" si="79"/>
        <v>1.3720342673266404E-7</v>
      </c>
      <c r="U326">
        <f t="shared" si="80"/>
        <v>3.7040980917446564E-4</v>
      </c>
    </row>
    <row r="327" spans="1:32" x14ac:dyDescent="0.2">
      <c r="A327" s="21" t="s">
        <v>1255</v>
      </c>
      <c r="B327" s="35" t="s">
        <v>132</v>
      </c>
      <c r="C327" s="50">
        <v>55482.466699999997</v>
      </c>
      <c r="D327" s="21" t="s">
        <v>298</v>
      </c>
      <c r="E327">
        <f t="shared" si="65"/>
        <v>43436.765808784374</v>
      </c>
      <c r="F327" s="33">
        <f t="shared" si="74"/>
        <v>43436.5</v>
      </c>
      <c r="G327" s="30">
        <f t="shared" si="77"/>
        <v>8.4756000440393109E-2</v>
      </c>
      <c r="K327">
        <f t="shared" si="75"/>
        <v>8.4756000440393109E-2</v>
      </c>
      <c r="N327">
        <f t="shared" ca="1" si="76"/>
        <v>8.4188108023353178E-2</v>
      </c>
      <c r="O327">
        <f t="shared" si="68"/>
        <v>8.5115685599455926E-2</v>
      </c>
      <c r="P327" s="7">
        <f t="shared" si="66"/>
        <v>40463.966699999997</v>
      </c>
      <c r="Q327" s="123"/>
      <c r="R327">
        <f t="shared" si="78"/>
        <v>1.2937341365004394E-7</v>
      </c>
      <c r="S327" s="8">
        <v>1</v>
      </c>
      <c r="T327">
        <f t="shared" si="79"/>
        <v>1.2937341365004394E-7</v>
      </c>
      <c r="U327">
        <f t="shared" si="80"/>
        <v>-3.5968515906281695E-4</v>
      </c>
    </row>
    <row r="328" spans="1:32" x14ac:dyDescent="0.2">
      <c r="A328" s="30" t="s">
        <v>184</v>
      </c>
      <c r="B328" s="41" t="s">
        <v>131</v>
      </c>
      <c r="C328" s="30">
        <v>55492.671399999999</v>
      </c>
      <c r="D328" s="30">
        <v>2.9999999999999997E-4</v>
      </c>
      <c r="E328">
        <f t="shared" si="65"/>
        <v>43468.769429624015</v>
      </c>
      <c r="F328" s="33">
        <f t="shared" si="74"/>
        <v>43468.5</v>
      </c>
      <c r="G328" s="10">
        <f t="shared" si="77"/>
        <v>8.5910544243233744E-2</v>
      </c>
      <c r="K328">
        <f t="shared" si="75"/>
        <v>8.5910544243233744E-2</v>
      </c>
      <c r="N328">
        <f t="shared" ca="1" si="76"/>
        <v>8.4139937804661197E-2</v>
      </c>
      <c r="O328">
        <f t="shared" si="68"/>
        <v>8.5054823351919551E-2</v>
      </c>
      <c r="P328" s="7">
        <f t="shared" si="66"/>
        <v>40474.171399999999</v>
      </c>
      <c r="Q328" s="123"/>
      <c r="R328">
        <f t="shared" si="78"/>
        <v>7.3225824383155755E-7</v>
      </c>
      <c r="S328" s="8">
        <v>1</v>
      </c>
      <c r="T328">
        <f t="shared" si="79"/>
        <v>7.3225824383155755E-7</v>
      </c>
      <c r="U328">
        <f t="shared" si="80"/>
        <v>8.5572089131419338E-4</v>
      </c>
    </row>
    <row r="329" spans="1:32" x14ac:dyDescent="0.2">
      <c r="A329" s="21" t="s">
        <v>1255</v>
      </c>
      <c r="B329" s="35" t="s">
        <v>131</v>
      </c>
      <c r="C329" s="50">
        <v>55497.2935</v>
      </c>
      <c r="D329" s="21" t="s">
        <v>298</v>
      </c>
      <c r="E329">
        <f t="shared" si="65"/>
        <v>43483.265096903102</v>
      </c>
      <c r="F329" s="33">
        <f t="shared" si="74"/>
        <v>43483</v>
      </c>
      <c r="G329" s="30">
        <f t="shared" si="77"/>
        <v>8.4529009407560807E-2</v>
      </c>
      <c r="K329">
        <f t="shared" si="75"/>
        <v>8.4529009407560807E-2</v>
      </c>
      <c r="N329">
        <f t="shared" ca="1" si="76"/>
        <v>8.4118110674316376E-2</v>
      </c>
      <c r="O329">
        <f t="shared" si="68"/>
        <v>8.5027148443836797E-2</v>
      </c>
      <c r="P329" s="7">
        <f t="shared" si="66"/>
        <v>40478.7935</v>
      </c>
      <c r="Q329" s="123"/>
      <c r="R329">
        <f t="shared" si="78"/>
        <v>2.4814249946197284E-7</v>
      </c>
      <c r="S329" s="8">
        <v>1</v>
      </c>
      <c r="T329">
        <f t="shared" si="79"/>
        <v>2.4814249946197284E-7</v>
      </c>
      <c r="U329">
        <f t="shared" si="80"/>
        <v>-4.9813903627599077E-4</v>
      </c>
    </row>
    <row r="330" spans="1:32" x14ac:dyDescent="0.2">
      <c r="A330" s="30" t="s">
        <v>184</v>
      </c>
      <c r="B330" s="41" t="s">
        <v>131</v>
      </c>
      <c r="C330" s="30">
        <v>55503.670400000003</v>
      </c>
      <c r="D330" s="30">
        <v>2.9999999999999997E-4</v>
      </c>
      <c r="E330">
        <f t="shared" si="65"/>
        <v>43503.264106156908</v>
      </c>
      <c r="F330" s="33">
        <f t="shared" si="74"/>
        <v>43503</v>
      </c>
      <c r="G330" s="10">
        <f t="shared" si="77"/>
        <v>8.421309928962728E-2</v>
      </c>
      <c r="K330">
        <f t="shared" si="75"/>
        <v>8.421309928962728E-2</v>
      </c>
      <c r="N330">
        <f t="shared" ca="1" si="76"/>
        <v>8.4088004287633883E-2</v>
      </c>
      <c r="O330">
        <f t="shared" si="68"/>
        <v>8.4988877195764478E-2</v>
      </c>
      <c r="P330" s="7">
        <f t="shared" si="66"/>
        <v>40485.170400000003</v>
      </c>
      <c r="Q330" s="123"/>
      <c r="R330">
        <f t="shared" si="78"/>
        <v>6.0183135965061568E-7</v>
      </c>
      <c r="S330" s="8">
        <v>1</v>
      </c>
      <c r="T330">
        <f t="shared" si="79"/>
        <v>6.0183135965061568E-7</v>
      </c>
      <c r="U330">
        <f t="shared" si="80"/>
        <v>-7.7577790613719833E-4</v>
      </c>
    </row>
    <row r="331" spans="1:32" x14ac:dyDescent="0.2">
      <c r="A331" s="27" t="s">
        <v>172</v>
      </c>
      <c r="B331" s="41" t="s">
        <v>132</v>
      </c>
      <c r="C331" s="30">
        <v>55518.657800000001</v>
      </c>
      <c r="D331" s="30">
        <v>1E-4</v>
      </c>
      <c r="E331">
        <f t="shared" si="65"/>
        <v>43550.267062341009</v>
      </c>
      <c r="F331" s="33">
        <f t="shared" si="74"/>
        <v>43550</v>
      </c>
      <c r="G331" s="10">
        <f t="shared" si="77"/>
        <v>8.5155710505205207E-2</v>
      </c>
      <c r="K331">
        <f t="shared" si="75"/>
        <v>8.5155710505205207E-2</v>
      </c>
      <c r="N331">
        <f t="shared" ca="1" si="76"/>
        <v>8.4017254278930018E-2</v>
      </c>
      <c r="O331">
        <f t="shared" si="68"/>
        <v>8.4898488127456762E-2</v>
      </c>
      <c r="P331" s="7">
        <f t="shared" si="66"/>
        <v>40500.157800000001</v>
      </c>
      <c r="Q331" s="123"/>
      <c r="R331">
        <f t="shared" si="78"/>
        <v>6.6163351614563747E-8</v>
      </c>
      <c r="S331" s="8">
        <v>1</v>
      </c>
      <c r="T331">
        <f t="shared" si="79"/>
        <v>6.6163351614563747E-8</v>
      </c>
      <c r="U331">
        <f t="shared" si="80"/>
        <v>2.5722237774844503E-4</v>
      </c>
    </row>
    <row r="332" spans="1:32" x14ac:dyDescent="0.2">
      <c r="A332" s="27" t="s">
        <v>284</v>
      </c>
      <c r="B332" s="45" t="s">
        <v>132</v>
      </c>
      <c r="C332" s="46">
        <v>55765.455300000001</v>
      </c>
      <c r="D332" s="46">
        <v>5.0000000000000001E-4</v>
      </c>
      <c r="E332">
        <f t="shared" si="65"/>
        <v>44324.264692273216</v>
      </c>
      <c r="F332" s="33">
        <f t="shared" si="74"/>
        <v>44324</v>
      </c>
      <c r="G332" s="10">
        <f t="shared" si="77"/>
        <v>8.4399988802033477E-2</v>
      </c>
      <c r="K332">
        <f t="shared" si="75"/>
        <v>8.4399988802033477E-2</v>
      </c>
      <c r="N332">
        <f t="shared" ca="1" si="76"/>
        <v>8.2852137114317451E-2</v>
      </c>
      <c r="O332">
        <f t="shared" si="68"/>
        <v>8.331881528331081E-2</v>
      </c>
      <c r="P332" s="7">
        <f t="shared" si="66"/>
        <v>40746.955300000001</v>
      </c>
      <c r="Q332" s="123"/>
      <c r="R332">
        <f t="shared" si="78"/>
        <v>1.1689361775871526E-6</v>
      </c>
      <c r="S332" s="8">
        <v>1</v>
      </c>
      <c r="T332">
        <f t="shared" si="79"/>
        <v>1.1689361775871526E-6</v>
      </c>
      <c r="U332">
        <f t="shared" si="80"/>
        <v>1.0811735187226668E-3</v>
      </c>
    </row>
    <row r="333" spans="1:32" x14ac:dyDescent="0.2">
      <c r="A333" s="27" t="s">
        <v>284</v>
      </c>
      <c r="B333" s="45" t="s">
        <v>131</v>
      </c>
      <c r="C333" s="46">
        <v>55776.457000000002</v>
      </c>
      <c r="D333" s="46">
        <v>2.9999999999999997E-4</v>
      </c>
      <c r="E333">
        <f t="shared" si="65"/>
        <v>44358.767836451036</v>
      </c>
      <c r="F333" s="33">
        <f t="shared" si="74"/>
        <v>44358.5</v>
      </c>
      <c r="G333" s="10">
        <f t="shared" si="77"/>
        <v>8.5402543845702894E-2</v>
      </c>
      <c r="K333">
        <f t="shared" si="75"/>
        <v>8.5402543845702894E-2</v>
      </c>
      <c r="N333">
        <f t="shared" ca="1" si="76"/>
        <v>8.2800203597290151E-2</v>
      </c>
      <c r="O333">
        <f t="shared" si="68"/>
        <v>8.3244403008333911E-2</v>
      </c>
      <c r="P333" s="7">
        <f t="shared" si="66"/>
        <v>40757.957000000002</v>
      </c>
      <c r="Q333" s="123"/>
      <c r="R333">
        <f t="shared" si="78"/>
        <v>4.6575718739196932E-6</v>
      </c>
      <c r="S333" s="8">
        <v>1</v>
      </c>
      <c r="T333">
        <f t="shared" si="79"/>
        <v>4.6575718739196932E-6</v>
      </c>
      <c r="U333">
        <f t="shared" si="80"/>
        <v>2.1581408373689825E-3</v>
      </c>
    </row>
    <row r="334" spans="1:32" x14ac:dyDescent="0.2">
      <c r="A334" s="27" t="s">
        <v>286</v>
      </c>
      <c r="B334" s="41" t="s">
        <v>132</v>
      </c>
      <c r="C334" s="30">
        <v>55799.57243</v>
      </c>
      <c r="D334" s="30">
        <v>2.0000000000000001E-4</v>
      </c>
      <c r="E334">
        <f t="shared" si="65"/>
        <v>44431.261634138871</v>
      </c>
      <c r="F334" s="33">
        <f t="shared" ref="F334:F345" si="81">ROUND(2*E334,0)/2-0.5</f>
        <v>44431</v>
      </c>
      <c r="G334" s="10">
        <f t="shared" si="77"/>
        <v>8.3424869648297317E-2</v>
      </c>
      <c r="K334">
        <f t="shared" si="75"/>
        <v>8.3424869648297317E-2</v>
      </c>
      <c r="N334">
        <f t="shared" ca="1" si="76"/>
        <v>8.2691067945566105E-2</v>
      </c>
      <c r="O334">
        <f t="shared" si="68"/>
        <v>8.3086916792171672E-2</v>
      </c>
      <c r="P334" s="7">
        <f t="shared" si="66"/>
        <v>40781.07243</v>
      </c>
      <c r="Q334" s="123"/>
      <c r="R334">
        <f t="shared" si="78"/>
        <v>1.1421213296348097E-7</v>
      </c>
      <c r="S334" s="8">
        <v>1</v>
      </c>
      <c r="T334">
        <f t="shared" si="79"/>
        <v>1.1421213296348097E-7</v>
      </c>
      <c r="U334">
        <f t="shared" si="80"/>
        <v>3.3795285612564507E-4</v>
      </c>
    </row>
    <row r="335" spans="1:32" x14ac:dyDescent="0.2">
      <c r="A335" s="27" t="s">
        <v>286</v>
      </c>
      <c r="B335" s="41" t="s">
        <v>132</v>
      </c>
      <c r="C335" s="30">
        <v>55815.515099999997</v>
      </c>
      <c r="D335" s="30">
        <v>2.0000000000000001E-4</v>
      </c>
      <c r="E335">
        <f t="shared" si="65"/>
        <v>44481.260474462571</v>
      </c>
      <c r="F335" s="33">
        <f t="shared" si="81"/>
        <v>44481</v>
      </c>
      <c r="G335" s="10">
        <f t="shared" si="77"/>
        <v>8.3055094342853408E-2</v>
      </c>
      <c r="K335">
        <f t="shared" si="75"/>
        <v>8.3055094342853408E-2</v>
      </c>
      <c r="N335">
        <f t="shared" ca="1" si="76"/>
        <v>8.2615801978859871E-2</v>
      </c>
      <c r="O335">
        <f t="shared" si="68"/>
        <v>8.2977427149912353E-2</v>
      </c>
      <c r="P335" s="7">
        <f t="shared" si="66"/>
        <v>40797.015099999997</v>
      </c>
      <c r="Q335" s="123"/>
      <c r="R335">
        <f t="shared" si="78"/>
        <v>6.0321928593431424E-9</v>
      </c>
      <c r="S335" s="8">
        <v>1</v>
      </c>
      <c r="T335">
        <f t="shared" si="79"/>
        <v>6.0321928593431424E-9</v>
      </c>
      <c r="U335">
        <f t="shared" si="80"/>
        <v>7.7667192941055507E-5</v>
      </c>
    </row>
    <row r="336" spans="1:32" x14ac:dyDescent="0.2">
      <c r="A336" s="27" t="s">
        <v>286</v>
      </c>
      <c r="B336" s="41" t="s">
        <v>132</v>
      </c>
      <c r="C336" s="30">
        <v>55815.515099999997</v>
      </c>
      <c r="D336" s="30">
        <v>2.0000000000000001E-4</v>
      </c>
      <c r="E336">
        <f t="shared" si="65"/>
        <v>44481.260474462571</v>
      </c>
      <c r="F336" s="33">
        <f t="shared" si="81"/>
        <v>44481</v>
      </c>
      <c r="G336" s="10">
        <f t="shared" si="77"/>
        <v>8.3055094342853408E-2</v>
      </c>
      <c r="K336">
        <f t="shared" si="75"/>
        <v>8.3055094342853408E-2</v>
      </c>
      <c r="N336">
        <f t="shared" ca="1" si="76"/>
        <v>8.2615801978859871E-2</v>
      </c>
      <c r="O336">
        <f t="shared" si="68"/>
        <v>8.2977427149912353E-2</v>
      </c>
      <c r="P336" s="7">
        <f t="shared" si="66"/>
        <v>40797.015099999997</v>
      </c>
      <c r="Q336" s="123"/>
      <c r="R336">
        <f t="shared" si="78"/>
        <v>6.0321928593431424E-9</v>
      </c>
      <c r="S336" s="8">
        <v>1</v>
      </c>
      <c r="T336">
        <f t="shared" si="79"/>
        <v>6.0321928593431424E-9</v>
      </c>
      <c r="U336">
        <f t="shared" si="80"/>
        <v>7.7667192941055507E-5</v>
      </c>
    </row>
    <row r="337" spans="1:21" x14ac:dyDescent="0.2">
      <c r="A337" s="27" t="s">
        <v>286</v>
      </c>
      <c r="B337" s="41" t="s">
        <v>132</v>
      </c>
      <c r="C337" s="30">
        <v>55815.515099999997</v>
      </c>
      <c r="D337" s="30">
        <v>2.0000000000000001E-4</v>
      </c>
      <c r="E337">
        <f t="shared" si="65"/>
        <v>44481.260474462571</v>
      </c>
      <c r="F337" s="33">
        <f t="shared" si="81"/>
        <v>44481</v>
      </c>
      <c r="G337" s="10">
        <f t="shared" si="77"/>
        <v>8.3055094342853408E-2</v>
      </c>
      <c r="K337">
        <f t="shared" ref="K337:K361" si="82">G337</f>
        <v>8.3055094342853408E-2</v>
      </c>
      <c r="N337">
        <f t="shared" ca="1" si="76"/>
        <v>8.2615801978859871E-2</v>
      </c>
      <c r="O337">
        <f t="shared" si="68"/>
        <v>8.2977427149912353E-2</v>
      </c>
      <c r="P337" s="7">
        <f t="shared" si="66"/>
        <v>40797.015099999997</v>
      </c>
      <c r="Q337" s="123"/>
      <c r="R337">
        <f t="shared" si="78"/>
        <v>6.0321928593431424E-9</v>
      </c>
      <c r="S337" s="8">
        <v>1</v>
      </c>
      <c r="T337">
        <f t="shared" si="79"/>
        <v>6.0321928593431424E-9</v>
      </c>
      <c r="U337">
        <f t="shared" si="80"/>
        <v>7.7667192941055507E-5</v>
      </c>
    </row>
    <row r="338" spans="1:21" x14ac:dyDescent="0.2">
      <c r="A338" s="27" t="s">
        <v>286</v>
      </c>
      <c r="B338" s="41" t="s">
        <v>132</v>
      </c>
      <c r="C338" s="30">
        <v>55815.515099999997</v>
      </c>
      <c r="D338" s="30">
        <v>2.0000000000000001E-4</v>
      </c>
      <c r="E338">
        <f t="shared" si="65"/>
        <v>44481.260474462571</v>
      </c>
      <c r="F338" s="33">
        <f t="shared" si="81"/>
        <v>44481</v>
      </c>
      <c r="G338" s="10">
        <f t="shared" si="77"/>
        <v>8.3055094342853408E-2</v>
      </c>
      <c r="K338">
        <f t="shared" si="82"/>
        <v>8.3055094342853408E-2</v>
      </c>
      <c r="N338">
        <f t="shared" ca="1" si="76"/>
        <v>8.2615801978859871E-2</v>
      </c>
      <c r="O338">
        <f t="shared" si="68"/>
        <v>8.2977427149912353E-2</v>
      </c>
      <c r="P338" s="7">
        <f t="shared" si="66"/>
        <v>40797.015099999997</v>
      </c>
      <c r="Q338" s="123"/>
      <c r="R338">
        <f t="shared" si="78"/>
        <v>6.0321928593431424E-9</v>
      </c>
      <c r="S338" s="8">
        <v>1</v>
      </c>
      <c r="T338">
        <f t="shared" si="79"/>
        <v>6.0321928593431424E-9</v>
      </c>
      <c r="U338">
        <f t="shared" si="80"/>
        <v>7.7667192941055507E-5</v>
      </c>
    </row>
    <row r="339" spans="1:21" x14ac:dyDescent="0.2">
      <c r="A339" s="27" t="s">
        <v>286</v>
      </c>
      <c r="B339" s="41" t="s">
        <v>131</v>
      </c>
      <c r="C339" s="30">
        <v>55836.401550000002</v>
      </c>
      <c r="D339" s="30">
        <v>1E-4</v>
      </c>
      <c r="E339">
        <f t="shared" si="65"/>
        <v>44546.763823555259</v>
      </c>
      <c r="F339" s="33">
        <f t="shared" si="81"/>
        <v>44546.5</v>
      </c>
      <c r="G339" s="10">
        <f t="shared" si="77"/>
        <v>8.4122988700983115E-2</v>
      </c>
      <c r="K339">
        <f t="shared" si="82"/>
        <v>8.4122988700983115E-2</v>
      </c>
      <c r="N339">
        <f t="shared" ca="1" si="76"/>
        <v>8.2517203562474689E-2</v>
      </c>
      <c r="O339">
        <f t="shared" si="68"/>
        <v>8.283291069656501E-2</v>
      </c>
      <c r="P339" s="7">
        <f t="shared" si="66"/>
        <v>40817.901550000002</v>
      </c>
      <c r="Q339" s="123"/>
      <c r="R339">
        <f t="shared" si="78"/>
        <v>1.6643012574833997E-6</v>
      </c>
      <c r="S339" s="8">
        <v>1</v>
      </c>
      <c r="T339">
        <f t="shared" si="79"/>
        <v>1.6643012574833997E-6</v>
      </c>
      <c r="U339">
        <f t="shared" si="80"/>
        <v>1.2900780044181048E-3</v>
      </c>
    </row>
    <row r="340" spans="1:21" x14ac:dyDescent="0.2">
      <c r="A340" s="95" t="s">
        <v>185</v>
      </c>
      <c r="B340" s="30"/>
      <c r="C340" s="46">
        <v>55840.704700000002</v>
      </c>
      <c r="D340" s="46">
        <v>1E-4</v>
      </c>
      <c r="E340">
        <f t="shared" si="65"/>
        <v>44560.259211074343</v>
      </c>
      <c r="F340" s="33">
        <f t="shared" si="81"/>
        <v>44560</v>
      </c>
      <c r="G340" s="10">
        <f t="shared" si="77"/>
        <v>8.2652249373495579E-2</v>
      </c>
      <c r="K340">
        <f t="shared" si="82"/>
        <v>8.2652249373495579E-2</v>
      </c>
      <c r="N340">
        <f t="shared" ca="1" si="76"/>
        <v>8.249688175146401E-2</v>
      </c>
      <c r="O340">
        <f t="shared" si="68"/>
        <v>8.2802971903288947E-2</v>
      </c>
      <c r="P340" s="7">
        <f t="shared" si="66"/>
        <v>40822.204700000002</v>
      </c>
      <c r="Q340" s="123"/>
      <c r="R340">
        <f t="shared" si="78"/>
        <v>2.2717280987312665E-8</v>
      </c>
      <c r="S340" s="8">
        <v>1</v>
      </c>
      <c r="T340">
        <f t="shared" si="79"/>
        <v>2.2717280987312665E-8</v>
      </c>
      <c r="U340">
        <f t="shared" si="80"/>
        <v>-1.5072252979336787E-4</v>
      </c>
    </row>
    <row r="341" spans="1:21" x14ac:dyDescent="0.2">
      <c r="A341" s="21" t="s">
        <v>1358</v>
      </c>
      <c r="B341" s="35" t="s">
        <v>132</v>
      </c>
      <c r="C341" s="50">
        <v>55884.2307</v>
      </c>
      <c r="D341" s="21" t="s">
        <v>298</v>
      </c>
      <c r="E341">
        <f t="shared" ref="E341:E361" si="83">(C341-C$7)/C$8</f>
        <v>44696.763919754245</v>
      </c>
      <c r="F341" s="33">
        <f t="shared" si="81"/>
        <v>44696.5</v>
      </c>
      <c r="G341" s="30">
        <f t="shared" si="77"/>
        <v>8.4153662784956396E-2</v>
      </c>
      <c r="K341">
        <f t="shared" si="82"/>
        <v>8.4153662784956396E-2</v>
      </c>
      <c r="N341">
        <f t="shared" ca="1" si="76"/>
        <v>8.2291405662355974E-2</v>
      </c>
      <c r="O341">
        <f t="shared" si="68"/>
        <v>8.249732087600492E-2</v>
      </c>
      <c r="P341" s="7">
        <f t="shared" ref="P341:P361" si="84">C341-15018.5</f>
        <v>40865.7307</v>
      </c>
      <c r="Q341" s="123"/>
      <c r="R341">
        <f t="shared" si="78"/>
        <v>2.7434685193490173E-6</v>
      </c>
      <c r="S341" s="8">
        <v>1</v>
      </c>
      <c r="T341">
        <f t="shared" si="79"/>
        <v>2.7434685193490173E-6</v>
      </c>
      <c r="U341">
        <f t="shared" si="80"/>
        <v>1.6563419089514753E-3</v>
      </c>
    </row>
    <row r="342" spans="1:21" x14ac:dyDescent="0.2">
      <c r="A342" s="21" t="s">
        <v>1358</v>
      </c>
      <c r="B342" s="35" t="s">
        <v>131</v>
      </c>
      <c r="C342" s="50">
        <v>55884.389300000003</v>
      </c>
      <c r="D342" s="21" t="s">
        <v>298</v>
      </c>
      <c r="E342">
        <f t="shared" si="83"/>
        <v>44697.261315490061</v>
      </c>
      <c r="F342" s="33">
        <f t="shared" si="81"/>
        <v>44697</v>
      </c>
      <c r="G342" s="30">
        <f t="shared" si="77"/>
        <v>8.3323265040235128E-2</v>
      </c>
      <c r="K342">
        <f t="shared" si="82"/>
        <v>8.3323265040235128E-2</v>
      </c>
      <c r="N342">
        <f t="shared" ca="1" si="76"/>
        <v>8.229065300268891E-2</v>
      </c>
      <c r="O342">
        <f t="shared" si="68"/>
        <v>8.249619145077719E-2</v>
      </c>
      <c r="P342" s="7">
        <f t="shared" si="84"/>
        <v>40865.889300000003</v>
      </c>
      <c r="Q342" s="123"/>
      <c r="R342">
        <f t="shared" si="78"/>
        <v>6.8405072237883846E-7</v>
      </c>
      <c r="S342" s="8">
        <v>1</v>
      </c>
      <c r="T342">
        <f t="shared" si="79"/>
        <v>6.8405072237883846E-7</v>
      </c>
      <c r="U342">
        <f t="shared" si="80"/>
        <v>8.2707358945793841E-4</v>
      </c>
    </row>
    <row r="343" spans="1:21" x14ac:dyDescent="0.2">
      <c r="A343" s="27" t="s">
        <v>290</v>
      </c>
      <c r="B343" s="41" t="s">
        <v>131</v>
      </c>
      <c r="C343" s="30">
        <v>55914.522100000002</v>
      </c>
      <c r="D343" s="30">
        <v>2.0000000000000001E-4</v>
      </c>
      <c r="E343">
        <f t="shared" si="83"/>
        <v>44791.762741895189</v>
      </c>
      <c r="F343" s="33">
        <f t="shared" si="81"/>
        <v>44791.5</v>
      </c>
      <c r="G343" s="10">
        <f t="shared" si="77"/>
        <v>8.3778089712723158E-2</v>
      </c>
      <c r="K343">
        <f t="shared" si="82"/>
        <v>8.3778089712723158E-2</v>
      </c>
      <c r="N343">
        <f t="shared" ca="1" si="76"/>
        <v>8.2148400325614129E-2</v>
      </c>
      <c r="O343">
        <f t="shared" si="68"/>
        <v>8.2281442513260028E-2</v>
      </c>
      <c r="P343" s="7">
        <f t="shared" si="84"/>
        <v>40896.022100000002</v>
      </c>
      <c r="Q343" s="123"/>
      <c r="R343">
        <f t="shared" si="78"/>
        <v>2.2399528396608308E-6</v>
      </c>
      <c r="S343" s="8">
        <v>1</v>
      </c>
      <c r="T343">
        <f t="shared" si="79"/>
        <v>2.2399528396608308E-6</v>
      </c>
      <c r="U343">
        <f t="shared" si="80"/>
        <v>1.4966471994631303E-3</v>
      </c>
    </row>
    <row r="344" spans="1:21" x14ac:dyDescent="0.2">
      <c r="A344" s="27" t="s">
        <v>289</v>
      </c>
      <c r="B344" s="41" t="s">
        <v>131</v>
      </c>
      <c r="C344" s="30">
        <v>55936.522799999999</v>
      </c>
      <c r="D344" s="30">
        <v>1E-4</v>
      </c>
      <c r="E344">
        <f t="shared" si="83"/>
        <v>44860.760562605887</v>
      </c>
      <c r="F344" s="33">
        <f t="shared" si="81"/>
        <v>44860.5</v>
      </c>
      <c r="G344" s="10">
        <f t="shared" si="77"/>
        <v>8.3083199795510154E-2</v>
      </c>
      <c r="K344">
        <f t="shared" si="82"/>
        <v>8.3083199795510154E-2</v>
      </c>
      <c r="N344">
        <f t="shared" ca="1" si="76"/>
        <v>8.2044533291559515E-2</v>
      </c>
      <c r="O344">
        <f t="shared" si="68"/>
        <v>8.2123023688382091E-2</v>
      </c>
      <c r="P344" s="7">
        <f t="shared" si="84"/>
        <v>40918.022799999999</v>
      </c>
      <c r="Q344" s="123"/>
      <c r="R344">
        <f t="shared" si="78"/>
        <v>9.2193815669960235E-7</v>
      </c>
      <c r="S344" s="8">
        <v>1</v>
      </c>
      <c r="T344">
        <f t="shared" si="79"/>
        <v>9.2193815669960235E-7</v>
      </c>
      <c r="U344">
        <f t="shared" si="80"/>
        <v>9.6017610712806345E-4</v>
      </c>
    </row>
    <row r="345" spans="1:21" x14ac:dyDescent="0.2">
      <c r="A345" s="27" t="s">
        <v>288</v>
      </c>
      <c r="B345" s="41" t="s">
        <v>132</v>
      </c>
      <c r="C345" s="30">
        <v>56172.317900000002</v>
      </c>
      <c r="D345" s="30">
        <v>1E-4</v>
      </c>
      <c r="E345">
        <f t="shared" si="83"/>
        <v>45600.252853044934</v>
      </c>
      <c r="F345" s="33">
        <f t="shared" si="81"/>
        <v>45600</v>
      </c>
      <c r="G345" s="10">
        <f t="shared" si="77"/>
        <v>8.0624923051800579E-2</v>
      </c>
      <c r="K345">
        <f t="shared" si="82"/>
        <v>8.0624923051800579E-2</v>
      </c>
      <c r="N345">
        <f t="shared" ca="1" si="76"/>
        <v>8.0931349643974249E-2</v>
      </c>
      <c r="O345">
        <f t="shared" si="68"/>
        <v>8.0339437284728143E-2</v>
      </c>
      <c r="P345" s="7">
        <f t="shared" si="84"/>
        <v>41153.817900000002</v>
      </c>
      <c r="Q345" s="123"/>
      <c r="R345">
        <f t="shared" si="78"/>
        <v>8.1502123200936802E-8</v>
      </c>
      <c r="S345" s="8">
        <v>1</v>
      </c>
      <c r="T345">
        <f t="shared" si="79"/>
        <v>8.1502123200936802E-8</v>
      </c>
      <c r="U345">
        <f t="shared" si="80"/>
        <v>2.8548576707243534E-4</v>
      </c>
    </row>
    <row r="346" spans="1:21" x14ac:dyDescent="0.2">
      <c r="A346" s="27" t="s">
        <v>284</v>
      </c>
      <c r="B346" s="45" t="s">
        <v>132</v>
      </c>
      <c r="C346" s="46">
        <v>56181.563800000004</v>
      </c>
      <c r="D346" s="46">
        <v>2.0000000000000001E-4</v>
      </c>
      <c r="E346">
        <f t="shared" si="83"/>
        <v>45629.249519083249</v>
      </c>
      <c r="F346" s="91">
        <f>ROUND(2*E346,0)/2</f>
        <v>45629</v>
      </c>
      <c r="G346" s="10">
        <f t="shared" si="77"/>
        <v>7.9561853381164838E-2</v>
      </c>
      <c r="K346">
        <f t="shared" si="82"/>
        <v>7.9561853381164838E-2</v>
      </c>
      <c r="N346">
        <f t="shared" ca="1" si="76"/>
        <v>8.0887695383284636E-2</v>
      </c>
      <c r="O346">
        <f t="shared" si="68"/>
        <v>8.0266296349299437E-2</v>
      </c>
      <c r="P346" s="7">
        <f t="shared" si="84"/>
        <v>41163.063800000004</v>
      </c>
      <c r="Q346" s="123"/>
      <c r="R346">
        <f t="shared" si="78"/>
        <v>4.9623989535428486E-7</v>
      </c>
      <c r="S346" s="8">
        <v>1</v>
      </c>
      <c r="T346">
        <f t="shared" si="79"/>
        <v>4.9623989535428486E-7</v>
      </c>
      <c r="U346">
        <f t="shared" si="80"/>
        <v>-7.0444296813459983E-4</v>
      </c>
    </row>
    <row r="347" spans="1:21" x14ac:dyDescent="0.2">
      <c r="A347" s="27" t="s">
        <v>284</v>
      </c>
      <c r="B347" s="45" t="s">
        <v>131</v>
      </c>
      <c r="C347" s="46">
        <v>56182.362099999998</v>
      </c>
      <c r="D347" s="46">
        <v>6.9999999999999999E-4</v>
      </c>
      <c r="E347">
        <f t="shared" si="83"/>
        <v>45631.753119435649</v>
      </c>
      <c r="F347" s="33">
        <f>ROUND(2*E347,0)/2-0.5</f>
        <v>45631.5</v>
      </c>
      <c r="G347" s="10">
        <f t="shared" si="77"/>
        <v>8.0709864610980731E-2</v>
      </c>
      <c r="K347">
        <f t="shared" si="82"/>
        <v>8.0709864610980731E-2</v>
      </c>
      <c r="N347">
        <f t="shared" ca="1" si="76"/>
        <v>8.0883932084949317E-2</v>
      </c>
      <c r="O347">
        <f t="shared" si="68"/>
        <v>8.0259979801776293E-2</v>
      </c>
      <c r="P347" s="7">
        <f t="shared" si="84"/>
        <v>41163.862099999998</v>
      </c>
      <c r="Q347" s="123"/>
      <c r="R347">
        <f t="shared" si="78"/>
        <v>2.0239634155291285E-7</v>
      </c>
      <c r="S347" s="8">
        <v>1</v>
      </c>
      <c r="T347">
        <f t="shared" si="79"/>
        <v>2.0239634155291285E-7</v>
      </c>
      <c r="U347">
        <f t="shared" si="80"/>
        <v>4.4988480920443719E-4</v>
      </c>
    </row>
    <row r="348" spans="1:21" x14ac:dyDescent="0.2">
      <c r="A348" s="21" t="s">
        <v>1383</v>
      </c>
      <c r="B348" s="35" t="s">
        <v>132</v>
      </c>
      <c r="C348" s="50">
        <v>56217.118199999997</v>
      </c>
      <c r="D348" s="21" t="s">
        <v>298</v>
      </c>
      <c r="E348">
        <f t="shared" si="83"/>
        <v>45740.753976517612</v>
      </c>
      <c r="F348" s="33">
        <f>ROUND(2*E348,0)/2-0.5</f>
        <v>45740.5</v>
      </c>
      <c r="G348" s="30">
        <f t="shared" si="77"/>
        <v>8.0983154446585104E-2</v>
      </c>
      <c r="K348">
        <f t="shared" si="82"/>
        <v>8.0983154446585104E-2</v>
      </c>
      <c r="N348">
        <f t="shared" ref="N348:N361" ca="1" si="85">+C$11+C$12*F348</f>
        <v>8.0719852277529716E-2</v>
      </c>
      <c r="O348">
        <f t="shared" si="68"/>
        <v>7.9982835252573548E-2</v>
      </c>
      <c r="P348" s="7">
        <f t="shared" si="84"/>
        <v>41198.618199999997</v>
      </c>
      <c r="Q348" s="123"/>
      <c r="R348">
        <f t="shared" si="78"/>
        <v>1.0006384899079297E-6</v>
      </c>
      <c r="S348" s="8">
        <v>1</v>
      </c>
      <c r="T348">
        <f t="shared" si="79"/>
        <v>1.0006384899079297E-6</v>
      </c>
      <c r="U348">
        <f t="shared" si="80"/>
        <v>1.0003191940115563E-3</v>
      </c>
    </row>
    <row r="349" spans="1:21" x14ac:dyDescent="0.2">
      <c r="A349" s="27" t="s">
        <v>283</v>
      </c>
      <c r="B349" s="41" t="s">
        <v>132</v>
      </c>
      <c r="C349" s="30">
        <v>56259.685599999997</v>
      </c>
      <c r="D349" s="30">
        <v>1.1E-4</v>
      </c>
      <c r="E349">
        <f t="shared" si="83"/>
        <v>45874.252357629157</v>
      </c>
      <c r="F349" s="33">
        <f>ROUND(2*E349,0)/2-0.5</f>
        <v>45874</v>
      </c>
      <c r="G349" s="10">
        <f t="shared" si="77"/>
        <v>8.0466954386793077E-2</v>
      </c>
      <c r="K349">
        <f t="shared" si="82"/>
        <v>8.0466954386793077E-2</v>
      </c>
      <c r="N349">
        <f t="shared" ca="1" si="85"/>
        <v>8.0518892146424062E-2</v>
      </c>
      <c r="O349">
        <f t="shared" si="68"/>
        <v>7.9638753642645388E-2</v>
      </c>
      <c r="P349" s="7">
        <f t="shared" si="84"/>
        <v>41241.185599999997</v>
      </c>
      <c r="Q349" s="123"/>
      <c r="R349">
        <f t="shared" si="78"/>
        <v>6.8591647260678593E-7</v>
      </c>
      <c r="S349" s="8">
        <v>1</v>
      </c>
      <c r="T349">
        <f t="shared" si="79"/>
        <v>6.8591647260678593E-7</v>
      </c>
      <c r="U349">
        <f t="shared" si="80"/>
        <v>8.2820074414768907E-4</v>
      </c>
    </row>
    <row r="350" spans="1:21" x14ac:dyDescent="0.2">
      <c r="A350" s="27" t="s">
        <v>289</v>
      </c>
      <c r="B350" s="41" t="s">
        <v>132</v>
      </c>
      <c r="C350" s="30">
        <v>56261.596799999999</v>
      </c>
      <c r="D350" s="30">
        <v>1E-4</v>
      </c>
      <c r="E350">
        <f t="shared" si="83"/>
        <v>45880.246195777145</v>
      </c>
      <c r="F350" s="91">
        <f>ROUND(2*E350,0)/2</f>
        <v>45880</v>
      </c>
      <c r="G350" s="30">
        <f t="shared" si="77"/>
        <v>7.8502181349904276E-2</v>
      </c>
      <c r="K350">
        <f t="shared" si="82"/>
        <v>7.8502181349904276E-2</v>
      </c>
      <c r="N350">
        <f t="shared" ca="1" si="85"/>
        <v>8.0509860230419311E-2</v>
      </c>
      <c r="O350">
        <f t="shared" ref="O350:O361" si="86">+D$11+D$12*F350+D$13*F350^2</f>
        <v>7.962316925655577E-2</v>
      </c>
      <c r="P350" s="7">
        <f t="shared" si="84"/>
        <v>41243.096799999999</v>
      </c>
      <c r="Q350" s="123"/>
      <c r="R350">
        <f t="shared" si="78"/>
        <v>1.2566138868588983E-6</v>
      </c>
      <c r="S350" s="8">
        <v>1</v>
      </c>
      <c r="T350">
        <f t="shared" si="79"/>
        <v>1.2566138868588983E-6</v>
      </c>
      <c r="U350">
        <f t="shared" si="80"/>
        <v>-1.1209879066514938E-3</v>
      </c>
    </row>
    <row r="351" spans="1:21" x14ac:dyDescent="0.2">
      <c r="A351" s="27" t="s">
        <v>286</v>
      </c>
      <c r="B351" s="41" t="s">
        <v>132</v>
      </c>
      <c r="C351" s="30">
        <v>56280.413260000001</v>
      </c>
      <c r="D351" s="30">
        <v>6.9999999999999999E-4</v>
      </c>
      <c r="E351">
        <f t="shared" si="83"/>
        <v>45939.25771511472</v>
      </c>
      <c r="F351" s="33">
        <f>ROUND(2*E351,0)/2-0.5</f>
        <v>45939</v>
      </c>
      <c r="G351" s="30">
        <f t="shared" si="77"/>
        <v>8.2175246490805876E-2</v>
      </c>
      <c r="K351">
        <f t="shared" si="82"/>
        <v>8.2175246490805876E-2</v>
      </c>
      <c r="N351">
        <f t="shared" ca="1" si="85"/>
        <v>8.0421046389705958E-2</v>
      </c>
      <c r="O351">
        <f t="shared" si="86"/>
        <v>7.9469372770628821E-2</v>
      </c>
      <c r="P351" s="7">
        <f t="shared" si="84"/>
        <v>41261.913260000001</v>
      </c>
      <c r="Q351" s="123"/>
      <c r="R351">
        <f t="shared" si="78"/>
        <v>7.3217525895448122E-6</v>
      </c>
      <c r="S351" s="8">
        <v>1</v>
      </c>
      <c r="T351">
        <f t="shared" si="79"/>
        <v>7.3217525895448122E-6</v>
      </c>
      <c r="U351">
        <f t="shared" si="80"/>
        <v>2.7058737201770544E-3</v>
      </c>
    </row>
    <row r="352" spans="1:21" x14ac:dyDescent="0.2">
      <c r="A352" s="27" t="s">
        <v>288</v>
      </c>
      <c r="B352" s="41" t="s">
        <v>131</v>
      </c>
      <c r="C352" s="30">
        <v>56528.641000000003</v>
      </c>
      <c r="D352" s="30">
        <v>1E-4</v>
      </c>
      <c r="E352">
        <f t="shared" si="83"/>
        <v>46717.740813377182</v>
      </c>
      <c r="F352" s="91">
        <f t="shared" ref="F352:F361" si="87">ROUND(2*E352,0)/2</f>
        <v>46717.5</v>
      </c>
      <c r="G352" s="30">
        <f t="shared" si="77"/>
        <v>7.6785945013398305E-2</v>
      </c>
      <c r="K352">
        <f t="shared" si="82"/>
        <v>7.6785945013398305E-2</v>
      </c>
      <c r="N352">
        <f t="shared" ca="1" si="85"/>
        <v>7.9249155288089831E-2</v>
      </c>
      <c r="O352">
        <f t="shared" si="86"/>
        <v>7.7346531036668664E-2</v>
      </c>
      <c r="P352" s="7">
        <f t="shared" si="84"/>
        <v>41510.141000000003</v>
      </c>
      <c r="Q352" s="123"/>
      <c r="R352">
        <f t="shared" si="78"/>
        <v>3.1425668948607623E-7</v>
      </c>
      <c r="S352" s="8">
        <v>1</v>
      </c>
      <c r="T352">
        <f t="shared" si="79"/>
        <v>3.1425668948607623E-7</v>
      </c>
      <c r="U352">
        <f t="shared" si="80"/>
        <v>-5.6058602327035967E-4</v>
      </c>
    </row>
    <row r="353" spans="1:21" x14ac:dyDescent="0.2">
      <c r="A353" s="27" t="s">
        <v>288</v>
      </c>
      <c r="B353" s="41" t="s">
        <v>132</v>
      </c>
      <c r="C353" s="30">
        <v>56528.798499999997</v>
      </c>
      <c r="D353" s="30">
        <v>1E-4</v>
      </c>
      <c r="E353">
        <f t="shared" si="83"/>
        <v>46718.234759331703</v>
      </c>
      <c r="F353" s="91">
        <f t="shared" si="87"/>
        <v>46718</v>
      </c>
      <c r="G353" s="30">
        <f t="shared" si="77"/>
        <v>7.4855547260085586E-2</v>
      </c>
      <c r="K353">
        <f t="shared" si="82"/>
        <v>7.4855547260085586E-2</v>
      </c>
      <c r="N353">
        <f t="shared" ca="1" si="85"/>
        <v>7.9248402628422768E-2</v>
      </c>
      <c r="O353">
        <f t="shared" si="86"/>
        <v>7.7345111755925566E-2</v>
      </c>
      <c r="P353" s="7">
        <f t="shared" si="84"/>
        <v>41510.298499999997</v>
      </c>
      <c r="Q353" s="123"/>
      <c r="R353">
        <f t="shared" si="78"/>
        <v>6.1979313789469732E-6</v>
      </c>
      <c r="S353" s="8">
        <v>1</v>
      </c>
      <c r="T353">
        <f t="shared" si="79"/>
        <v>6.1979313789469732E-6</v>
      </c>
      <c r="U353">
        <f t="shared" si="80"/>
        <v>-2.4895644958399799E-3</v>
      </c>
    </row>
    <row r="354" spans="1:21" x14ac:dyDescent="0.2">
      <c r="A354" s="27" t="s">
        <v>288</v>
      </c>
      <c r="B354" s="41" t="s">
        <v>132</v>
      </c>
      <c r="C354" s="30">
        <v>56538.683599999997</v>
      </c>
      <c r="D354" s="30">
        <v>1E-4</v>
      </c>
      <c r="E354">
        <f t="shared" si="83"/>
        <v>46749.236061904223</v>
      </c>
      <c r="F354" s="91">
        <f t="shared" si="87"/>
        <v>46749</v>
      </c>
      <c r="G354" s="30">
        <f t="shared" si="77"/>
        <v>7.527088656934211E-2</v>
      </c>
      <c r="K354">
        <f t="shared" si="82"/>
        <v>7.527088656934211E-2</v>
      </c>
      <c r="N354">
        <f t="shared" ca="1" si="85"/>
        <v>7.92017377290649E-2</v>
      </c>
      <c r="O354">
        <f t="shared" si="86"/>
        <v>7.7256976298440194E-2</v>
      </c>
      <c r="P354" s="7">
        <f t="shared" si="84"/>
        <v>41520.183599999997</v>
      </c>
      <c r="Q354" s="123"/>
      <c r="R354">
        <f t="shared" si="78"/>
        <v>3.9445524120289E-6</v>
      </c>
      <c r="S354" s="8">
        <v>1</v>
      </c>
      <c r="T354">
        <f t="shared" si="79"/>
        <v>3.9445524120289E-6</v>
      </c>
      <c r="U354">
        <f t="shared" si="80"/>
        <v>-1.9860897290980839E-3</v>
      </c>
    </row>
    <row r="355" spans="1:21" x14ac:dyDescent="0.2">
      <c r="A355" s="27" t="s">
        <v>288</v>
      </c>
      <c r="B355" s="41" t="s">
        <v>132</v>
      </c>
      <c r="C355" s="30">
        <v>56544.742400000003</v>
      </c>
      <c r="D355" s="30">
        <v>1E-4</v>
      </c>
      <c r="E355">
        <f t="shared" si="83"/>
        <v>46768.237457138122</v>
      </c>
      <c r="F355" s="91">
        <f t="shared" si="87"/>
        <v>46768</v>
      </c>
      <c r="G355" s="30">
        <f t="shared" si="77"/>
        <v>7.5715771963587031E-2</v>
      </c>
      <c r="K355">
        <f t="shared" si="82"/>
        <v>7.5715771963587031E-2</v>
      </c>
      <c r="N355">
        <f t="shared" ca="1" si="85"/>
        <v>7.917313666171652E-2</v>
      </c>
      <c r="O355">
        <f t="shared" si="86"/>
        <v>7.7202821541502542E-2</v>
      </c>
      <c r="P355" s="7">
        <f t="shared" si="84"/>
        <v>41526.242400000003</v>
      </c>
      <c r="Q355" s="123"/>
      <c r="R355">
        <f t="shared" si="78"/>
        <v>2.2113164471787002E-6</v>
      </c>
      <c r="S355" s="8">
        <v>1</v>
      </c>
      <c r="T355">
        <f t="shared" si="79"/>
        <v>2.2113164471787002E-6</v>
      </c>
      <c r="U355">
        <f t="shared" si="80"/>
        <v>-1.4870495779155113E-3</v>
      </c>
    </row>
    <row r="356" spans="1:21" x14ac:dyDescent="0.2">
      <c r="A356" s="27" t="s">
        <v>288</v>
      </c>
      <c r="B356" s="41" t="s">
        <v>131</v>
      </c>
      <c r="C356" s="30">
        <v>56558.613799999999</v>
      </c>
      <c r="D356" s="30">
        <v>2.0000000000000001E-4</v>
      </c>
      <c r="E356">
        <f t="shared" si="83"/>
        <v>46811.740453415798</v>
      </c>
      <c r="F356" s="91">
        <f t="shared" si="87"/>
        <v>46811.5</v>
      </c>
      <c r="G356" s="30">
        <f t="shared" ref="G356:G361" si="88">C356-(C$7+C$8*F356)</f>
        <v>7.6671167444146704E-2</v>
      </c>
      <c r="K356">
        <f t="shared" si="82"/>
        <v>7.6671167444146704E-2</v>
      </c>
      <c r="N356">
        <f t="shared" ca="1" si="85"/>
        <v>7.9107655270682101E-2</v>
      </c>
      <c r="O356">
        <f t="shared" si="86"/>
        <v>7.7078445722522704E-2</v>
      </c>
      <c r="P356" s="7">
        <f t="shared" si="84"/>
        <v>41540.113799999999</v>
      </c>
      <c r="Q356" s="123"/>
      <c r="R356">
        <f t="shared" ref="R356:R361" si="89">+(O356-G356)^2</f>
        <v>1.6587559603691842E-7</v>
      </c>
      <c r="S356" s="8">
        <v>1</v>
      </c>
      <c r="T356">
        <f t="shared" ref="T356:T361" si="90">+S356*R356</f>
        <v>1.6587559603691842E-7</v>
      </c>
      <c r="U356">
        <f t="shared" ref="U356:U361" si="91">+(G356-O356)</f>
        <v>-4.0727827837599984E-4</v>
      </c>
    </row>
    <row r="357" spans="1:21" x14ac:dyDescent="0.2">
      <c r="A357" s="27" t="s">
        <v>288</v>
      </c>
      <c r="B357" s="41" t="s">
        <v>132</v>
      </c>
      <c r="C357" s="30">
        <v>56558.771699999998</v>
      </c>
      <c r="D357" s="30">
        <v>1E-4</v>
      </c>
      <c r="E357">
        <f t="shared" si="83"/>
        <v>46812.235653836236</v>
      </c>
      <c r="F357" s="91">
        <f t="shared" si="87"/>
        <v>46812</v>
      </c>
      <c r="G357" s="30">
        <f t="shared" si="88"/>
        <v>7.5140769688005093E-2</v>
      </c>
      <c r="K357">
        <f t="shared" si="82"/>
        <v>7.5140769688005093E-2</v>
      </c>
      <c r="N357">
        <f t="shared" ca="1" si="85"/>
        <v>7.9106902611015037E-2</v>
      </c>
      <c r="O357">
        <f t="shared" si="86"/>
        <v>7.7077012960127755E-2</v>
      </c>
      <c r="P357" s="7">
        <f t="shared" si="84"/>
        <v>41540.271699999998</v>
      </c>
      <c r="Q357" s="123"/>
      <c r="R357">
        <f t="shared" si="89"/>
        <v>3.7490380088402726E-6</v>
      </c>
      <c r="S357" s="8">
        <v>1</v>
      </c>
      <c r="T357">
        <f t="shared" si="90"/>
        <v>3.7490380088402726E-6</v>
      </c>
      <c r="U357">
        <f t="shared" si="91"/>
        <v>-1.9362432721226619E-3</v>
      </c>
    </row>
    <row r="358" spans="1:21" x14ac:dyDescent="0.2">
      <c r="A358" s="34" t="s">
        <v>291</v>
      </c>
      <c r="B358" s="96" t="s">
        <v>131</v>
      </c>
      <c r="C358" s="97">
        <v>56610.587800000001</v>
      </c>
      <c r="D358" s="97">
        <v>2.0000000000000001E-4</v>
      </c>
      <c r="E358">
        <f t="shared" si="83"/>
        <v>46974.739482247518</v>
      </c>
      <c r="F358" s="91">
        <f t="shared" si="87"/>
        <v>46974.5</v>
      </c>
      <c r="G358" s="30">
        <f t="shared" si="88"/>
        <v>7.6361499952326994E-2</v>
      </c>
      <c r="K358">
        <f t="shared" si="82"/>
        <v>7.6361499952326994E-2</v>
      </c>
      <c r="N358">
        <f t="shared" ca="1" si="85"/>
        <v>7.8862288219219756E-2</v>
      </c>
      <c r="O358">
        <f t="shared" si="86"/>
        <v>7.6607566296092722E-2</v>
      </c>
      <c r="P358" s="7">
        <f t="shared" si="84"/>
        <v>41592.087800000001</v>
      </c>
      <c r="Q358" s="123"/>
      <c r="R358">
        <f t="shared" si="89"/>
        <v>6.0548645534233094E-8</v>
      </c>
      <c r="S358" s="8">
        <v>1</v>
      </c>
      <c r="T358">
        <f t="shared" si="90"/>
        <v>6.0548645534233094E-8</v>
      </c>
      <c r="U358">
        <f t="shared" si="91"/>
        <v>-2.4606634376572734E-4</v>
      </c>
    </row>
    <row r="359" spans="1:21" x14ac:dyDescent="0.2">
      <c r="A359" s="34" t="s">
        <v>291</v>
      </c>
      <c r="B359" s="96" t="s">
        <v>132</v>
      </c>
      <c r="C359" s="97">
        <v>56843.831700000002</v>
      </c>
      <c r="D359" s="97">
        <v>1E-4</v>
      </c>
      <c r="E359">
        <f t="shared" si="83"/>
        <v>47706.230789072535</v>
      </c>
      <c r="F359" s="91">
        <f t="shared" si="87"/>
        <v>47706</v>
      </c>
      <c r="G359" s="30">
        <f t="shared" si="88"/>
        <v>7.3589587263995782E-2</v>
      </c>
      <c r="K359">
        <f t="shared" si="82"/>
        <v>7.3589587263995782E-2</v>
      </c>
      <c r="N359">
        <f t="shared" ca="1" si="85"/>
        <v>7.7761147126307495E-2</v>
      </c>
      <c r="O359">
        <f t="shared" si="86"/>
        <v>7.4400541799951314E-2</v>
      </c>
      <c r="P359" s="7">
        <f t="shared" si="84"/>
        <v>41825.331700000002</v>
      </c>
      <c r="Q359" s="123"/>
      <c r="R359">
        <f t="shared" si="89"/>
        <v>6.5764725938685315E-7</v>
      </c>
      <c r="S359" s="8">
        <v>1</v>
      </c>
      <c r="T359">
        <f t="shared" si="90"/>
        <v>6.5764725938685315E-7</v>
      </c>
      <c r="U359">
        <f t="shared" si="91"/>
        <v>-8.1095453595553257E-4</v>
      </c>
    </row>
    <row r="360" spans="1:21" x14ac:dyDescent="0.2">
      <c r="A360" s="34" t="s">
        <v>291</v>
      </c>
      <c r="B360" s="96" t="s">
        <v>132</v>
      </c>
      <c r="C360" s="97">
        <v>56880.819499999998</v>
      </c>
      <c r="D360" s="97">
        <v>1E-4</v>
      </c>
      <c r="E360">
        <f t="shared" si="83"/>
        <v>47822.230625117889</v>
      </c>
      <c r="F360" s="91">
        <f t="shared" si="87"/>
        <v>47822</v>
      </c>
      <c r="G360" s="30">
        <f t="shared" si="88"/>
        <v>7.3537308555387426E-2</v>
      </c>
      <c r="K360">
        <f t="shared" si="82"/>
        <v>7.3537308555387426E-2</v>
      </c>
      <c r="N360">
        <f t="shared" ca="1" si="85"/>
        <v>7.7586530083549016E-2</v>
      </c>
      <c r="O360">
        <f t="shared" si="86"/>
        <v>7.4036455887143859E-2</v>
      </c>
      <c r="P360" s="7">
        <f t="shared" si="84"/>
        <v>41862.319499999998</v>
      </c>
      <c r="Q360" s="123"/>
      <c r="R360">
        <f t="shared" si="89"/>
        <v>2.4914805879956678E-7</v>
      </c>
      <c r="S360" s="8">
        <v>1</v>
      </c>
      <c r="T360">
        <f t="shared" si="90"/>
        <v>2.4914805879956678E-7</v>
      </c>
      <c r="U360">
        <f t="shared" si="91"/>
        <v>-4.9914733175643322E-4</v>
      </c>
    </row>
    <row r="361" spans="1:21" x14ac:dyDescent="0.2">
      <c r="A361" s="77" t="s">
        <v>292</v>
      </c>
      <c r="B361" s="41"/>
      <c r="C361" s="30">
        <v>57351.613100000002</v>
      </c>
      <c r="D361" s="30">
        <v>2.0000000000000001E-4</v>
      </c>
      <c r="E361">
        <f t="shared" si="83"/>
        <v>49298.716937123711</v>
      </c>
      <c r="F361" s="91">
        <f t="shared" si="87"/>
        <v>49298.5</v>
      </c>
      <c r="G361" s="10">
        <f t="shared" si="88"/>
        <v>6.9172743838862516E-2</v>
      </c>
      <c r="K361">
        <f t="shared" si="82"/>
        <v>6.9172743838862516E-2</v>
      </c>
      <c r="N361">
        <f t="shared" ca="1" si="85"/>
        <v>7.5363926086713801E-2</v>
      </c>
      <c r="O361">
        <f t="shared" si="86"/>
        <v>6.9064975667976758E-2</v>
      </c>
      <c r="P361" s="7">
        <f t="shared" si="84"/>
        <v>42333.113100000002</v>
      </c>
      <c r="Q361" s="123"/>
      <c r="R361">
        <f t="shared" si="89"/>
        <v>1.1613978656061955E-8</v>
      </c>
      <c r="S361" s="8">
        <v>1</v>
      </c>
      <c r="T361">
        <f t="shared" si="90"/>
        <v>1.1613978656061955E-8</v>
      </c>
      <c r="U361">
        <f t="shared" si="91"/>
        <v>1.0776817088575807E-4</v>
      </c>
    </row>
    <row r="362" spans="1:21" x14ac:dyDescent="0.2">
      <c r="A362" s="27"/>
      <c r="B362" s="41"/>
      <c r="C362" s="30"/>
      <c r="D362" s="27"/>
    </row>
    <row r="363" spans="1:21" x14ac:dyDescent="0.2">
      <c r="A363" s="27"/>
      <c r="B363" s="41"/>
      <c r="C363" s="30"/>
      <c r="D363" s="27"/>
    </row>
    <row r="364" spans="1:21" x14ac:dyDescent="0.2">
      <c r="A364" s="27"/>
      <c r="B364" s="41"/>
      <c r="C364" s="30"/>
      <c r="D364" s="27"/>
    </row>
    <row r="365" spans="1:21" x14ac:dyDescent="0.2">
      <c r="A365" s="27"/>
      <c r="B365" s="41"/>
      <c r="C365" s="30"/>
      <c r="D365" s="27"/>
    </row>
    <row r="366" spans="1:21" x14ac:dyDescent="0.2">
      <c r="A366" s="27"/>
      <c r="B366" s="41"/>
      <c r="C366" s="30"/>
      <c r="D366" s="27"/>
    </row>
    <row r="367" spans="1:21" x14ac:dyDescent="0.2">
      <c r="A367" s="27"/>
      <c r="B367" s="41"/>
      <c r="C367" s="30"/>
      <c r="D367" s="27"/>
    </row>
    <row r="368" spans="1:21" x14ac:dyDescent="0.2">
      <c r="A368" s="27"/>
      <c r="B368" s="41"/>
      <c r="C368" s="30"/>
      <c r="D368" s="27"/>
    </row>
    <row r="369" spans="1:4" x14ac:dyDescent="0.2">
      <c r="A369" s="27"/>
      <c r="B369" s="41"/>
      <c r="C369" s="30"/>
      <c r="D369" s="27"/>
    </row>
    <row r="370" spans="1:4" x14ac:dyDescent="0.2">
      <c r="A370" s="27"/>
      <c r="B370" s="41"/>
      <c r="C370" s="30"/>
      <c r="D370" s="27"/>
    </row>
    <row r="371" spans="1:4" x14ac:dyDescent="0.2">
      <c r="A371" s="27"/>
      <c r="B371" s="41"/>
      <c r="C371" s="30"/>
      <c r="D371" s="27"/>
    </row>
    <row r="372" spans="1:4" x14ac:dyDescent="0.2">
      <c r="A372" s="27"/>
      <c r="B372" s="41"/>
      <c r="C372" s="30"/>
      <c r="D372" s="27"/>
    </row>
    <row r="373" spans="1:4" x14ac:dyDescent="0.2">
      <c r="A373" s="27"/>
      <c r="B373" s="41"/>
      <c r="C373" s="30"/>
      <c r="D373" s="27"/>
    </row>
    <row r="374" spans="1:4" x14ac:dyDescent="0.2">
      <c r="A374" s="27"/>
      <c r="B374" s="41"/>
      <c r="C374" s="30"/>
      <c r="D374" s="27"/>
    </row>
    <row r="375" spans="1:4" x14ac:dyDescent="0.2">
      <c r="A375" s="27"/>
      <c r="B375" s="41"/>
      <c r="C375" s="30"/>
      <c r="D375" s="27"/>
    </row>
    <row r="376" spans="1:4" x14ac:dyDescent="0.2">
      <c r="A376" s="27"/>
      <c r="B376" s="41"/>
      <c r="C376" s="30"/>
      <c r="D376" s="27"/>
    </row>
    <row r="377" spans="1:4" x14ac:dyDescent="0.2">
      <c r="A377" s="27"/>
      <c r="B377" s="41"/>
      <c r="C377" s="30"/>
      <c r="D377" s="27"/>
    </row>
    <row r="378" spans="1:4" x14ac:dyDescent="0.2">
      <c r="A378" s="27"/>
      <c r="B378" s="41"/>
      <c r="C378" s="30"/>
      <c r="D378" s="27"/>
    </row>
    <row r="379" spans="1:4" x14ac:dyDescent="0.2">
      <c r="A379" s="27"/>
      <c r="B379" s="41"/>
      <c r="C379" s="30"/>
      <c r="D379" s="27"/>
    </row>
    <row r="380" spans="1:4" x14ac:dyDescent="0.2">
      <c r="A380" s="27"/>
      <c r="B380" s="41"/>
      <c r="C380" s="30"/>
      <c r="D380" s="27"/>
    </row>
    <row r="381" spans="1:4" x14ac:dyDescent="0.2">
      <c r="A381" s="27"/>
      <c r="B381" s="41"/>
      <c r="C381" s="30"/>
      <c r="D381" s="27"/>
    </row>
    <row r="382" spans="1:4" x14ac:dyDescent="0.2">
      <c r="A382" s="27"/>
      <c r="B382" s="41"/>
      <c r="C382" s="30"/>
      <c r="D382" s="27"/>
    </row>
    <row r="383" spans="1:4" x14ac:dyDescent="0.2">
      <c r="A383" s="27"/>
      <c r="B383" s="41"/>
      <c r="C383" s="30"/>
      <c r="D383" s="27"/>
    </row>
    <row r="384" spans="1:4" x14ac:dyDescent="0.2">
      <c r="A384" s="27"/>
      <c r="B384" s="41"/>
      <c r="C384" s="30"/>
      <c r="D384" s="27"/>
    </row>
    <row r="385" spans="1:4" x14ac:dyDescent="0.2">
      <c r="A385" s="27"/>
      <c r="B385" s="41"/>
      <c r="C385" s="30"/>
      <c r="D385" s="27"/>
    </row>
    <row r="386" spans="1:4" x14ac:dyDescent="0.2">
      <c r="A386" s="27"/>
      <c r="B386" s="41"/>
      <c r="C386" s="30"/>
      <c r="D386" s="27"/>
    </row>
    <row r="387" spans="1:4" x14ac:dyDescent="0.2">
      <c r="A387" s="27"/>
      <c r="B387" s="41"/>
      <c r="C387" s="30"/>
      <c r="D387" s="27"/>
    </row>
    <row r="388" spans="1:4" x14ac:dyDescent="0.2">
      <c r="A388" s="27"/>
      <c r="B388" s="41"/>
      <c r="C388" s="30"/>
      <c r="D388" s="27"/>
    </row>
    <row r="389" spans="1:4" x14ac:dyDescent="0.2">
      <c r="A389" s="27"/>
      <c r="B389" s="41"/>
      <c r="C389" s="30"/>
      <c r="D389" s="27"/>
    </row>
    <row r="390" spans="1:4" x14ac:dyDescent="0.2">
      <c r="A390" s="27"/>
      <c r="B390" s="41"/>
      <c r="C390" s="30"/>
      <c r="D390" s="27"/>
    </row>
    <row r="391" spans="1:4" x14ac:dyDescent="0.2">
      <c r="A391" s="27"/>
      <c r="B391" s="41"/>
      <c r="C391" s="30"/>
      <c r="D391" s="27"/>
    </row>
    <row r="392" spans="1:4" x14ac:dyDescent="0.2">
      <c r="A392" s="27"/>
      <c r="B392" s="41"/>
      <c r="C392" s="30"/>
      <c r="D392" s="27"/>
    </row>
    <row r="393" spans="1:4" x14ac:dyDescent="0.2">
      <c r="A393" s="27"/>
      <c r="B393" s="41"/>
      <c r="C393" s="30"/>
      <c r="D393" s="27"/>
    </row>
    <row r="394" spans="1:4" x14ac:dyDescent="0.2">
      <c r="A394" s="27"/>
      <c r="B394" s="41"/>
      <c r="C394" s="30"/>
      <c r="D394" s="27"/>
    </row>
    <row r="395" spans="1:4" x14ac:dyDescent="0.2">
      <c r="A395" s="27"/>
      <c r="B395" s="41"/>
      <c r="C395" s="30"/>
      <c r="D395" s="27"/>
    </row>
    <row r="396" spans="1:4" x14ac:dyDescent="0.2">
      <c r="A396" s="27"/>
      <c r="B396" s="41"/>
      <c r="C396" s="30"/>
      <c r="D396" s="27"/>
    </row>
    <row r="397" spans="1:4" x14ac:dyDescent="0.2">
      <c r="A397" s="27"/>
      <c r="B397" s="41"/>
      <c r="C397" s="30"/>
      <c r="D397" s="27"/>
    </row>
    <row r="398" spans="1:4" x14ac:dyDescent="0.2">
      <c r="A398" s="27"/>
      <c r="B398" s="41"/>
      <c r="C398" s="30"/>
      <c r="D398" s="27"/>
    </row>
    <row r="399" spans="1:4" x14ac:dyDescent="0.2">
      <c r="A399" s="27"/>
      <c r="B399" s="41"/>
      <c r="C399" s="30"/>
      <c r="D399" s="27"/>
    </row>
    <row r="400" spans="1:4" x14ac:dyDescent="0.2">
      <c r="A400" s="27"/>
      <c r="B400" s="41"/>
      <c r="C400" s="30"/>
      <c r="D400" s="27"/>
    </row>
    <row r="401" spans="1:4" x14ac:dyDescent="0.2">
      <c r="A401" s="27"/>
      <c r="B401" s="41"/>
      <c r="C401" s="30"/>
      <c r="D401" s="27"/>
    </row>
    <row r="402" spans="1:4" x14ac:dyDescent="0.2">
      <c r="A402" s="27"/>
      <c r="B402" s="41"/>
      <c r="C402" s="30"/>
      <c r="D402" s="27"/>
    </row>
    <row r="403" spans="1:4" x14ac:dyDescent="0.2">
      <c r="A403" s="27"/>
      <c r="B403" s="41"/>
      <c r="C403" s="30"/>
      <c r="D403" s="27"/>
    </row>
    <row r="404" spans="1:4" x14ac:dyDescent="0.2">
      <c r="A404" s="27"/>
      <c r="B404" s="41"/>
      <c r="C404" s="30"/>
      <c r="D404" s="27"/>
    </row>
    <row r="405" spans="1:4" x14ac:dyDescent="0.2">
      <c r="A405" s="27"/>
      <c r="B405" s="41"/>
      <c r="C405" s="30"/>
      <c r="D405" s="27"/>
    </row>
    <row r="406" spans="1:4" x14ac:dyDescent="0.2">
      <c r="A406" s="27"/>
      <c r="B406" s="41"/>
      <c r="C406" s="30"/>
      <c r="D406" s="27"/>
    </row>
    <row r="407" spans="1:4" x14ac:dyDescent="0.2">
      <c r="A407" s="27"/>
      <c r="B407" s="41"/>
      <c r="C407" s="30"/>
      <c r="D407" s="27"/>
    </row>
    <row r="408" spans="1:4" x14ac:dyDescent="0.2">
      <c r="A408" s="27"/>
      <c r="B408" s="41"/>
      <c r="C408" s="30"/>
      <c r="D408" s="27"/>
    </row>
    <row r="409" spans="1:4" x14ac:dyDescent="0.2">
      <c r="A409" s="27"/>
      <c r="B409" s="41"/>
      <c r="C409" s="30"/>
      <c r="D409" s="27"/>
    </row>
    <row r="410" spans="1:4" x14ac:dyDescent="0.2">
      <c r="A410" s="27"/>
      <c r="B410" s="41"/>
      <c r="C410" s="30"/>
      <c r="D410" s="27"/>
    </row>
    <row r="411" spans="1:4" x14ac:dyDescent="0.2">
      <c r="A411" s="27"/>
      <c r="B411" s="41"/>
      <c r="C411" s="30"/>
      <c r="D411" s="27"/>
    </row>
    <row r="412" spans="1:4" x14ac:dyDescent="0.2">
      <c r="A412" s="27"/>
      <c r="B412" s="41"/>
      <c r="C412" s="30"/>
      <c r="D412" s="27"/>
    </row>
    <row r="413" spans="1:4" x14ac:dyDescent="0.2">
      <c r="A413" s="27"/>
      <c r="B413" s="41"/>
      <c r="C413" s="30"/>
      <c r="D413" s="27"/>
    </row>
    <row r="414" spans="1:4" x14ac:dyDescent="0.2">
      <c r="A414" s="27"/>
      <c r="B414" s="41"/>
      <c r="C414" s="30"/>
      <c r="D414" s="27"/>
    </row>
    <row r="415" spans="1:4" x14ac:dyDescent="0.2">
      <c r="A415" s="27"/>
      <c r="B415" s="41"/>
      <c r="C415" s="30"/>
      <c r="D415" s="27"/>
    </row>
    <row r="416" spans="1:4" x14ac:dyDescent="0.2">
      <c r="A416" s="27"/>
      <c r="B416" s="41"/>
      <c r="C416" s="30"/>
      <c r="D416" s="27"/>
    </row>
    <row r="417" spans="1:4" x14ac:dyDescent="0.2">
      <c r="A417" s="27"/>
      <c r="B417" s="41"/>
      <c r="C417" s="30"/>
      <c r="D417" s="27"/>
    </row>
    <row r="418" spans="1:4" x14ac:dyDescent="0.2">
      <c r="A418" s="27"/>
      <c r="B418" s="41"/>
      <c r="C418" s="30"/>
      <c r="D418" s="27"/>
    </row>
    <row r="419" spans="1:4" x14ac:dyDescent="0.2">
      <c r="A419" s="27"/>
      <c r="B419" s="41"/>
      <c r="C419" s="30"/>
      <c r="D419" s="27"/>
    </row>
    <row r="420" spans="1:4" x14ac:dyDescent="0.2">
      <c r="A420" s="27"/>
      <c r="B420" s="41"/>
      <c r="C420" s="30"/>
      <c r="D420" s="27"/>
    </row>
    <row r="421" spans="1:4" x14ac:dyDescent="0.2">
      <c r="A421" s="27"/>
      <c r="B421" s="41"/>
      <c r="C421" s="30"/>
      <c r="D421" s="27"/>
    </row>
    <row r="422" spans="1:4" x14ac:dyDescent="0.2">
      <c r="A422" s="27"/>
      <c r="B422" s="41"/>
      <c r="C422" s="30"/>
      <c r="D422" s="27"/>
    </row>
    <row r="423" spans="1:4" x14ac:dyDescent="0.2">
      <c r="A423" s="27"/>
      <c r="B423" s="41"/>
      <c r="C423" s="30"/>
      <c r="D423" s="27"/>
    </row>
    <row r="424" spans="1:4" x14ac:dyDescent="0.2">
      <c r="A424" s="27"/>
      <c r="B424" s="41"/>
      <c r="C424" s="30"/>
      <c r="D424" s="27"/>
    </row>
    <row r="425" spans="1:4" x14ac:dyDescent="0.2">
      <c r="A425" s="27"/>
      <c r="B425" s="41"/>
      <c r="C425" s="30"/>
      <c r="D425" s="27"/>
    </row>
    <row r="426" spans="1:4" x14ac:dyDescent="0.2">
      <c r="A426" s="27"/>
      <c r="B426" s="41"/>
      <c r="C426" s="30"/>
      <c r="D426" s="27"/>
    </row>
    <row r="427" spans="1:4" x14ac:dyDescent="0.2">
      <c r="A427" s="27"/>
      <c r="B427" s="41"/>
      <c r="C427" s="30"/>
      <c r="D427" s="27"/>
    </row>
    <row r="428" spans="1:4" x14ac:dyDescent="0.2">
      <c r="A428" s="27"/>
      <c r="B428" s="41"/>
      <c r="C428" s="30"/>
      <c r="D428" s="27"/>
    </row>
    <row r="429" spans="1:4" x14ac:dyDescent="0.2">
      <c r="A429" s="27"/>
      <c r="B429" s="41"/>
      <c r="C429" s="30"/>
      <c r="D429" s="27"/>
    </row>
    <row r="430" spans="1:4" x14ac:dyDescent="0.2">
      <c r="A430" s="27"/>
      <c r="B430" s="41"/>
      <c r="C430" s="30"/>
      <c r="D430" s="27"/>
    </row>
    <row r="431" spans="1:4" x14ac:dyDescent="0.2">
      <c r="A431" s="27"/>
      <c r="B431" s="41"/>
      <c r="C431" s="30"/>
      <c r="D431" s="27"/>
    </row>
    <row r="432" spans="1:4" x14ac:dyDescent="0.2">
      <c r="A432" s="27"/>
      <c r="B432" s="41"/>
      <c r="C432" s="30"/>
      <c r="D432" s="27"/>
    </row>
    <row r="433" spans="1:4" x14ac:dyDescent="0.2">
      <c r="A433" s="27"/>
      <c r="B433" s="41"/>
      <c r="C433" s="30"/>
      <c r="D433" s="27"/>
    </row>
    <row r="434" spans="1:4" x14ac:dyDescent="0.2">
      <c r="A434" s="27"/>
      <c r="B434" s="41"/>
      <c r="C434" s="30"/>
      <c r="D434" s="27"/>
    </row>
    <row r="435" spans="1:4" x14ac:dyDescent="0.2">
      <c r="A435" s="27"/>
      <c r="B435" s="41"/>
      <c r="C435" s="30"/>
      <c r="D435" s="27"/>
    </row>
    <row r="436" spans="1:4" x14ac:dyDescent="0.2">
      <c r="A436" s="27"/>
      <c r="B436" s="41"/>
      <c r="C436" s="30"/>
      <c r="D436" s="27"/>
    </row>
    <row r="437" spans="1:4" x14ac:dyDescent="0.2">
      <c r="A437" s="27"/>
      <c r="B437" s="41"/>
      <c r="C437" s="30"/>
      <c r="D437" s="27"/>
    </row>
    <row r="438" spans="1:4" x14ac:dyDescent="0.2">
      <c r="A438" s="27"/>
      <c r="B438" s="41"/>
      <c r="C438" s="30"/>
      <c r="D438" s="27"/>
    </row>
    <row r="439" spans="1:4" x14ac:dyDescent="0.2">
      <c r="A439" s="27"/>
      <c r="B439" s="41"/>
      <c r="C439" s="30"/>
      <c r="D439" s="27"/>
    </row>
    <row r="440" spans="1:4" x14ac:dyDescent="0.2">
      <c r="A440" s="27"/>
      <c r="B440" s="41"/>
      <c r="C440" s="30"/>
      <c r="D440" s="27"/>
    </row>
    <row r="441" spans="1:4" x14ac:dyDescent="0.2">
      <c r="A441" s="27"/>
      <c r="B441" s="41"/>
      <c r="C441" s="30"/>
      <c r="D441" s="27"/>
    </row>
    <row r="442" spans="1:4" x14ac:dyDescent="0.2">
      <c r="A442" s="27"/>
      <c r="B442" s="41"/>
      <c r="C442" s="30"/>
      <c r="D442" s="27"/>
    </row>
    <row r="443" spans="1:4" x14ac:dyDescent="0.2">
      <c r="A443" s="27"/>
      <c r="B443" s="41"/>
      <c r="C443" s="30"/>
      <c r="D443" s="27"/>
    </row>
    <row r="444" spans="1:4" x14ac:dyDescent="0.2">
      <c r="A444" s="27"/>
      <c r="B444" s="41"/>
      <c r="C444" s="30"/>
      <c r="D444" s="27"/>
    </row>
    <row r="445" spans="1:4" x14ac:dyDescent="0.2">
      <c r="A445" s="27"/>
      <c r="B445" s="41"/>
      <c r="C445" s="30"/>
      <c r="D445" s="27"/>
    </row>
    <row r="446" spans="1:4" x14ac:dyDescent="0.2">
      <c r="A446" s="27"/>
      <c r="B446" s="41"/>
      <c r="C446" s="30"/>
      <c r="D446" s="27"/>
    </row>
    <row r="447" spans="1:4" x14ac:dyDescent="0.2">
      <c r="A447" s="27"/>
      <c r="B447" s="41"/>
      <c r="C447" s="30"/>
      <c r="D447" s="27"/>
    </row>
    <row r="448" spans="1:4" x14ac:dyDescent="0.2">
      <c r="A448" s="27"/>
      <c r="B448" s="41"/>
      <c r="C448" s="30"/>
      <c r="D448" s="27"/>
    </row>
    <row r="449" spans="1:4" x14ac:dyDescent="0.2">
      <c r="A449" s="27"/>
      <c r="B449" s="41"/>
      <c r="C449" s="30"/>
      <c r="D449" s="27"/>
    </row>
    <row r="450" spans="1:4" x14ac:dyDescent="0.2">
      <c r="A450" s="27"/>
      <c r="B450" s="41"/>
      <c r="C450" s="30"/>
      <c r="D450" s="27"/>
    </row>
    <row r="451" spans="1:4" x14ac:dyDescent="0.2">
      <c r="A451" s="27"/>
      <c r="B451" s="41"/>
      <c r="C451" s="30"/>
      <c r="D451" s="27"/>
    </row>
    <row r="452" spans="1:4" x14ac:dyDescent="0.2">
      <c r="A452" s="27"/>
      <c r="B452" s="41"/>
      <c r="C452" s="30"/>
      <c r="D452" s="27"/>
    </row>
    <row r="453" spans="1:4" x14ac:dyDescent="0.2">
      <c r="A453" s="27"/>
      <c r="B453" s="41"/>
      <c r="C453" s="30"/>
      <c r="D453" s="27"/>
    </row>
    <row r="454" spans="1:4" x14ac:dyDescent="0.2">
      <c r="A454" s="27"/>
      <c r="B454" s="41"/>
      <c r="C454" s="30"/>
      <c r="D454" s="27"/>
    </row>
    <row r="455" spans="1:4" x14ac:dyDescent="0.2">
      <c r="A455" s="27"/>
      <c r="B455" s="41"/>
      <c r="C455" s="30"/>
      <c r="D455" s="27"/>
    </row>
    <row r="456" spans="1:4" x14ac:dyDescent="0.2">
      <c r="A456" s="27"/>
      <c r="B456" s="41"/>
      <c r="C456" s="30"/>
      <c r="D456" s="27"/>
    </row>
    <row r="457" spans="1:4" x14ac:dyDescent="0.2">
      <c r="A457" s="27"/>
      <c r="B457" s="41"/>
      <c r="C457" s="30"/>
      <c r="D457" s="27"/>
    </row>
    <row r="458" spans="1:4" x14ac:dyDescent="0.2">
      <c r="A458" s="27"/>
      <c r="B458" s="41"/>
      <c r="C458" s="30"/>
      <c r="D458" s="27"/>
    </row>
    <row r="459" spans="1:4" x14ac:dyDescent="0.2">
      <c r="A459" s="27"/>
      <c r="B459" s="41"/>
      <c r="C459" s="30"/>
      <c r="D459" s="27"/>
    </row>
    <row r="460" spans="1:4" x14ac:dyDescent="0.2">
      <c r="A460" s="27"/>
      <c r="B460" s="41"/>
      <c r="C460" s="30"/>
      <c r="D460" s="27"/>
    </row>
    <row r="461" spans="1:4" x14ac:dyDescent="0.2">
      <c r="A461" s="27"/>
      <c r="B461" s="41"/>
      <c r="C461" s="30"/>
      <c r="D461" s="27"/>
    </row>
    <row r="462" spans="1:4" x14ac:dyDescent="0.2">
      <c r="A462" s="27"/>
      <c r="B462" s="41"/>
      <c r="C462" s="30"/>
      <c r="D462" s="27"/>
    </row>
    <row r="463" spans="1:4" x14ac:dyDescent="0.2">
      <c r="A463" s="27"/>
      <c r="B463" s="41"/>
      <c r="C463" s="30"/>
      <c r="D463" s="27"/>
    </row>
    <row r="464" spans="1:4" x14ac:dyDescent="0.2">
      <c r="A464" s="27"/>
      <c r="B464" s="41"/>
      <c r="C464" s="30"/>
      <c r="D464" s="27"/>
    </row>
    <row r="465" spans="1:4" x14ac:dyDescent="0.2">
      <c r="A465" s="27"/>
      <c r="B465" s="41"/>
      <c r="C465" s="30"/>
      <c r="D465" s="27"/>
    </row>
    <row r="466" spans="1:4" x14ac:dyDescent="0.2">
      <c r="A466" s="27"/>
      <c r="B466" s="41"/>
      <c r="C466" s="30"/>
      <c r="D466" s="27"/>
    </row>
    <row r="467" spans="1:4" x14ac:dyDescent="0.2">
      <c r="A467" s="27"/>
      <c r="B467" s="41"/>
      <c r="C467" s="30"/>
      <c r="D467" s="27"/>
    </row>
    <row r="468" spans="1:4" x14ac:dyDescent="0.2">
      <c r="A468" s="27"/>
      <c r="B468" s="41"/>
      <c r="C468" s="30"/>
      <c r="D468" s="27"/>
    </row>
    <row r="469" spans="1:4" x14ac:dyDescent="0.2">
      <c r="A469" s="27"/>
      <c r="B469" s="41"/>
      <c r="C469" s="30"/>
      <c r="D469" s="27"/>
    </row>
    <row r="470" spans="1:4" x14ac:dyDescent="0.2">
      <c r="A470" s="27"/>
      <c r="B470" s="41"/>
      <c r="C470" s="27"/>
      <c r="D470" s="27"/>
    </row>
    <row r="471" spans="1:4" x14ac:dyDescent="0.2">
      <c r="A471" s="27"/>
      <c r="B471" s="41"/>
      <c r="C471" s="27"/>
      <c r="D471" s="27"/>
    </row>
  </sheetData>
  <sheetProtection sheet="1"/>
  <phoneticPr fontId="0" type="noConversion"/>
  <pageMargins left="0.75" right="0.75" top="1" bottom="1" header="0.5" footer="0.5"/>
  <pageSetup orientation="portrait" horizontalDpi="300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335"/>
  <sheetViews>
    <sheetView workbookViewId="0"/>
  </sheetViews>
  <sheetFormatPr defaultRowHeight="12.75" x14ac:dyDescent="0.2"/>
  <cols>
    <col min="2" max="2" width="10.7109375" customWidth="1"/>
    <col min="5" max="5" width="10.7109375" customWidth="1"/>
    <col min="6" max="6" width="13.140625" bestFit="1" customWidth="1"/>
  </cols>
  <sheetData>
    <row r="1" spans="1:28" ht="18.75" thickBot="1" x14ac:dyDescent="0.3">
      <c r="A1" s="55" t="s">
        <v>190</v>
      </c>
      <c r="D1" s="4" t="s">
        <v>277</v>
      </c>
      <c r="M1" s="56" t="s">
        <v>191</v>
      </c>
      <c r="N1" t="s">
        <v>192</v>
      </c>
      <c r="O1">
        <f ca="1">H18*J18-I18*I18</f>
        <v>480996.15768062323</v>
      </c>
      <c r="P1" t="s">
        <v>262</v>
      </c>
      <c r="U1" s="57" t="s">
        <v>244</v>
      </c>
      <c r="V1" s="58" t="s">
        <v>246</v>
      </c>
      <c r="AA1">
        <v>1</v>
      </c>
      <c r="AB1" t="s">
        <v>118</v>
      </c>
    </row>
    <row r="2" spans="1:28" x14ac:dyDescent="0.2">
      <c r="M2" s="56" t="s">
        <v>193</v>
      </c>
      <c r="N2" t="s">
        <v>194</v>
      </c>
      <c r="O2">
        <f ca="1">+F18*J18-H18*I18</f>
        <v>241439.2481796369</v>
      </c>
      <c r="P2" t="s">
        <v>263</v>
      </c>
      <c r="U2">
        <v>3</v>
      </c>
      <c r="V2">
        <f t="shared" ref="V2:V27" ca="1" si="0">+E$4+E$5*U2+E$6*U2^2</f>
        <v>8.4801705975158653E-2</v>
      </c>
      <c r="AA2">
        <v>2</v>
      </c>
      <c r="AB2" t="s">
        <v>97</v>
      </c>
    </row>
    <row r="3" spans="1:28" ht="13.5" thickBot="1" x14ac:dyDescent="0.25">
      <c r="A3" t="s">
        <v>195</v>
      </c>
      <c r="B3" t="s">
        <v>196</v>
      </c>
      <c r="E3" s="59" t="s">
        <v>197</v>
      </c>
      <c r="F3" s="59" t="s">
        <v>198</v>
      </c>
      <c r="G3" s="59" t="s">
        <v>199</v>
      </c>
      <c r="H3" s="59" t="s">
        <v>200</v>
      </c>
      <c r="M3" s="56" t="s">
        <v>201</v>
      </c>
      <c r="N3" t="s">
        <v>202</v>
      </c>
      <c r="O3">
        <f ca="1">+F18*I18-H18*H18</f>
        <v>29936.423462595325</v>
      </c>
      <c r="P3" t="s">
        <v>264</v>
      </c>
      <c r="U3">
        <v>3.1</v>
      </c>
      <c r="V3">
        <f t="shared" ca="1" si="0"/>
        <v>8.6600842882949197E-2</v>
      </c>
      <c r="AA3">
        <v>3</v>
      </c>
      <c r="AB3" t="s">
        <v>203</v>
      </c>
    </row>
    <row r="4" spans="1:28" x14ac:dyDescent="0.2">
      <c r="A4" t="s">
        <v>204</v>
      </c>
      <c r="B4" t="s">
        <v>205</v>
      </c>
      <c r="D4" s="60" t="s">
        <v>206</v>
      </c>
      <c r="E4" s="61">
        <f ca="1">(G18*O1-K18*O2+L18*O3)/O7</f>
        <v>-0.10250840240532277</v>
      </c>
      <c r="F4" s="62">
        <f ca="1">+E7/O7*O18</f>
        <v>7.5796764528914522E-3</v>
      </c>
      <c r="G4" s="63">
        <f>+B18</f>
        <v>1</v>
      </c>
      <c r="H4" s="64">
        <f ca="1">ABS(F4/E4)</f>
        <v>7.3942001582671002E-2</v>
      </c>
      <c r="M4" s="56" t="s">
        <v>207</v>
      </c>
      <c r="N4" t="s">
        <v>208</v>
      </c>
      <c r="O4">
        <f ca="1">+C18*J18-H18*H18</f>
        <v>121637.829847279</v>
      </c>
      <c r="P4" t="s">
        <v>265</v>
      </c>
      <c r="U4">
        <v>3.2</v>
      </c>
      <c r="V4">
        <f t="shared" ca="1" si="0"/>
        <v>8.811323570225213E-2</v>
      </c>
      <c r="AA4">
        <v>4</v>
      </c>
      <c r="AB4" t="s">
        <v>209</v>
      </c>
    </row>
    <row r="5" spans="1:28" x14ac:dyDescent="0.2">
      <c r="A5" t="s">
        <v>210</v>
      </c>
      <c r="B5" s="7">
        <v>40323</v>
      </c>
      <c r="D5" s="65" t="s">
        <v>211</v>
      </c>
      <c r="E5" s="66">
        <f ca="1">+(-G18*O2+K18*O4-L18*O5)/O7</f>
        <v>0.10544831606664352</v>
      </c>
      <c r="F5" s="67">
        <f ca="1">P18*E7/O7</f>
        <v>3.8147836419244623E-3</v>
      </c>
      <c r="G5" s="68">
        <f>+B18/A18</f>
        <v>1E-4</v>
      </c>
      <c r="H5" s="64">
        <f ca="1">ABS(F5/E5)</f>
        <v>3.6176809495122829E-2</v>
      </c>
      <c r="M5" s="56" t="s">
        <v>212</v>
      </c>
      <c r="N5" t="s">
        <v>213</v>
      </c>
      <c r="O5">
        <f ca="1">+C18*I18-F18*H18</f>
        <v>15135.307164005353</v>
      </c>
      <c r="P5" t="s">
        <v>266</v>
      </c>
      <c r="U5">
        <v>3.3</v>
      </c>
      <c r="V5">
        <f t="shared" ca="1" si="0"/>
        <v>8.9338884433067367E-2</v>
      </c>
      <c r="AA5">
        <v>5</v>
      </c>
      <c r="AB5" t="s">
        <v>214</v>
      </c>
    </row>
    <row r="6" spans="1:28" ht="13.5" thickBot="1" x14ac:dyDescent="0.25">
      <c r="D6" s="69" t="s">
        <v>215</v>
      </c>
      <c r="E6" s="70">
        <f ca="1">+(G18*O3-K18*O5+L18*O6)/O7</f>
        <v>-1.4337204424383241E-2</v>
      </c>
      <c r="F6" s="71">
        <f ca="1">Q18*E7/O7</f>
        <v>4.7588220081095327E-4</v>
      </c>
      <c r="G6" s="72">
        <f>+B18/A18^2</f>
        <v>1E-8</v>
      </c>
      <c r="H6" s="64">
        <f ca="1">ABS(F6/E6)</f>
        <v>3.3192119378699925E-2</v>
      </c>
      <c r="M6" s="73" t="s">
        <v>216</v>
      </c>
      <c r="N6" s="3" t="s">
        <v>217</v>
      </c>
      <c r="O6" s="3">
        <f ca="1">+C18*H18-F18*F18</f>
        <v>1889.9216438262956</v>
      </c>
      <c r="P6" t="s">
        <v>267</v>
      </c>
      <c r="U6">
        <v>3.4</v>
      </c>
      <c r="V6">
        <f t="shared" ca="1" si="0"/>
        <v>9.0277789075394965E-2</v>
      </c>
      <c r="AA6">
        <v>6</v>
      </c>
      <c r="AB6" t="s">
        <v>218</v>
      </c>
    </row>
    <row r="7" spans="1:28" x14ac:dyDescent="0.2">
      <c r="D7" s="4" t="s">
        <v>219</v>
      </c>
      <c r="E7" s="2">
        <f ca="1">SQRT(N18/(B15-3))</f>
        <v>1.0009656606023644E-3</v>
      </c>
      <c r="G7" s="74">
        <f>+B22</f>
        <v>8.9303915832715575E-2</v>
      </c>
      <c r="M7" s="56" t="s">
        <v>220</v>
      </c>
      <c r="N7" t="s">
        <v>221</v>
      </c>
      <c r="O7">
        <f ca="1">+C18*O1-F18*O2+H18*O3</f>
        <v>8149.6410046964884</v>
      </c>
      <c r="U7">
        <v>3.5</v>
      </c>
      <c r="V7">
        <f t="shared" ca="1" si="0"/>
        <v>9.0929949629234869E-2</v>
      </c>
      <c r="AA7">
        <v>7</v>
      </c>
      <c r="AB7" t="s">
        <v>222</v>
      </c>
    </row>
    <row r="8" spans="1:28" x14ac:dyDescent="0.2">
      <c r="A8" s="21">
        <v>21</v>
      </c>
      <c r="B8" t="s">
        <v>225</v>
      </c>
      <c r="C8" s="75">
        <v>21</v>
      </c>
      <c r="D8" s="4" t="s">
        <v>255</v>
      </c>
      <c r="F8" s="76">
        <f ca="1">CORREL(INDIRECT(E12):INDIRECT(E13),INDIRECT(M12):INDIRECT(M13))</f>
        <v>0.98058178329238965</v>
      </c>
      <c r="G8" s="2"/>
      <c r="K8" s="74"/>
      <c r="U8">
        <v>3.6</v>
      </c>
      <c r="V8">
        <f t="shared" ca="1" si="0"/>
        <v>9.1295366094587105E-2</v>
      </c>
      <c r="AA8">
        <v>8</v>
      </c>
      <c r="AB8" t="s">
        <v>223</v>
      </c>
    </row>
    <row r="9" spans="1:28" x14ac:dyDescent="0.2">
      <c r="A9" s="21">
        <f>20+COUNT(A21:A1442)</f>
        <v>123</v>
      </c>
      <c r="B9" t="s">
        <v>227</v>
      </c>
      <c r="C9" s="75">
        <f>A9</f>
        <v>123</v>
      </c>
      <c r="E9" s="77">
        <f ca="1">E6*G6</f>
        <v>-1.4337204424383241E-10</v>
      </c>
      <c r="F9" s="78">
        <f ca="1">H6</f>
        <v>3.3192119378699925E-2</v>
      </c>
      <c r="G9" s="79">
        <f ca="1">F8</f>
        <v>0.98058178329238965</v>
      </c>
      <c r="K9" s="74"/>
      <c r="U9">
        <v>3.7</v>
      </c>
      <c r="V9">
        <f t="shared" ca="1" si="0"/>
        <v>9.1374038471451702E-2</v>
      </c>
      <c r="AA9">
        <v>9</v>
      </c>
      <c r="AB9" t="s">
        <v>132</v>
      </c>
    </row>
    <row r="10" spans="1:28" x14ac:dyDescent="0.2">
      <c r="A10" s="47" t="s">
        <v>59</v>
      </c>
      <c r="B10" s="48">
        <f>+'A (3)'!C8</f>
        <v>0.31886079550607349</v>
      </c>
      <c r="D10" t="s">
        <v>256</v>
      </c>
      <c r="E10">
        <f ca="1">2*E9*365.2422/B10</f>
        <v>-3.2845380552352824E-7</v>
      </c>
      <c r="F10">
        <f ca="1">+F9*E10</f>
        <v>-1.0902077923325238E-8</v>
      </c>
      <c r="G10" t="s">
        <v>257</v>
      </c>
      <c r="U10">
        <v>3.8</v>
      </c>
      <c r="V10">
        <f t="shared" ca="1" si="0"/>
        <v>9.1165966759828604E-2</v>
      </c>
      <c r="AA10">
        <v>10</v>
      </c>
      <c r="AB10" t="s">
        <v>224</v>
      </c>
    </row>
    <row r="11" spans="1:28" x14ac:dyDescent="0.2">
      <c r="U11">
        <v>3.9</v>
      </c>
      <c r="V11">
        <f t="shared" ca="1" si="0"/>
        <v>9.0671150959717867E-2</v>
      </c>
      <c r="AA11">
        <v>11</v>
      </c>
      <c r="AB11" t="s">
        <v>189</v>
      </c>
    </row>
    <row r="12" spans="1:28" x14ac:dyDescent="0.2">
      <c r="C12" s="8" t="str">
        <f t="shared" ref="C12:Q13" si="1">C$15&amp;$C8</f>
        <v>C21</v>
      </c>
      <c r="D12" s="8" t="str">
        <f t="shared" si="1"/>
        <v>D21</v>
      </c>
      <c r="E12" s="8" t="str">
        <f t="shared" si="1"/>
        <v>E21</v>
      </c>
      <c r="F12" s="8" t="str">
        <f t="shared" si="1"/>
        <v>F21</v>
      </c>
      <c r="G12" s="8" t="str">
        <f t="shared" ref="G12:Q12" si="2">G15&amp;$C8</f>
        <v>G21</v>
      </c>
      <c r="H12" s="8" t="str">
        <f t="shared" si="2"/>
        <v>H21</v>
      </c>
      <c r="I12" s="8" t="str">
        <f t="shared" si="2"/>
        <v>I21</v>
      </c>
      <c r="J12" s="8" t="str">
        <f t="shared" si="2"/>
        <v>J21</v>
      </c>
      <c r="K12" s="8" t="str">
        <f t="shared" si="2"/>
        <v>K21</v>
      </c>
      <c r="L12" s="8" t="str">
        <f t="shared" si="2"/>
        <v>L21</v>
      </c>
      <c r="M12" s="8" t="str">
        <f t="shared" si="2"/>
        <v>M21</v>
      </c>
      <c r="N12" s="8" t="str">
        <f t="shared" si="2"/>
        <v>N21</v>
      </c>
      <c r="O12" s="8" t="str">
        <f t="shared" si="2"/>
        <v>O21</v>
      </c>
      <c r="P12" s="8" t="str">
        <f t="shared" si="2"/>
        <v>P21</v>
      </c>
      <c r="Q12" s="8" t="str">
        <f t="shared" si="2"/>
        <v>Q21</v>
      </c>
      <c r="U12">
        <v>4</v>
      </c>
      <c r="V12">
        <f t="shared" ca="1" si="0"/>
        <v>8.9889591071119462E-2</v>
      </c>
      <c r="AA12">
        <v>12</v>
      </c>
      <c r="AB12" t="s">
        <v>226</v>
      </c>
    </row>
    <row r="13" spans="1:28" x14ac:dyDescent="0.2">
      <c r="C13" s="8" t="str">
        <f t="shared" si="1"/>
        <v>C123</v>
      </c>
      <c r="D13" s="8" t="str">
        <f t="shared" si="1"/>
        <v>D123</v>
      </c>
      <c r="E13" s="8" t="str">
        <f t="shared" si="1"/>
        <v>E123</v>
      </c>
      <c r="F13" s="8" t="str">
        <f t="shared" si="1"/>
        <v>F123</v>
      </c>
      <c r="G13" s="8" t="str">
        <f t="shared" si="1"/>
        <v>G123</v>
      </c>
      <c r="H13" s="8" t="str">
        <f t="shared" si="1"/>
        <v>H123</v>
      </c>
      <c r="I13" s="8" t="str">
        <f t="shared" si="1"/>
        <v>I123</v>
      </c>
      <c r="J13" s="8" t="str">
        <f t="shared" si="1"/>
        <v>J123</v>
      </c>
      <c r="K13" s="8" t="str">
        <f t="shared" si="1"/>
        <v>K123</v>
      </c>
      <c r="L13" s="8" t="str">
        <f t="shared" si="1"/>
        <v>L123</v>
      </c>
      <c r="M13" s="8" t="str">
        <f t="shared" si="1"/>
        <v>M123</v>
      </c>
      <c r="N13" s="8" t="str">
        <f t="shared" si="1"/>
        <v>N123</v>
      </c>
      <c r="O13" s="8" t="str">
        <f t="shared" si="1"/>
        <v>O123</v>
      </c>
      <c r="P13" s="8" t="str">
        <f t="shared" si="1"/>
        <v>P123</v>
      </c>
      <c r="Q13" s="8" t="str">
        <f t="shared" si="1"/>
        <v>Q123</v>
      </c>
      <c r="U13">
        <v>4.0999999999999996</v>
      </c>
      <c r="V13">
        <f t="shared" ca="1" si="0"/>
        <v>8.8821287094033363E-2</v>
      </c>
      <c r="AA13">
        <v>13</v>
      </c>
      <c r="AB13" t="s">
        <v>228</v>
      </c>
    </row>
    <row r="14" spans="1:28" x14ac:dyDescent="0.2">
      <c r="U14">
        <v>4.2</v>
      </c>
      <c r="V14">
        <f t="shared" ca="1" si="0"/>
        <v>8.746623902845968E-2</v>
      </c>
      <c r="AA14">
        <v>14</v>
      </c>
      <c r="AB14" t="s">
        <v>229</v>
      </c>
    </row>
    <row r="15" spans="1:28" x14ac:dyDescent="0.2">
      <c r="A15" s="4" t="s">
        <v>233</v>
      </c>
      <c r="B15" s="4">
        <f>C9-C8+1</f>
        <v>103</v>
      </c>
      <c r="C15" s="8" t="str">
        <f t="shared" ref="C15:Q15" si="3">VLOOKUP(C16,$AA1:$AB26,2,FALSE)</f>
        <v>C</v>
      </c>
      <c r="D15" s="8" t="str">
        <f t="shared" si="3"/>
        <v>D</v>
      </c>
      <c r="E15" s="8" t="str">
        <f t="shared" si="3"/>
        <v>E</v>
      </c>
      <c r="F15" s="8" t="str">
        <f t="shared" si="3"/>
        <v>F</v>
      </c>
      <c r="G15" s="8" t="str">
        <f t="shared" si="3"/>
        <v>G</v>
      </c>
      <c r="H15" s="8" t="str">
        <f t="shared" si="3"/>
        <v>H</v>
      </c>
      <c r="I15" s="8" t="str">
        <f t="shared" si="3"/>
        <v>I</v>
      </c>
      <c r="J15" s="8" t="str">
        <f t="shared" si="3"/>
        <v>J</v>
      </c>
      <c r="K15" s="8" t="str">
        <f t="shared" si="3"/>
        <v>K</v>
      </c>
      <c r="L15" s="8" t="str">
        <f t="shared" si="3"/>
        <v>L</v>
      </c>
      <c r="M15" s="8" t="str">
        <f t="shared" si="3"/>
        <v>M</v>
      </c>
      <c r="N15" s="8" t="str">
        <f t="shared" si="3"/>
        <v>N</v>
      </c>
      <c r="O15" s="8" t="str">
        <f t="shared" si="3"/>
        <v>O</v>
      </c>
      <c r="P15" s="8" t="str">
        <f t="shared" si="3"/>
        <v>P</v>
      </c>
      <c r="Q15" s="8" t="str">
        <f t="shared" si="3"/>
        <v>Q</v>
      </c>
      <c r="U15">
        <v>4.3</v>
      </c>
      <c r="V15">
        <f t="shared" ca="1" si="0"/>
        <v>8.5824446874398219E-2</v>
      </c>
      <c r="AA15">
        <v>15</v>
      </c>
      <c r="AB15" t="s">
        <v>230</v>
      </c>
    </row>
    <row r="16" spans="1:28" x14ac:dyDescent="0.2">
      <c r="A16" s="8"/>
      <c r="C16" s="8">
        <f>COLUMN()</f>
        <v>3</v>
      </c>
      <c r="D16" s="8">
        <f>COLUMN()</f>
        <v>4</v>
      </c>
      <c r="E16" s="8">
        <f>COLUMN()</f>
        <v>5</v>
      </c>
      <c r="F16" s="8">
        <f>COLUMN()</f>
        <v>6</v>
      </c>
      <c r="G16" s="8">
        <f>COLUMN()</f>
        <v>7</v>
      </c>
      <c r="H16" s="8">
        <f>COLUMN()</f>
        <v>8</v>
      </c>
      <c r="I16" s="8">
        <f>COLUMN()</f>
        <v>9</v>
      </c>
      <c r="J16" s="8">
        <f>COLUMN()</f>
        <v>10</v>
      </c>
      <c r="K16" s="8">
        <f>COLUMN()</f>
        <v>11</v>
      </c>
      <c r="L16" s="8">
        <f>COLUMN()</f>
        <v>12</v>
      </c>
      <c r="M16" s="8">
        <f>COLUMN()</f>
        <v>13</v>
      </c>
      <c r="N16" s="8">
        <f>COLUMN()</f>
        <v>14</v>
      </c>
      <c r="O16" s="8">
        <f>COLUMN()</f>
        <v>15</v>
      </c>
      <c r="P16" s="8">
        <f>COLUMN()</f>
        <v>16</v>
      </c>
      <c r="Q16" s="8">
        <f>COLUMN()</f>
        <v>17</v>
      </c>
      <c r="U16">
        <v>4.4000000000000004</v>
      </c>
      <c r="V16">
        <f t="shared" ca="1" si="0"/>
        <v>8.3895910631849202E-2</v>
      </c>
      <c r="AA16">
        <v>16</v>
      </c>
      <c r="AB16" t="s">
        <v>231</v>
      </c>
    </row>
    <row r="17" spans="1:28" x14ac:dyDescent="0.2">
      <c r="A17" s="4" t="s">
        <v>232</v>
      </c>
      <c r="U17">
        <v>4.5</v>
      </c>
      <c r="V17">
        <f t="shared" ca="1" si="0"/>
        <v>8.1680630300812462E-2</v>
      </c>
      <c r="AA17">
        <v>17</v>
      </c>
      <c r="AB17" t="s">
        <v>234</v>
      </c>
    </row>
    <row r="18" spans="1:28" x14ac:dyDescent="0.2">
      <c r="A18" s="80">
        <v>10000</v>
      </c>
      <c r="B18" s="80">
        <v>1</v>
      </c>
      <c r="C18">
        <f ca="1">SUM(INDIRECT(C12):INDIRECT(C13))</f>
        <v>99.199999999999989</v>
      </c>
      <c r="D18" s="81">
        <f ca="1">SUM(INDIRECT(D12):INDIRECT(D13))</f>
        <v>406.90854999999999</v>
      </c>
      <c r="E18" s="81">
        <f ca="1">SUM(INDIRECT(E12):INDIRECT(E13))</f>
        <v>9.018610835482832</v>
      </c>
      <c r="F18" s="4">
        <f ca="1">SUM(INDIRECT(F12):INDIRECT(F13))</f>
        <v>393.18250999999998</v>
      </c>
      <c r="G18" s="4">
        <f ca="1">SUM(INDIRECT(G12):INDIRECT(G13))</f>
        <v>8.6754683173217924</v>
      </c>
      <c r="H18" s="4">
        <f ca="1">SUM(INDIRECT(H12):INDIRECT(H13))</f>
        <v>1577.4436271544998</v>
      </c>
      <c r="I18" s="4">
        <f ca="1">SUM(INDIRECT(I12):INDIRECT(I13))</f>
        <v>6404.8241116140698</v>
      </c>
      <c r="J18" s="4">
        <f ca="1">SUM(INDIRECT(J12):INDIRECT(J13))</f>
        <v>26310.143414290564</v>
      </c>
      <c r="K18" s="4">
        <f ca="1">SUM(INDIRECT(K12):INDIRECT(K13))</f>
        <v>34.206990629366359</v>
      </c>
      <c r="L18" s="4">
        <f ca="1">SUM(INDIRECT(L12):INDIRECT(L13))</f>
        <v>136.46278660358718</v>
      </c>
      <c r="N18">
        <f ca="1">SUM(INDIRECT(N12):INDIRECT(N13))</f>
        <v>1.0019322537051279E-4</v>
      </c>
      <c r="O18">
        <f ca="1">SQRT(SUM(INDIRECT(O12):INDIRECT(O13)))</f>
        <v>61712.049128282255</v>
      </c>
      <c r="P18">
        <f ca="1">SQRT(SUM(INDIRECT(P12):INDIRECT(P13)))</f>
        <v>31059.124619284234</v>
      </c>
      <c r="Q18">
        <f ca="1">SQRT(SUM(INDIRECT(Q12):INDIRECT(Q13)))</f>
        <v>3874.5276184602335</v>
      </c>
      <c r="U18">
        <v>4.5999999999999996</v>
      </c>
      <c r="V18">
        <f t="shared" ca="1" si="0"/>
        <v>7.9178605881288056E-2</v>
      </c>
      <c r="AA18">
        <v>18</v>
      </c>
      <c r="AB18" t="s">
        <v>235</v>
      </c>
    </row>
    <row r="19" spans="1:28" x14ac:dyDescent="0.2">
      <c r="A19" s="82" t="s">
        <v>236</v>
      </c>
      <c r="F19" s="83" t="s">
        <v>237</v>
      </c>
      <c r="G19" s="83" t="s">
        <v>62</v>
      </c>
      <c r="H19" s="83" t="s">
        <v>238</v>
      </c>
      <c r="I19" s="83" t="s">
        <v>239</v>
      </c>
      <c r="J19" s="83" t="s">
        <v>240</v>
      </c>
      <c r="K19" s="83" t="s">
        <v>241</v>
      </c>
      <c r="L19" s="83" t="s">
        <v>242</v>
      </c>
      <c r="M19" s="84"/>
      <c r="N19" s="84"/>
      <c r="O19" s="84"/>
      <c r="P19" s="84"/>
      <c r="Q19" s="84"/>
      <c r="U19">
        <v>4.7</v>
      </c>
      <c r="V19">
        <f t="shared" ca="1" si="0"/>
        <v>7.6389837373275926E-2</v>
      </c>
      <c r="AA19">
        <v>19</v>
      </c>
      <c r="AB19" t="s">
        <v>243</v>
      </c>
    </row>
    <row r="20" spans="1:28" ht="15" thickBot="1" x14ac:dyDescent="0.25">
      <c r="A20" s="57" t="s">
        <v>244</v>
      </c>
      <c r="B20" s="57" t="s">
        <v>245</v>
      </c>
      <c r="C20" s="57" t="s">
        <v>258</v>
      </c>
      <c r="D20" s="57" t="s">
        <v>244</v>
      </c>
      <c r="E20" s="57" t="s">
        <v>245</v>
      </c>
      <c r="F20" s="57" t="s">
        <v>259</v>
      </c>
      <c r="G20" s="57" t="s">
        <v>260</v>
      </c>
      <c r="H20" s="57" t="s">
        <v>278</v>
      </c>
      <c r="I20" s="57" t="s">
        <v>279</v>
      </c>
      <c r="J20" s="57" t="s">
        <v>280</v>
      </c>
      <c r="K20" s="57" t="s">
        <v>261</v>
      </c>
      <c r="L20" s="57" t="s">
        <v>281</v>
      </c>
      <c r="M20" s="58" t="s">
        <v>246</v>
      </c>
      <c r="N20" s="57" t="s">
        <v>282</v>
      </c>
      <c r="O20" s="57" t="s">
        <v>247</v>
      </c>
      <c r="P20" s="57" t="s">
        <v>248</v>
      </c>
      <c r="Q20" s="57" t="s">
        <v>249</v>
      </c>
      <c r="R20" s="59" t="s">
        <v>250</v>
      </c>
      <c r="U20">
        <v>4.8</v>
      </c>
      <c r="V20">
        <f t="shared" ca="1" si="0"/>
        <v>7.3314324776776296E-2</v>
      </c>
      <c r="AA20">
        <v>20</v>
      </c>
      <c r="AB20" t="s">
        <v>251</v>
      </c>
    </row>
    <row r="21" spans="1:28" x14ac:dyDescent="0.2">
      <c r="A21" s="85">
        <v>31092</v>
      </c>
      <c r="B21" s="85">
        <v>8.7046125161577947E-2</v>
      </c>
      <c r="C21" s="86">
        <v>0.6</v>
      </c>
      <c r="D21" s="87">
        <f>A21/A$18</f>
        <v>3.1092</v>
      </c>
      <c r="E21" s="87">
        <f>B21/B$18</f>
        <v>8.7046125161577947E-2</v>
      </c>
      <c r="F21" s="21">
        <f>$C21*D21</f>
        <v>1.8655199999999998</v>
      </c>
      <c r="G21" s="21">
        <f>$C21*E21</f>
        <v>5.2227675096946764E-2</v>
      </c>
      <c r="H21" s="21">
        <f>C21*D21*D21</f>
        <v>5.8002747839999991</v>
      </c>
      <c r="I21" s="21">
        <f>C21*D21*D21*D21</f>
        <v>18.034214358412797</v>
      </c>
      <c r="J21" s="21">
        <f>C21*D21*D21*D21*D21</f>
        <v>56.071979283177065</v>
      </c>
      <c r="K21" s="21">
        <f>C21*E21*D21</f>
        <v>0.16238628741142688</v>
      </c>
      <c r="L21" s="21">
        <f>C21*E21*D21*D21</f>
        <v>0.50489144481960846</v>
      </c>
      <c r="M21" s="21">
        <f t="shared" ref="M21:M82" ca="1" si="4">+E$4+E$5*D21+E$6*D21^2</f>
        <v>8.6751959749413021E-2</v>
      </c>
      <c r="N21" s="21">
        <f ca="1">C21*(M21-E21)^2</f>
        <v>5.191997382849655E-8</v>
      </c>
      <c r="O21" s="50">
        <f ca="1">(C21*O$1-O$2*F21+O$3*H21)^2</f>
        <v>139888111.70093143</v>
      </c>
      <c r="P21" s="21">
        <f ca="1">(-C21*O$2+O$4*F21-O$5*H21)^2</f>
        <v>32886612.766760372</v>
      </c>
      <c r="Q21" s="21">
        <f ca="1">+(C21*O$3-F21*O$5+H21*O$6)^2</f>
        <v>474308.66986002715</v>
      </c>
      <c r="R21">
        <f t="shared" ref="R21:R82" ca="1" si="5">+E21-M21</f>
        <v>2.941654121649262E-4</v>
      </c>
      <c r="U21">
        <v>4.9000000000000004</v>
      </c>
      <c r="V21">
        <f t="shared" ca="1" si="0"/>
        <v>6.9952068091788888E-2</v>
      </c>
      <c r="AA21">
        <v>21</v>
      </c>
      <c r="AB21" t="s">
        <v>252</v>
      </c>
    </row>
    <row r="22" spans="1:28" x14ac:dyDescent="0.2">
      <c r="A22" s="85">
        <v>31846.5</v>
      </c>
      <c r="B22" s="85">
        <v>8.9303915832715575E-2</v>
      </c>
      <c r="C22" s="85">
        <v>1</v>
      </c>
      <c r="D22" s="87">
        <f t="shared" ref="D22:E83" si="6">A22/A$18</f>
        <v>3.18465</v>
      </c>
      <c r="E22" s="87">
        <f t="shared" si="6"/>
        <v>8.9303915832715575E-2</v>
      </c>
      <c r="F22" s="21">
        <f t="shared" ref="F22:G83" si="7">$C22*D22</f>
        <v>3.18465</v>
      </c>
      <c r="G22" s="21">
        <f t="shared" si="7"/>
        <v>8.9303915832715575E-2</v>
      </c>
      <c r="H22" s="21">
        <f t="shared" ref="H22:H83" si="8">C22*D22*D22</f>
        <v>10.1419956225</v>
      </c>
      <c r="I22" s="21">
        <f t="shared" ref="I22:I83" si="9">C22*D22*D22*D22</f>
        <v>32.298706359194625</v>
      </c>
      <c r="J22" s="21">
        <f t="shared" ref="J22:J83" si="10">C22*D22*D22*D22*D22</f>
        <v>102.86007520680916</v>
      </c>
      <c r="K22" s="21">
        <f t="shared" ref="K22:K83" si="11">C22*E22*D22</f>
        <v>0.28440171555665766</v>
      </c>
      <c r="L22" s="21">
        <f t="shared" ref="L22:L83" si="12">C22*E22*D22*D22</f>
        <v>0.90571992344750984</v>
      </c>
      <c r="M22" s="21">
        <f t="shared" ca="1" si="4"/>
        <v>8.7899712845331074E-2</v>
      </c>
      <c r="N22" s="21">
        <f t="shared" ref="N22:N83" ca="1" si="13">C22*(M22-E22)^2</f>
        <v>1.9717860297795566E-6</v>
      </c>
      <c r="O22" s="50">
        <f t="shared" ref="O22:O83" ca="1" si="14">(C22*O$1-O$2*F22+O$3*H22)^2</f>
        <v>246858512.26775792</v>
      </c>
      <c r="P22" s="21">
        <f t="shared" ref="P22:P83" ca="1" si="15">(-C22*O$2+O$4*F22-O$5*H22)^2</f>
        <v>57267848.706735842</v>
      </c>
      <c r="Q22" s="21">
        <f t="shared" ref="Q22:Q83" ca="1" si="16">+(C22*O$3-F22*O$5+H22*O$6)^2</f>
        <v>816031.36029645638</v>
      </c>
      <c r="R22">
        <f t="shared" ca="1" si="5"/>
        <v>1.4042029873845008E-3</v>
      </c>
      <c r="U22">
        <v>5</v>
      </c>
      <c r="V22">
        <f t="shared" ca="1" si="0"/>
        <v>6.6303067318313869E-2</v>
      </c>
      <c r="AA22">
        <v>22</v>
      </c>
      <c r="AB22" t="s">
        <v>188</v>
      </c>
    </row>
    <row r="23" spans="1:28" x14ac:dyDescent="0.2">
      <c r="A23" s="85">
        <v>31908</v>
      </c>
      <c r="B23" s="85">
        <v>8.8736992205667775E-2</v>
      </c>
      <c r="C23" s="85">
        <v>1</v>
      </c>
      <c r="D23" s="87">
        <f t="shared" si="6"/>
        <v>3.1907999999999999</v>
      </c>
      <c r="E23" s="87">
        <f t="shared" si="6"/>
        <v>8.8736992205667775E-2</v>
      </c>
      <c r="F23" s="21">
        <f t="shared" si="7"/>
        <v>3.1907999999999999</v>
      </c>
      <c r="G23" s="21">
        <f t="shared" si="7"/>
        <v>8.8736992205667775E-2</v>
      </c>
      <c r="H23" s="21">
        <f t="shared" si="8"/>
        <v>10.181204639999999</v>
      </c>
      <c r="I23" s="21">
        <f t="shared" si="9"/>
        <v>32.486187765311996</v>
      </c>
      <c r="J23" s="21">
        <f t="shared" si="10"/>
        <v>103.65692792155751</v>
      </c>
      <c r="K23" s="21">
        <f t="shared" si="11"/>
        <v>0.28314199472984475</v>
      </c>
      <c r="L23" s="21">
        <f t="shared" si="12"/>
        <v>0.90344947678398857</v>
      </c>
      <c r="M23" s="21">
        <f t="shared" ca="1" si="4"/>
        <v>8.7986072289964218E-2</v>
      </c>
      <c r="N23" s="21">
        <f t="shared" ca="1" si="13"/>
        <v>5.6388071980023761E-7</v>
      </c>
      <c r="O23" s="50">
        <f t="shared" ca="1" si="14"/>
        <v>237180268.41671398</v>
      </c>
      <c r="P23" s="21">
        <f t="shared" ca="1" si="15"/>
        <v>54951386.320562683</v>
      </c>
      <c r="Q23" s="21">
        <f t="shared" ca="1" si="16"/>
        <v>782100.34431613784</v>
      </c>
      <c r="R23">
        <f t="shared" ca="1" si="5"/>
        <v>7.5091991570355732E-4</v>
      </c>
      <c r="U23">
        <v>5.0999999999999996</v>
      </c>
      <c r="V23">
        <f t="shared" ca="1" si="0"/>
        <v>6.2367322456351126E-2</v>
      </c>
      <c r="AA23">
        <v>23</v>
      </c>
      <c r="AB23" t="s">
        <v>253</v>
      </c>
    </row>
    <row r="24" spans="1:28" x14ac:dyDescent="0.2">
      <c r="A24" s="85">
        <v>31936.5</v>
      </c>
      <c r="B24" s="85">
        <v>8.9404320286121219E-2</v>
      </c>
      <c r="C24" s="85">
        <v>1</v>
      </c>
      <c r="D24" s="87">
        <f t="shared" si="6"/>
        <v>3.1936499999999999</v>
      </c>
      <c r="E24" s="87">
        <f t="shared" si="6"/>
        <v>8.9404320286121219E-2</v>
      </c>
      <c r="F24" s="21">
        <f t="shared" si="7"/>
        <v>3.1936499999999999</v>
      </c>
      <c r="G24" s="21">
        <f t="shared" si="7"/>
        <v>8.9404320286121219E-2</v>
      </c>
      <c r="H24" s="21">
        <f t="shared" si="8"/>
        <v>10.199400322499999</v>
      </c>
      <c r="I24" s="21">
        <f t="shared" si="9"/>
        <v>32.573314839952118</v>
      </c>
      <c r="J24" s="21">
        <f t="shared" si="10"/>
        <v>104.02776693861308</v>
      </c>
      <c r="K24" s="21">
        <f t="shared" si="11"/>
        <v>0.28552610748177104</v>
      </c>
      <c r="L24" s="21">
        <f t="shared" si="12"/>
        <v>0.91187045315915805</v>
      </c>
      <c r="M24" s="21">
        <f t="shared" ca="1" si="4"/>
        <v>8.8025724771110481E-2</v>
      </c>
      <c r="N24" s="21">
        <f t="shared" ca="1" si="13"/>
        <v>1.900525594007724E-6</v>
      </c>
      <c r="O24" s="50">
        <f t="shared" ca="1" si="14"/>
        <v>232784283.29455131</v>
      </c>
      <c r="P24" s="21">
        <f t="shared" ca="1" si="15"/>
        <v>53899819.694454968</v>
      </c>
      <c r="Q24" s="21">
        <f t="shared" ca="1" si="16"/>
        <v>766705.41405844502</v>
      </c>
      <c r="R24">
        <f t="shared" ca="1" si="5"/>
        <v>1.3785955150107387E-3</v>
      </c>
      <c r="U24">
        <v>5.2</v>
      </c>
      <c r="V24">
        <f t="shared" ca="1" si="0"/>
        <v>5.8144833505900717E-2</v>
      </c>
      <c r="AA24">
        <v>24</v>
      </c>
      <c r="AB24" t="s">
        <v>244</v>
      </c>
    </row>
    <row r="25" spans="1:28" x14ac:dyDescent="0.2">
      <c r="A25" s="85">
        <v>32033</v>
      </c>
      <c r="B25" s="85">
        <v>8.8737553945975378E-2</v>
      </c>
      <c r="C25" s="85">
        <v>1</v>
      </c>
      <c r="D25" s="87">
        <f t="shared" si="6"/>
        <v>3.2033</v>
      </c>
      <c r="E25" s="87">
        <f t="shared" si="6"/>
        <v>8.8737553945975378E-2</v>
      </c>
      <c r="F25" s="21">
        <f t="shared" si="7"/>
        <v>3.2033</v>
      </c>
      <c r="G25" s="21">
        <f t="shared" si="7"/>
        <v>8.8737553945975378E-2</v>
      </c>
      <c r="H25" s="21">
        <f t="shared" si="8"/>
        <v>10.26113089</v>
      </c>
      <c r="I25" s="21">
        <f t="shared" si="9"/>
        <v>32.869480579937004</v>
      </c>
      <c r="J25" s="21">
        <f t="shared" si="10"/>
        <v>105.29080714171221</v>
      </c>
      <c r="K25" s="21">
        <f t="shared" si="11"/>
        <v>0.28425300655514291</v>
      </c>
      <c r="L25" s="21">
        <f t="shared" si="12"/>
        <v>0.91054765589808928</v>
      </c>
      <c r="M25" s="21">
        <f t="shared" ca="1" si="4"/>
        <v>8.8158257255672889E-2</v>
      </c>
      <c r="N25" s="21">
        <f t="shared" ca="1" si="13"/>
        <v>3.3558465539541757E-7</v>
      </c>
      <c r="O25" s="50">
        <f t="shared" ca="1" si="14"/>
        <v>218311662.50628546</v>
      </c>
      <c r="P25" s="21">
        <f t="shared" ca="1" si="15"/>
        <v>50440615.587918937</v>
      </c>
      <c r="Q25" s="21">
        <f t="shared" ca="1" si="16"/>
        <v>716100.78421724169</v>
      </c>
      <c r="R25">
        <f t="shared" ca="1" si="5"/>
        <v>5.7929669030248876E-4</v>
      </c>
      <c r="U25">
        <v>5.3</v>
      </c>
      <c r="V25">
        <f t="shared" ca="1" si="0"/>
        <v>5.3635600466962696E-2</v>
      </c>
      <c r="AA25">
        <v>25</v>
      </c>
      <c r="AB25" t="s">
        <v>245</v>
      </c>
    </row>
    <row r="26" spans="1:28" x14ac:dyDescent="0.2">
      <c r="A26" s="85">
        <v>32142.5</v>
      </c>
      <c r="B26" s="85">
        <v>8.9280446038173977E-2</v>
      </c>
      <c r="C26" s="85">
        <v>1</v>
      </c>
      <c r="D26" s="87">
        <f t="shared" si="6"/>
        <v>3.2142499999999998</v>
      </c>
      <c r="E26" s="87">
        <f t="shared" si="6"/>
        <v>8.9280446038173977E-2</v>
      </c>
      <c r="F26" s="21">
        <f t="shared" si="7"/>
        <v>3.2142499999999998</v>
      </c>
      <c r="G26" s="21">
        <f t="shared" si="7"/>
        <v>8.9280446038173977E-2</v>
      </c>
      <c r="H26" s="21">
        <f t="shared" si="8"/>
        <v>10.3314030625</v>
      </c>
      <c r="I26" s="21">
        <f t="shared" si="9"/>
        <v>33.207712293640625</v>
      </c>
      <c r="J26" s="21">
        <f t="shared" si="10"/>
        <v>106.73788923983437</v>
      </c>
      <c r="K26" s="21">
        <f t="shared" si="11"/>
        <v>0.2869696736782007</v>
      </c>
      <c r="L26" s="21">
        <f t="shared" si="12"/>
        <v>0.92239227362015652</v>
      </c>
      <c r="M26" s="21">
        <f t="shared" ca="1" si="4"/>
        <v>8.8305409814124575E-2</v>
      </c>
      <c r="N26" s="21">
        <f t="shared" ca="1" si="13"/>
        <v>9.5069563820851687E-7</v>
      </c>
      <c r="O26" s="50">
        <f t="shared" ca="1" si="14"/>
        <v>202644086.69697326</v>
      </c>
      <c r="P26" s="21">
        <f t="shared" ca="1" si="15"/>
        <v>46700991.632787488</v>
      </c>
      <c r="Q26" s="21">
        <f t="shared" ca="1" si="16"/>
        <v>661464.48559828708</v>
      </c>
      <c r="R26">
        <f t="shared" ca="1" si="5"/>
        <v>9.750362240494026E-4</v>
      </c>
      <c r="U26">
        <v>5.4</v>
      </c>
      <c r="V26">
        <f t="shared" ca="1" si="0"/>
        <v>4.8839623339536953E-2</v>
      </c>
      <c r="AA26">
        <v>26</v>
      </c>
      <c r="AB26" t="s">
        <v>254</v>
      </c>
    </row>
    <row r="27" spans="1:28" x14ac:dyDescent="0.2">
      <c r="A27" s="85">
        <v>33103</v>
      </c>
      <c r="B27" s="85">
        <v>8.9686362451175228E-2</v>
      </c>
      <c r="C27" s="85">
        <v>1</v>
      </c>
      <c r="D27" s="87">
        <f t="shared" si="6"/>
        <v>3.3102999999999998</v>
      </c>
      <c r="E27" s="87">
        <f t="shared" si="6"/>
        <v>8.9686362451175228E-2</v>
      </c>
      <c r="F27" s="21">
        <f t="shared" si="7"/>
        <v>3.3102999999999998</v>
      </c>
      <c r="G27" s="21">
        <f t="shared" si="7"/>
        <v>8.9686362451175228E-2</v>
      </c>
      <c r="H27" s="21">
        <f t="shared" si="8"/>
        <v>10.958086089999998</v>
      </c>
      <c r="I27" s="21">
        <f t="shared" si="9"/>
        <v>36.274552383726991</v>
      </c>
      <c r="J27" s="21">
        <f t="shared" si="10"/>
        <v>120.07965075585145</v>
      </c>
      <c r="K27" s="21">
        <f t="shared" si="11"/>
        <v>0.29688876562212535</v>
      </c>
      <c r="L27" s="21">
        <f t="shared" si="12"/>
        <v>0.98279088083892152</v>
      </c>
      <c r="M27" s="21">
        <f t="shared" ca="1" si="4"/>
        <v>8.9448837897766864E-2</v>
      </c>
      <c r="N27" s="21">
        <f t="shared" ca="1" si="13"/>
        <v>5.6417913471842593E-8</v>
      </c>
      <c r="O27" s="50">
        <f t="shared" ca="1" si="14"/>
        <v>96152143.961137548</v>
      </c>
      <c r="P27" s="21">
        <f t="shared" ca="1" si="15"/>
        <v>21488221.245284453</v>
      </c>
      <c r="Q27" s="21">
        <f t="shared" ca="1" si="16"/>
        <v>295870.978154474</v>
      </c>
      <c r="R27">
        <f t="shared" ca="1" si="5"/>
        <v>2.3752455340836365E-4</v>
      </c>
      <c r="U27">
        <v>5.5</v>
      </c>
      <c r="V27">
        <f t="shared" ca="1" si="0"/>
        <v>4.3756902123623598E-2</v>
      </c>
    </row>
    <row r="28" spans="1:28" x14ac:dyDescent="0.2">
      <c r="A28" s="85">
        <v>33143</v>
      </c>
      <c r="B28" s="85">
        <v>8.9354542207729537E-2</v>
      </c>
      <c r="C28" s="85">
        <v>1</v>
      </c>
      <c r="D28" s="87">
        <f t="shared" si="6"/>
        <v>3.3142999999999998</v>
      </c>
      <c r="E28" s="87">
        <f t="shared" si="6"/>
        <v>8.9354542207729537E-2</v>
      </c>
      <c r="F28" s="21">
        <f t="shared" si="7"/>
        <v>3.3142999999999998</v>
      </c>
      <c r="G28" s="21">
        <f t="shared" si="7"/>
        <v>8.9354542207729537E-2</v>
      </c>
      <c r="H28" s="21">
        <f t="shared" si="8"/>
        <v>10.984584489999998</v>
      </c>
      <c r="I28" s="21">
        <f t="shared" si="9"/>
        <v>36.406208375206994</v>
      </c>
      <c r="J28" s="21">
        <f t="shared" si="10"/>
        <v>120.66109641794853</v>
      </c>
      <c r="K28" s="21">
        <f t="shared" si="11"/>
        <v>0.29614775923907799</v>
      </c>
      <c r="L28" s="21">
        <f t="shared" si="12"/>
        <v>0.98152251844607608</v>
      </c>
      <c r="M28" s="21">
        <f t="shared" ca="1" si="4"/>
        <v>8.9490718184314338E-2</v>
      </c>
      <c r="N28" s="21">
        <f t="shared" ca="1" si="13"/>
        <v>1.8543896598824382E-8</v>
      </c>
      <c r="O28" s="50">
        <f t="shared" ca="1" si="14"/>
        <v>92799125.861583918</v>
      </c>
      <c r="P28" s="21">
        <f t="shared" ca="1" si="15"/>
        <v>20702946.283869624</v>
      </c>
      <c r="Q28" s="21">
        <f t="shared" ca="1" si="16"/>
        <v>284599.74210348632</v>
      </c>
      <c r="R28">
        <f t="shared" ca="1" si="5"/>
        <v>-1.3617597658480141E-4</v>
      </c>
    </row>
    <row r="29" spans="1:28" x14ac:dyDescent="0.2">
      <c r="A29" s="85">
        <v>33491</v>
      </c>
      <c r="B29" s="85">
        <v>8.9897706100600772E-2</v>
      </c>
      <c r="C29" s="85">
        <v>1</v>
      </c>
      <c r="D29" s="87">
        <f t="shared" si="6"/>
        <v>3.3491</v>
      </c>
      <c r="E29" s="87">
        <f t="shared" si="6"/>
        <v>8.9897706100600772E-2</v>
      </c>
      <c r="F29" s="21">
        <f t="shared" si="7"/>
        <v>3.3491</v>
      </c>
      <c r="G29" s="21">
        <f t="shared" si="7"/>
        <v>8.9897706100600772E-2</v>
      </c>
      <c r="H29" s="21">
        <f t="shared" si="8"/>
        <v>11.216470810000001</v>
      </c>
      <c r="I29" s="21">
        <f t="shared" si="9"/>
        <v>37.565082389771</v>
      </c>
      <c r="J29" s="21">
        <f t="shared" si="10"/>
        <v>125.80921743158206</v>
      </c>
      <c r="K29" s="21">
        <f t="shared" si="11"/>
        <v>0.30107640750152204</v>
      </c>
      <c r="L29" s="21">
        <f t="shared" si="12"/>
        <v>1.0083349963633474</v>
      </c>
      <c r="M29" s="21">
        <f t="shared" ca="1" si="4"/>
        <v>8.983571801037557E-2</v>
      </c>
      <c r="N29" s="21">
        <f t="shared" ca="1" si="13"/>
        <v>3.8425233297676895E-9</v>
      </c>
      <c r="O29" s="50">
        <f t="shared" ca="1" si="14"/>
        <v>66797790.487352699</v>
      </c>
      <c r="P29" s="21">
        <f t="shared" ca="1" si="15"/>
        <v>14643810.782838242</v>
      </c>
      <c r="Q29" s="21">
        <f t="shared" ca="1" si="16"/>
        <v>198040.30009849728</v>
      </c>
      <c r="R29">
        <f t="shared" ca="1" si="5"/>
        <v>6.1988090225201242E-5</v>
      </c>
    </row>
    <row r="30" spans="1:28" x14ac:dyDescent="0.2">
      <c r="A30" s="85">
        <v>34100</v>
      </c>
      <c r="B30" s="85">
        <v>9.0473242897132877E-2</v>
      </c>
      <c r="C30" s="85">
        <v>1</v>
      </c>
      <c r="D30" s="87">
        <f t="shared" si="6"/>
        <v>3.41</v>
      </c>
      <c r="E30" s="87">
        <f t="shared" si="6"/>
        <v>9.0473242897132877E-2</v>
      </c>
      <c r="F30" s="21">
        <f t="shared" si="7"/>
        <v>3.41</v>
      </c>
      <c r="G30" s="21">
        <f t="shared" si="7"/>
        <v>9.0473242897132877E-2</v>
      </c>
      <c r="H30" s="21">
        <f t="shared" si="8"/>
        <v>11.628100000000002</v>
      </c>
      <c r="I30" s="21">
        <f t="shared" si="9"/>
        <v>39.651821000000005</v>
      </c>
      <c r="J30" s="21">
        <f t="shared" si="10"/>
        <v>135.21270961000002</v>
      </c>
      <c r="K30" s="21">
        <f t="shared" si="11"/>
        <v>0.30851375827922312</v>
      </c>
      <c r="L30" s="21">
        <f t="shared" si="12"/>
        <v>1.0520319157321509</v>
      </c>
      <c r="M30" s="21">
        <f t="shared" ca="1" si="4"/>
        <v>9.0355908614760894E-2</v>
      </c>
      <c r="N30" s="21">
        <f t="shared" ca="1" si="13"/>
        <v>1.3767333819748387E-8</v>
      </c>
      <c r="O30" s="50">
        <f t="shared" ca="1" si="14"/>
        <v>33547809.069565836</v>
      </c>
      <c r="P30" s="21">
        <f t="shared" ca="1" si="15"/>
        <v>7017803.0468308311</v>
      </c>
      <c r="Q30" s="21">
        <f t="shared" ca="1" si="16"/>
        <v>90735.837879170984</v>
      </c>
      <c r="R30">
        <f t="shared" ca="1" si="5"/>
        <v>1.1733428237198362E-4</v>
      </c>
    </row>
    <row r="31" spans="1:28" x14ac:dyDescent="0.2">
      <c r="A31" s="85">
        <v>34169</v>
      </c>
      <c r="B31" s="85">
        <v>9.0378352979314514E-2</v>
      </c>
      <c r="C31" s="85">
        <v>1</v>
      </c>
      <c r="D31" s="87">
        <f t="shared" si="6"/>
        <v>3.4169</v>
      </c>
      <c r="E31" s="87">
        <f t="shared" si="6"/>
        <v>9.0378352979314514E-2</v>
      </c>
      <c r="F31" s="21">
        <f t="shared" si="7"/>
        <v>3.4169</v>
      </c>
      <c r="G31" s="21">
        <f t="shared" si="7"/>
        <v>9.0378352979314514E-2</v>
      </c>
      <c r="H31" s="21">
        <f t="shared" si="8"/>
        <v>11.675205610000001</v>
      </c>
      <c r="I31" s="21">
        <f t="shared" si="9"/>
        <v>39.893010048809003</v>
      </c>
      <c r="J31" s="21">
        <f t="shared" si="10"/>
        <v>136.31042603577549</v>
      </c>
      <c r="K31" s="21">
        <f t="shared" si="11"/>
        <v>0.30881379429501976</v>
      </c>
      <c r="L31" s="21">
        <f t="shared" si="12"/>
        <v>1.055185853726653</v>
      </c>
      <c r="M31" s="21">
        <f t="shared" ca="1" si="4"/>
        <v>9.0408139235515439E-2</v>
      </c>
      <c r="N31" s="21">
        <f t="shared" ca="1" si="13"/>
        <v>8.8722105846717004E-10</v>
      </c>
      <c r="O31" s="50">
        <f t="shared" ca="1" si="14"/>
        <v>30650503.968418226</v>
      </c>
      <c r="P31" s="21">
        <f t="shared" ca="1" si="15"/>
        <v>6364370.9186639972</v>
      </c>
      <c r="Q31" s="21">
        <f t="shared" ca="1" si="16"/>
        <v>81690.89581895445</v>
      </c>
      <c r="R31">
        <f t="shared" ca="1" si="5"/>
        <v>-2.9786256200925454E-5</v>
      </c>
    </row>
    <row r="32" spans="1:28" x14ac:dyDescent="0.2">
      <c r="A32" s="85">
        <v>34316</v>
      </c>
      <c r="B32" s="85">
        <v>8.8041413582686801E-2</v>
      </c>
      <c r="C32" s="85">
        <v>0.6</v>
      </c>
      <c r="D32" s="87">
        <f t="shared" si="6"/>
        <v>3.4316</v>
      </c>
      <c r="E32" s="87">
        <f t="shared" si="6"/>
        <v>8.8041413582686801E-2</v>
      </c>
      <c r="F32" s="21">
        <f t="shared" si="7"/>
        <v>2.0589599999999999</v>
      </c>
      <c r="G32" s="21">
        <f t="shared" si="7"/>
        <v>5.282484814961208E-2</v>
      </c>
      <c r="H32" s="21">
        <f t="shared" si="8"/>
        <v>7.065527136</v>
      </c>
      <c r="I32" s="21">
        <f t="shared" si="9"/>
        <v>24.2460629198976</v>
      </c>
      <c r="J32" s="21">
        <f t="shared" si="10"/>
        <v>83.2027895159206</v>
      </c>
      <c r="K32" s="21">
        <f t="shared" si="11"/>
        <v>0.18127374891020881</v>
      </c>
      <c r="L32" s="21">
        <f t="shared" si="12"/>
        <v>0.62205899676027254</v>
      </c>
      <c r="M32" s="21">
        <f t="shared" ca="1" si="4"/>
        <v>9.0514860817539372E-2</v>
      </c>
      <c r="N32" s="21">
        <f t="shared" ca="1" si="13"/>
        <v>3.6707647341598989E-6</v>
      </c>
      <c r="O32" s="50">
        <f t="shared" ca="1" si="14"/>
        <v>9003315.3423616793</v>
      </c>
      <c r="P32" s="21">
        <f t="shared" ca="1" si="15"/>
        <v>1836150.3244722472</v>
      </c>
      <c r="Q32" s="21">
        <f t="shared" ca="1" si="16"/>
        <v>23151.052283279223</v>
      </c>
      <c r="R32">
        <f t="shared" ca="1" si="5"/>
        <v>-2.4734472348525716E-3</v>
      </c>
    </row>
    <row r="33" spans="1:18" x14ac:dyDescent="0.2">
      <c r="A33" s="85">
        <v>34580.5</v>
      </c>
      <c r="B33" s="85">
        <v>9.0973924692661967E-2</v>
      </c>
      <c r="C33" s="85">
        <v>1</v>
      </c>
      <c r="D33" s="87">
        <f t="shared" si="6"/>
        <v>3.4580500000000001</v>
      </c>
      <c r="E33" s="87">
        <f t="shared" si="6"/>
        <v>9.0973924692661967E-2</v>
      </c>
      <c r="F33" s="21">
        <f t="shared" si="7"/>
        <v>3.4580500000000001</v>
      </c>
      <c r="G33" s="21">
        <f t="shared" si="7"/>
        <v>9.0973924692661967E-2</v>
      </c>
      <c r="H33" s="21">
        <f t="shared" si="8"/>
        <v>11.958109802500001</v>
      </c>
      <c r="I33" s="21">
        <f t="shared" si="9"/>
        <v>41.351741602535128</v>
      </c>
      <c r="J33" s="21">
        <f t="shared" si="10"/>
        <v>142.99639004864659</v>
      </c>
      <c r="K33" s="21">
        <f t="shared" si="11"/>
        <v>0.3145923802834597</v>
      </c>
      <c r="L33" s="21">
        <f t="shared" si="12"/>
        <v>1.0878761806392179</v>
      </c>
      <c r="M33" s="21">
        <f t="shared" ca="1" si="4"/>
        <v>9.0691282201270235E-2</v>
      </c>
      <c r="N33" s="21">
        <f t="shared" ca="1" si="13"/>
        <v>7.9886777940125565E-8</v>
      </c>
      <c r="O33" s="50">
        <f t="shared" ca="1" si="14"/>
        <v>16566563.637028458</v>
      </c>
      <c r="P33" s="21">
        <f t="shared" ca="1" si="15"/>
        <v>3237176.9120044564</v>
      </c>
      <c r="Q33" s="21">
        <f t="shared" ca="1" si="16"/>
        <v>39071.475590096561</v>
      </c>
      <c r="R33">
        <f t="shared" ca="1" si="5"/>
        <v>2.8264249139173248E-4</v>
      </c>
    </row>
    <row r="34" spans="1:18" x14ac:dyDescent="0.2">
      <c r="A34" s="85">
        <v>34705</v>
      </c>
      <c r="B34" s="85">
        <v>9.0391961719433311E-2</v>
      </c>
      <c r="C34" s="85">
        <v>1</v>
      </c>
      <c r="D34" s="87">
        <f t="shared" si="6"/>
        <v>3.4704999999999999</v>
      </c>
      <c r="E34" s="87">
        <f t="shared" si="6"/>
        <v>9.0391961719433311E-2</v>
      </c>
      <c r="F34" s="21">
        <f t="shared" si="7"/>
        <v>3.4704999999999999</v>
      </c>
      <c r="G34" s="21">
        <f t="shared" si="7"/>
        <v>9.0391961719433311E-2</v>
      </c>
      <c r="H34" s="21">
        <f t="shared" si="8"/>
        <v>12.04437025</v>
      </c>
      <c r="I34" s="21">
        <f t="shared" si="9"/>
        <v>41.799986952624998</v>
      </c>
      <c r="J34" s="21">
        <f t="shared" si="10"/>
        <v>145.06685471908506</v>
      </c>
      <c r="K34" s="21">
        <f t="shared" si="11"/>
        <v>0.31370530314729328</v>
      </c>
      <c r="L34" s="21">
        <f t="shared" si="12"/>
        <v>1.0887142545726813</v>
      </c>
      <c r="M34" s="21">
        <f t="shared" ca="1" si="4"/>
        <v>9.0767380066753667E-2</v>
      </c>
      <c r="N34" s="21">
        <f t="shared" ca="1" si="13"/>
        <v>1.40938935504747E-7</v>
      </c>
      <c r="O34" s="50">
        <f t="shared" ca="1" si="14"/>
        <v>13297801.085699931</v>
      </c>
      <c r="P34" s="21">
        <f t="shared" ca="1" si="15"/>
        <v>2529381.7832429777</v>
      </c>
      <c r="Q34" s="21">
        <f t="shared" ca="1" si="16"/>
        <v>29672.119768148114</v>
      </c>
      <c r="R34">
        <f t="shared" ca="1" si="5"/>
        <v>-3.7541834732035539E-4</v>
      </c>
    </row>
    <row r="35" spans="1:18" x14ac:dyDescent="0.2">
      <c r="A35" s="85">
        <v>34705.5</v>
      </c>
      <c r="B35" s="85">
        <v>9.1161563970672432E-2</v>
      </c>
      <c r="C35" s="85">
        <v>1</v>
      </c>
      <c r="D35" s="87">
        <f t="shared" si="6"/>
        <v>3.4705499999999998</v>
      </c>
      <c r="E35" s="87">
        <f t="shared" si="6"/>
        <v>9.1161563970672432E-2</v>
      </c>
      <c r="F35" s="21">
        <f t="shared" si="7"/>
        <v>3.4705499999999998</v>
      </c>
      <c r="G35" s="21">
        <f t="shared" si="7"/>
        <v>9.1161563970672432E-2</v>
      </c>
      <c r="H35" s="21">
        <f t="shared" si="8"/>
        <v>12.044717302499999</v>
      </c>
      <c r="I35" s="21">
        <f t="shared" si="9"/>
        <v>41.80179363419137</v>
      </c>
      <c r="J35" s="21">
        <f t="shared" si="10"/>
        <v>145.07521489714284</v>
      </c>
      <c r="K35" s="21">
        <f t="shared" si="11"/>
        <v>0.31638076583841718</v>
      </c>
      <c r="L35" s="21">
        <f t="shared" si="12"/>
        <v>1.0980152668805188</v>
      </c>
      <c r="M35" s="21">
        <f t="shared" ca="1" si="4"/>
        <v>9.0767676719918533E-2</v>
      </c>
      <c r="N35" s="21">
        <f t="shared" ca="1" si="13"/>
        <v>1.5514716630646515E-7</v>
      </c>
      <c r="O35" s="50">
        <f t="shared" ca="1" si="14"/>
        <v>13285533.408305837</v>
      </c>
      <c r="P35" s="21">
        <f t="shared" ca="1" si="15"/>
        <v>2526745.1203285898</v>
      </c>
      <c r="Q35" s="21">
        <f t="shared" ca="1" si="16"/>
        <v>29637.381320798446</v>
      </c>
      <c r="R35">
        <f t="shared" ca="1" si="5"/>
        <v>3.938872507538993E-4</v>
      </c>
    </row>
    <row r="36" spans="1:18" x14ac:dyDescent="0.2">
      <c r="A36" s="85">
        <v>35288.5</v>
      </c>
      <c r="B36" s="85">
        <v>9.0817783922830131E-2</v>
      </c>
      <c r="C36" s="85">
        <v>1</v>
      </c>
      <c r="D36" s="87">
        <f t="shared" si="6"/>
        <v>3.5288499999999998</v>
      </c>
      <c r="E36" s="87">
        <f t="shared" si="6"/>
        <v>9.0817783922830131E-2</v>
      </c>
      <c r="F36" s="21">
        <f t="shared" si="7"/>
        <v>3.5288499999999998</v>
      </c>
      <c r="G36" s="21">
        <f t="shared" si="7"/>
        <v>9.0817783922830131E-2</v>
      </c>
      <c r="H36" s="21">
        <f t="shared" si="8"/>
        <v>12.452782322499999</v>
      </c>
      <c r="I36" s="21">
        <f t="shared" si="9"/>
        <v>43.944000898754119</v>
      </c>
      <c r="J36" s="21">
        <f t="shared" si="10"/>
        <v>155.07178757156848</v>
      </c>
      <c r="K36" s="21">
        <f t="shared" si="11"/>
        <v>0.32048233679607907</v>
      </c>
      <c r="L36" s="21">
        <f t="shared" si="12"/>
        <v>1.1309340942028436</v>
      </c>
      <c r="M36" s="21">
        <f t="shared" ca="1" si="4"/>
        <v>9.10648019364238E-2</v>
      </c>
      <c r="N36" s="21">
        <f t="shared" ca="1" si="13"/>
        <v>6.1017899039762283E-8</v>
      </c>
      <c r="O36" s="50">
        <f t="shared" ca="1" si="14"/>
        <v>3186337.9407815691</v>
      </c>
      <c r="P36" s="21">
        <f t="shared" ca="1" si="15"/>
        <v>454650.57935284084</v>
      </c>
      <c r="Q36" s="21">
        <f t="shared" ca="1" si="16"/>
        <v>3718.2694146535214</v>
      </c>
      <c r="R36">
        <f t="shared" ca="1" si="5"/>
        <v>-2.4701801359366948E-4</v>
      </c>
    </row>
    <row r="37" spans="1:18" x14ac:dyDescent="0.2">
      <c r="A37" s="85">
        <v>35426.5</v>
      </c>
      <c r="B37" s="85">
        <v>9.0328004087496083E-2</v>
      </c>
      <c r="C37" s="85">
        <v>0.6</v>
      </c>
      <c r="D37" s="87">
        <f t="shared" si="6"/>
        <v>3.5426500000000001</v>
      </c>
      <c r="E37" s="87">
        <f t="shared" si="6"/>
        <v>9.0328004087496083E-2</v>
      </c>
      <c r="F37" s="21">
        <f t="shared" si="7"/>
        <v>2.1255899999999999</v>
      </c>
      <c r="G37" s="21">
        <f t="shared" si="7"/>
        <v>5.4196802452497646E-2</v>
      </c>
      <c r="H37" s="21">
        <f t="shared" si="8"/>
        <v>7.5302214134999996</v>
      </c>
      <c r="I37" s="21">
        <f t="shared" si="9"/>
        <v>26.676938890535773</v>
      </c>
      <c r="J37" s="21">
        <f t="shared" si="10"/>
        <v>94.507057560556561</v>
      </c>
      <c r="K37" s="21">
        <f t="shared" si="11"/>
        <v>0.1920003022083408</v>
      </c>
      <c r="L37" s="21">
        <f t="shared" si="12"/>
        <v>0.68018987061837854</v>
      </c>
      <c r="M37" s="21">
        <f t="shared" ca="1" si="4"/>
        <v>9.1120868231142543E-2</v>
      </c>
      <c r="N37" s="21">
        <f t="shared" ca="1" si="13"/>
        <v>3.7718013016814063E-7</v>
      </c>
      <c r="O37" s="50">
        <f t="shared" ca="1" si="14"/>
        <v>680196.18612947199</v>
      </c>
      <c r="P37" s="21">
        <f t="shared" ca="1" si="15"/>
        <v>80433.650243709359</v>
      </c>
      <c r="Q37" s="21">
        <f t="shared" ca="1" si="16"/>
        <v>480.70365161820143</v>
      </c>
      <c r="R37">
        <f t="shared" ca="1" si="5"/>
        <v>-7.9286414364646007E-4</v>
      </c>
    </row>
    <row r="38" spans="1:18" x14ac:dyDescent="0.2">
      <c r="A38" s="85">
        <v>35436</v>
      </c>
      <c r="B38" s="85">
        <v>9.065044678573031E-2</v>
      </c>
      <c r="C38" s="85">
        <v>1</v>
      </c>
      <c r="D38" s="87">
        <f t="shared" si="6"/>
        <v>3.5436000000000001</v>
      </c>
      <c r="E38" s="87">
        <f t="shared" si="6"/>
        <v>9.065044678573031E-2</v>
      </c>
      <c r="F38" s="21">
        <f t="shared" si="7"/>
        <v>3.5436000000000001</v>
      </c>
      <c r="G38" s="21">
        <f t="shared" si="7"/>
        <v>9.065044678573031E-2</v>
      </c>
      <c r="H38" s="21">
        <f t="shared" si="8"/>
        <v>12.557100960000001</v>
      </c>
      <c r="I38" s="21">
        <f t="shared" si="9"/>
        <v>44.497342961856006</v>
      </c>
      <c r="J38" s="21">
        <f t="shared" si="10"/>
        <v>157.68078451963294</v>
      </c>
      <c r="K38" s="21">
        <f t="shared" si="11"/>
        <v>0.32122892322991392</v>
      </c>
      <c r="L38" s="21">
        <f t="shared" si="12"/>
        <v>1.1383068123575231</v>
      </c>
      <c r="M38" s="21">
        <f t="shared" ca="1" si="4"/>
        <v>9.1124526967296143E-2</v>
      </c>
      <c r="N38" s="21">
        <f t="shared" ca="1" si="13"/>
        <v>2.2475201855349369E-7</v>
      </c>
      <c r="O38" s="50">
        <f t="shared" ca="1" si="14"/>
        <v>1813680.7027416879</v>
      </c>
      <c r="P38" s="21">
        <f t="shared" ca="1" si="15"/>
        <v>210694.26700304315</v>
      </c>
      <c r="Q38" s="21">
        <f t="shared" ca="1" si="16"/>
        <v>1217.0249193399716</v>
      </c>
      <c r="R38">
        <f t="shared" ca="1" si="5"/>
        <v>-4.7408018156583354E-4</v>
      </c>
    </row>
    <row r="39" spans="1:18" x14ac:dyDescent="0.2">
      <c r="A39" s="85">
        <v>35436.5</v>
      </c>
      <c r="B39" s="85">
        <v>9.0720049032825045E-2</v>
      </c>
      <c r="C39" s="85">
        <v>1</v>
      </c>
      <c r="D39" s="87">
        <f t="shared" si="6"/>
        <v>3.54365</v>
      </c>
      <c r="E39" s="87">
        <f t="shared" si="6"/>
        <v>9.0720049032825045E-2</v>
      </c>
      <c r="F39" s="21">
        <f t="shared" si="7"/>
        <v>3.54365</v>
      </c>
      <c r="G39" s="21">
        <f t="shared" si="7"/>
        <v>9.0720049032825045E-2</v>
      </c>
      <c r="H39" s="21">
        <f t="shared" si="8"/>
        <v>12.557455322499999</v>
      </c>
      <c r="I39" s="21">
        <f t="shared" si="9"/>
        <v>44.499226553577124</v>
      </c>
      <c r="J39" s="21">
        <f t="shared" si="10"/>
        <v>157.68968417658357</v>
      </c>
      <c r="K39" s="21">
        <f t="shared" si="11"/>
        <v>0.32148010175517044</v>
      </c>
      <c r="L39" s="21">
        <f t="shared" si="12"/>
        <v>1.1392129625847098</v>
      </c>
      <c r="M39" s="21">
        <f t="shared" ca="1" si="4"/>
        <v>9.1124718815496691E-2</v>
      </c>
      <c r="N39" s="21">
        <f t="shared" ca="1" si="13"/>
        <v>1.6375763300751728E-7</v>
      </c>
      <c r="O39" s="50">
        <f t="shared" ca="1" si="14"/>
        <v>1809740.6533589812</v>
      </c>
      <c r="P39" s="21">
        <f t="shared" ca="1" si="15"/>
        <v>210035.17378825985</v>
      </c>
      <c r="Q39" s="21">
        <f t="shared" ca="1" si="16"/>
        <v>1210.9590038127319</v>
      </c>
      <c r="R39">
        <f t="shared" ca="1" si="5"/>
        <v>-4.0466978267164611E-4</v>
      </c>
    </row>
    <row r="40" spans="1:18" x14ac:dyDescent="0.2">
      <c r="A40" s="85">
        <v>35460.5</v>
      </c>
      <c r="B40" s="85">
        <v>9.0660956877400167E-2</v>
      </c>
      <c r="C40" s="85">
        <v>1</v>
      </c>
      <c r="D40" s="87">
        <f t="shared" si="6"/>
        <v>3.5460500000000001</v>
      </c>
      <c r="E40" s="87">
        <f t="shared" si="6"/>
        <v>9.0660956877400167E-2</v>
      </c>
      <c r="F40" s="21">
        <f t="shared" si="7"/>
        <v>3.5460500000000001</v>
      </c>
      <c r="G40" s="21">
        <f t="shared" si="7"/>
        <v>9.0660956877400167E-2</v>
      </c>
      <c r="H40" s="21">
        <f t="shared" si="8"/>
        <v>12.574470602500002</v>
      </c>
      <c r="I40" s="21">
        <f t="shared" si="9"/>
        <v>44.589701479995135</v>
      </c>
      <c r="J40" s="21">
        <f t="shared" si="10"/>
        <v>158.11731093313676</v>
      </c>
      <c r="K40" s="21">
        <f t="shared" si="11"/>
        <v>0.32148828613510488</v>
      </c>
      <c r="L40" s="21">
        <f t="shared" si="12"/>
        <v>1.1400135370493887</v>
      </c>
      <c r="M40" s="21">
        <f t="shared" ca="1" si="4"/>
        <v>9.113384322635848E-2</v>
      </c>
      <c r="N40" s="21">
        <f t="shared" ca="1" si="13"/>
        <v>2.2362149903112279E-7</v>
      </c>
      <c r="O40" s="50">
        <f t="shared" ca="1" si="14"/>
        <v>1626105.576938512</v>
      </c>
      <c r="P40" s="21">
        <f t="shared" ca="1" si="15"/>
        <v>179688.36418925223</v>
      </c>
      <c r="Q40" s="21">
        <f t="shared" ca="1" si="16"/>
        <v>938.29767518367578</v>
      </c>
      <c r="R40">
        <f t="shared" ca="1" si="5"/>
        <v>-4.7288634895831239E-4</v>
      </c>
    </row>
    <row r="41" spans="1:18" x14ac:dyDescent="0.2">
      <c r="A41" s="85">
        <v>35460.5</v>
      </c>
      <c r="B41" s="85">
        <v>9.0660956877400167E-2</v>
      </c>
      <c r="C41" s="85">
        <v>1</v>
      </c>
      <c r="D41" s="87">
        <f t="shared" si="6"/>
        <v>3.5460500000000001</v>
      </c>
      <c r="E41" s="87">
        <f t="shared" si="6"/>
        <v>9.0660956877400167E-2</v>
      </c>
      <c r="F41" s="21">
        <f t="shared" si="7"/>
        <v>3.5460500000000001</v>
      </c>
      <c r="G41" s="21">
        <f t="shared" si="7"/>
        <v>9.0660956877400167E-2</v>
      </c>
      <c r="H41" s="21">
        <f t="shared" si="8"/>
        <v>12.574470602500002</v>
      </c>
      <c r="I41" s="21">
        <f t="shared" si="9"/>
        <v>44.589701479995135</v>
      </c>
      <c r="J41" s="21">
        <f t="shared" si="10"/>
        <v>158.11731093313676</v>
      </c>
      <c r="K41" s="21">
        <f t="shared" si="11"/>
        <v>0.32148828613510488</v>
      </c>
      <c r="L41" s="21">
        <f t="shared" si="12"/>
        <v>1.1400135370493887</v>
      </c>
      <c r="M41" s="21">
        <f t="shared" ca="1" si="4"/>
        <v>9.113384322635848E-2</v>
      </c>
      <c r="N41" s="21">
        <f t="shared" ca="1" si="13"/>
        <v>2.2362149903112279E-7</v>
      </c>
      <c r="O41" s="50">
        <f t="shared" ca="1" si="14"/>
        <v>1626105.576938512</v>
      </c>
      <c r="P41" s="21">
        <f t="shared" ca="1" si="15"/>
        <v>179688.36418925223</v>
      </c>
      <c r="Q41" s="21">
        <f t="shared" ca="1" si="16"/>
        <v>938.29767518367578</v>
      </c>
      <c r="R41">
        <f t="shared" ca="1" si="5"/>
        <v>-4.7288634895831239E-4</v>
      </c>
    </row>
    <row r="42" spans="1:18" x14ac:dyDescent="0.2">
      <c r="A42" s="85">
        <v>35502.5</v>
      </c>
      <c r="B42" s="85">
        <v>9.0567545630619861E-2</v>
      </c>
      <c r="C42" s="85">
        <v>1</v>
      </c>
      <c r="D42" s="87">
        <f t="shared" si="6"/>
        <v>3.5502500000000001</v>
      </c>
      <c r="E42" s="87">
        <f t="shared" si="6"/>
        <v>9.0567545630619861E-2</v>
      </c>
      <c r="F42" s="21">
        <f t="shared" si="7"/>
        <v>3.5502500000000001</v>
      </c>
      <c r="G42" s="21">
        <f t="shared" si="7"/>
        <v>9.0567545630619861E-2</v>
      </c>
      <c r="H42" s="21">
        <f t="shared" si="8"/>
        <v>12.604275062500001</v>
      </c>
      <c r="I42" s="21">
        <f t="shared" si="9"/>
        <v>44.748327540640631</v>
      </c>
      <c r="J42" s="21">
        <f t="shared" si="10"/>
        <v>158.8677498511594</v>
      </c>
      <c r="K42" s="21">
        <f t="shared" si="11"/>
        <v>0.32153742887510817</v>
      </c>
      <c r="L42" s="21">
        <f t="shared" si="12"/>
        <v>1.1415382568638528</v>
      </c>
      <c r="M42" s="21">
        <f t="shared" ca="1" si="4"/>
        <v>9.1149413518060024E-2</v>
      </c>
      <c r="N42" s="21">
        <f t="shared" ca="1" si="13"/>
        <v>3.3857023843407798E-7</v>
      </c>
      <c r="O42" s="50">
        <f t="shared" ca="1" si="14"/>
        <v>1330291.2856472298</v>
      </c>
      <c r="P42" s="21">
        <f t="shared" ca="1" si="15"/>
        <v>132581.49182244812</v>
      </c>
      <c r="Q42" s="21">
        <f t="shared" ca="1" si="16"/>
        <v>547.15988370466732</v>
      </c>
      <c r="R42">
        <f t="shared" ca="1" si="5"/>
        <v>-5.8186788744016282E-4</v>
      </c>
    </row>
    <row r="43" spans="1:18" x14ac:dyDescent="0.2">
      <c r="A43" s="85">
        <v>35514</v>
      </c>
      <c r="B43" s="85">
        <v>9.0708397307025734E-2</v>
      </c>
      <c r="C43" s="85">
        <v>1</v>
      </c>
      <c r="D43" s="87">
        <f t="shared" si="6"/>
        <v>3.5514000000000001</v>
      </c>
      <c r="E43" s="87">
        <f t="shared" si="6"/>
        <v>9.0708397307025734E-2</v>
      </c>
      <c r="F43" s="21">
        <f t="shared" si="7"/>
        <v>3.5514000000000001</v>
      </c>
      <c r="G43" s="21">
        <f t="shared" si="7"/>
        <v>9.0708397307025734E-2</v>
      </c>
      <c r="H43" s="21">
        <f t="shared" si="8"/>
        <v>12.61244196</v>
      </c>
      <c r="I43" s="21">
        <f t="shared" si="9"/>
        <v>44.791826376743998</v>
      </c>
      <c r="J43" s="21">
        <f t="shared" si="10"/>
        <v>159.07369219436865</v>
      </c>
      <c r="K43" s="21">
        <f t="shared" si="11"/>
        <v>0.32214180219617122</v>
      </c>
      <c r="L43" s="21">
        <f t="shared" si="12"/>
        <v>1.1440543963194825</v>
      </c>
      <c r="M43" s="21">
        <f t="shared" ca="1" si="4"/>
        <v>9.1153588602566199E-2</v>
      </c>
      <c r="N43" s="21">
        <f t="shared" ca="1" si="13"/>
        <v>1.9819528962499734E-7</v>
      </c>
      <c r="O43" s="50">
        <f t="shared" ca="1" si="14"/>
        <v>1254881.8869064637</v>
      </c>
      <c r="P43" s="21">
        <f t="shared" ca="1" si="15"/>
        <v>120994.34414248806</v>
      </c>
      <c r="Q43" s="21">
        <f t="shared" ca="1" si="16"/>
        <v>458.84390599076443</v>
      </c>
      <c r="R43">
        <f t="shared" ca="1" si="5"/>
        <v>-4.4519129554046466E-4</v>
      </c>
    </row>
    <row r="44" spans="1:18" x14ac:dyDescent="0.2">
      <c r="A44" s="85">
        <v>35539</v>
      </c>
      <c r="B44" s="85">
        <v>9.0288509651145432E-2</v>
      </c>
      <c r="C44" s="85">
        <v>1</v>
      </c>
      <c r="D44" s="87">
        <f t="shared" si="6"/>
        <v>3.5539000000000001</v>
      </c>
      <c r="E44" s="87">
        <f t="shared" si="6"/>
        <v>9.0288509651145432E-2</v>
      </c>
      <c r="F44" s="21">
        <f t="shared" si="7"/>
        <v>3.5539000000000001</v>
      </c>
      <c r="G44" s="21">
        <f t="shared" si="7"/>
        <v>9.0288509651145432E-2</v>
      </c>
      <c r="H44" s="21">
        <f t="shared" si="8"/>
        <v>12.63020521</v>
      </c>
      <c r="I44" s="21">
        <f t="shared" si="9"/>
        <v>44.886486295818997</v>
      </c>
      <c r="J44" s="21">
        <f t="shared" si="10"/>
        <v>159.52208364671114</v>
      </c>
      <c r="K44" s="21">
        <f t="shared" si="11"/>
        <v>0.32087633444920577</v>
      </c>
      <c r="L44" s="21">
        <f t="shared" si="12"/>
        <v>1.1403624049990324</v>
      </c>
      <c r="M44" s="21">
        <f t="shared" ca="1" si="4"/>
        <v>9.1162534046241389E-2</v>
      </c>
      <c r="N44" s="21">
        <f t="shared" ca="1" si="13"/>
        <v>7.639186432228535E-7</v>
      </c>
      <c r="O44" s="50">
        <f t="shared" ca="1" si="14"/>
        <v>1099111.4459086417</v>
      </c>
      <c r="P44" s="21">
        <f t="shared" ca="1" si="15"/>
        <v>97718.811993355819</v>
      </c>
      <c r="Q44" s="21">
        <f t="shared" ca="1" si="16"/>
        <v>294.24341249271822</v>
      </c>
      <c r="R44">
        <f t="shared" ca="1" si="5"/>
        <v>-8.7402439509595697E-4</v>
      </c>
    </row>
    <row r="45" spans="1:18" x14ac:dyDescent="0.2">
      <c r="A45" s="85">
        <v>35574.5</v>
      </c>
      <c r="B45" s="85">
        <v>9.0830269196885638E-2</v>
      </c>
      <c r="C45" s="85">
        <v>1</v>
      </c>
      <c r="D45" s="87">
        <f t="shared" si="6"/>
        <v>3.5574499999999998</v>
      </c>
      <c r="E45" s="87">
        <f t="shared" si="6"/>
        <v>9.0830269196885638E-2</v>
      </c>
      <c r="F45" s="21">
        <f t="shared" si="7"/>
        <v>3.5574499999999998</v>
      </c>
      <c r="G45" s="21">
        <f t="shared" si="7"/>
        <v>9.0830269196885638E-2</v>
      </c>
      <c r="H45" s="21">
        <f t="shared" si="8"/>
        <v>12.655450502499999</v>
      </c>
      <c r="I45" s="21">
        <f t="shared" si="9"/>
        <v>45.021132390118616</v>
      </c>
      <c r="J45" s="21">
        <f t="shared" si="10"/>
        <v>160.16042742122747</v>
      </c>
      <c r="K45" s="21">
        <f t="shared" si="11"/>
        <v>0.32312414115446081</v>
      </c>
      <c r="L45" s="21">
        <f t="shared" si="12"/>
        <v>1.1494979759499366</v>
      </c>
      <c r="M45" s="21">
        <f t="shared" ca="1" si="4"/>
        <v>9.1174928648952075E-2</v>
      </c>
      <c r="N45" s="21">
        <f t="shared" ca="1" si="13"/>
        <v>1.1879013789873658E-7</v>
      </c>
      <c r="O45" s="50">
        <f t="shared" ca="1" si="14"/>
        <v>896865.05708019692</v>
      </c>
      <c r="P45" s="21">
        <f t="shared" ca="1" si="15"/>
        <v>69106.443103997939</v>
      </c>
      <c r="Q45" s="21">
        <f t="shared" ca="1" si="16"/>
        <v>123.98397261560028</v>
      </c>
      <c r="R45">
        <f t="shared" ca="1" si="5"/>
        <v>-3.44659452066437E-4</v>
      </c>
    </row>
    <row r="46" spans="1:18" x14ac:dyDescent="0.2">
      <c r="A46" s="85">
        <v>35574.5</v>
      </c>
      <c r="B46" s="85">
        <v>9.0842707322735805E-2</v>
      </c>
      <c r="C46" s="85">
        <v>1</v>
      </c>
      <c r="D46" s="87">
        <f t="shared" si="6"/>
        <v>3.5574499999999998</v>
      </c>
      <c r="E46" s="87">
        <f t="shared" si="6"/>
        <v>9.0842707322735805E-2</v>
      </c>
      <c r="F46" s="21">
        <f t="shared" si="7"/>
        <v>3.5574499999999998</v>
      </c>
      <c r="G46" s="21">
        <f t="shared" si="7"/>
        <v>9.0842707322735805E-2</v>
      </c>
      <c r="H46" s="21">
        <f t="shared" si="8"/>
        <v>12.655450502499999</v>
      </c>
      <c r="I46" s="21">
        <f t="shared" si="9"/>
        <v>45.021132390118616</v>
      </c>
      <c r="J46" s="21">
        <f t="shared" si="10"/>
        <v>160.16042742122747</v>
      </c>
      <c r="K46" s="21">
        <f t="shared" si="11"/>
        <v>0.32316838916526647</v>
      </c>
      <c r="L46" s="21">
        <f t="shared" si="12"/>
        <v>1.1496553860359771</v>
      </c>
      <c r="M46" s="21">
        <f t="shared" ca="1" si="4"/>
        <v>9.1174928648952075E-2</v>
      </c>
      <c r="N46" s="21">
        <f t="shared" ca="1" si="13"/>
        <v>1.1037100959289721E-7</v>
      </c>
      <c r="O46" s="50">
        <f t="shared" ca="1" si="14"/>
        <v>896865.05708019692</v>
      </c>
      <c r="P46" s="21">
        <f t="shared" ca="1" si="15"/>
        <v>69106.443103997939</v>
      </c>
      <c r="Q46" s="21">
        <f t="shared" ca="1" si="16"/>
        <v>123.98397261560028</v>
      </c>
      <c r="R46">
        <f t="shared" ca="1" si="5"/>
        <v>-3.3222132621626987E-4</v>
      </c>
    </row>
    <row r="47" spans="1:18" x14ac:dyDescent="0.2">
      <c r="A47" s="85">
        <v>35592.5</v>
      </c>
      <c r="B47" s="85">
        <v>8.9835950078850146E-2</v>
      </c>
      <c r="C47" s="85">
        <v>0.6</v>
      </c>
      <c r="D47" s="87">
        <f t="shared" si="6"/>
        <v>3.55925</v>
      </c>
      <c r="E47" s="87">
        <f t="shared" si="6"/>
        <v>8.9835950078850146E-2</v>
      </c>
      <c r="F47" s="21">
        <f t="shared" si="7"/>
        <v>2.1355499999999998</v>
      </c>
      <c r="G47" s="21">
        <f t="shared" si="7"/>
        <v>5.3901570047310089E-2</v>
      </c>
      <c r="H47" s="21">
        <f t="shared" si="8"/>
        <v>7.6009563374999995</v>
      </c>
      <c r="I47" s="21">
        <f t="shared" si="9"/>
        <v>27.053703844246872</v>
      </c>
      <c r="J47" s="21">
        <f t="shared" si="10"/>
        <v>96.290895407635674</v>
      </c>
      <c r="K47" s="21">
        <f t="shared" si="11"/>
        <v>0.19184916319088843</v>
      </c>
      <c r="L47" s="21">
        <f t="shared" si="12"/>
        <v>0.68283913408716967</v>
      </c>
      <c r="M47" s="21">
        <f t="shared" ca="1" si="4"/>
        <v>9.1181075168963455E-2</v>
      </c>
      <c r="N47" s="21">
        <f t="shared" ca="1" si="13"/>
        <v>1.0856169048314013E-6</v>
      </c>
      <c r="O47" s="50">
        <f t="shared" ca="1" si="14"/>
        <v>288966.23644507868</v>
      </c>
      <c r="P47" s="21">
        <f t="shared" ca="1" si="15"/>
        <v>20360.517627759971</v>
      </c>
      <c r="Q47" s="21">
        <f t="shared" ca="1" si="16"/>
        <v>23.62698277552688</v>
      </c>
      <c r="R47">
        <f t="shared" ca="1" si="5"/>
        <v>-1.3451250901133083E-3</v>
      </c>
    </row>
    <row r="48" spans="1:18" x14ac:dyDescent="0.2">
      <c r="A48" s="85">
        <v>36649</v>
      </c>
      <c r="B48" s="85">
        <v>9.1605497917043976E-2</v>
      </c>
      <c r="C48" s="85">
        <v>1</v>
      </c>
      <c r="D48" s="87">
        <f t="shared" si="6"/>
        <v>3.6648999999999998</v>
      </c>
      <c r="E48" s="87">
        <f t="shared" si="6"/>
        <v>9.1605497917043976E-2</v>
      </c>
      <c r="F48" s="21">
        <f t="shared" si="7"/>
        <v>3.6648999999999998</v>
      </c>
      <c r="G48" s="21">
        <f t="shared" si="7"/>
        <v>9.1605497917043976E-2</v>
      </c>
      <c r="H48" s="21">
        <f t="shared" si="8"/>
        <v>13.431492009999999</v>
      </c>
      <c r="I48" s="21">
        <f t="shared" si="9"/>
        <v>49.225075067448998</v>
      </c>
      <c r="J48" s="21">
        <f t="shared" si="10"/>
        <v>180.40497761469382</v>
      </c>
      <c r="K48" s="21">
        <f t="shared" si="11"/>
        <v>0.33572498931617445</v>
      </c>
      <c r="L48" s="21">
        <f t="shared" si="12"/>
        <v>1.2303985133448476</v>
      </c>
      <c r="M48" s="21">
        <f t="shared" ca="1" si="4"/>
        <v>9.1379084475478933E-2</v>
      </c>
      <c r="N48" s="21">
        <f t="shared" ca="1" si="13"/>
        <v>5.1263046521327221E-8</v>
      </c>
      <c r="O48" s="50">
        <f t="shared" ca="1" si="14"/>
        <v>3110674.4706697301</v>
      </c>
      <c r="P48" s="21">
        <f t="shared" ca="1" si="15"/>
        <v>1126733.8151720322</v>
      </c>
      <c r="Q48" s="21">
        <f t="shared" ca="1" si="16"/>
        <v>22051.152357772724</v>
      </c>
      <c r="R48">
        <f t="shared" ca="1" si="5"/>
        <v>2.2641344156504317E-4</v>
      </c>
    </row>
    <row r="49" spans="1:18" x14ac:dyDescent="0.2">
      <c r="A49" s="85">
        <v>36759</v>
      </c>
      <c r="B49" s="85">
        <v>9.1017992242996115E-2</v>
      </c>
      <c r="C49" s="85">
        <v>0.6</v>
      </c>
      <c r="D49" s="87">
        <f t="shared" si="6"/>
        <v>3.6758999999999999</v>
      </c>
      <c r="E49" s="87">
        <f t="shared" si="6"/>
        <v>9.1017992242996115E-2</v>
      </c>
      <c r="F49" s="21">
        <f t="shared" si="7"/>
        <v>2.2055400000000001</v>
      </c>
      <c r="G49" s="21">
        <f t="shared" si="7"/>
        <v>5.4610795345797665E-2</v>
      </c>
      <c r="H49" s="21">
        <f t="shared" si="8"/>
        <v>8.1073444860000006</v>
      </c>
      <c r="I49" s="21">
        <f t="shared" si="9"/>
        <v>29.801787596087401</v>
      </c>
      <c r="J49" s="21">
        <f t="shared" si="10"/>
        <v>109.54839102445767</v>
      </c>
      <c r="K49" s="21">
        <f t="shared" si="11"/>
        <v>0.20074382261161763</v>
      </c>
      <c r="L49" s="21">
        <f t="shared" si="12"/>
        <v>0.7379142175380452</v>
      </c>
      <c r="M49" s="21">
        <f t="shared" ca="1" si="4"/>
        <v>9.1381303899588373E-2</v>
      </c>
      <c r="N49" s="21">
        <f t="shared" ca="1" si="13"/>
        <v>7.9197215889486414E-8</v>
      </c>
      <c r="O49" s="50">
        <f t="shared" ca="1" si="14"/>
        <v>1443186.8773807941</v>
      </c>
      <c r="P49" s="21">
        <f t="shared" ca="1" si="15"/>
        <v>499002.73104594892</v>
      </c>
      <c r="Q49" s="21">
        <f t="shared" ca="1" si="16"/>
        <v>9491.7215999036343</v>
      </c>
      <c r="R49">
        <f t="shared" ca="1" si="5"/>
        <v>-3.6331165659225784E-4</v>
      </c>
    </row>
    <row r="50" spans="1:18" x14ac:dyDescent="0.2">
      <c r="A50" s="85">
        <v>36784</v>
      </c>
      <c r="B50" s="85">
        <v>9.029810459469445E-2</v>
      </c>
      <c r="C50" s="85">
        <v>1</v>
      </c>
      <c r="D50" s="87">
        <f t="shared" si="6"/>
        <v>3.6783999999999999</v>
      </c>
      <c r="E50" s="87">
        <f t="shared" si="6"/>
        <v>9.029810459469445E-2</v>
      </c>
      <c r="F50" s="21">
        <f t="shared" si="7"/>
        <v>3.6783999999999999</v>
      </c>
      <c r="G50" s="21">
        <f t="shared" si="7"/>
        <v>9.029810459469445E-2</v>
      </c>
      <c r="H50" s="21">
        <f t="shared" si="8"/>
        <v>13.53062656</v>
      </c>
      <c r="I50" s="21">
        <f t="shared" si="9"/>
        <v>49.771056738303997</v>
      </c>
      <c r="J50" s="21">
        <f t="shared" si="10"/>
        <v>183.07785510617742</v>
      </c>
      <c r="K50" s="21">
        <f t="shared" si="11"/>
        <v>0.33215254794112403</v>
      </c>
      <c r="L50" s="21">
        <f t="shared" si="12"/>
        <v>1.2217899323466306</v>
      </c>
      <c r="M50" s="21">
        <f t="shared" ca="1" si="4"/>
        <v>9.1381324433509326E-2</v>
      </c>
      <c r="N50" s="21">
        <f t="shared" ca="1" si="13"/>
        <v>1.1733652192021239E-6</v>
      </c>
      <c r="O50" s="50">
        <f t="shared" ca="1" si="14"/>
        <v>4224695.5059677595</v>
      </c>
      <c r="P50" s="21">
        <f t="shared" ca="1" si="15"/>
        <v>1447584.4169927253</v>
      </c>
      <c r="Q50" s="21">
        <f t="shared" ca="1" si="16"/>
        <v>27379.135885197928</v>
      </c>
      <c r="R50">
        <f t="shared" ca="1" si="5"/>
        <v>-1.083219838814875E-3</v>
      </c>
    </row>
    <row r="51" spans="1:18" x14ac:dyDescent="0.2">
      <c r="A51" s="85">
        <v>36784.5</v>
      </c>
      <c r="B51" s="85">
        <v>9.1567706840578467E-2</v>
      </c>
      <c r="C51" s="85">
        <v>1</v>
      </c>
      <c r="D51" s="87">
        <f t="shared" si="6"/>
        <v>3.6784500000000002</v>
      </c>
      <c r="E51" s="87">
        <f t="shared" si="6"/>
        <v>9.1567706840578467E-2</v>
      </c>
      <c r="F51" s="21">
        <f t="shared" si="7"/>
        <v>3.6784500000000002</v>
      </c>
      <c r="G51" s="21">
        <f t="shared" si="7"/>
        <v>9.1567706840578467E-2</v>
      </c>
      <c r="H51" s="21">
        <f t="shared" si="8"/>
        <v>13.530994402500001</v>
      </c>
      <c r="I51" s="21">
        <f t="shared" si="9"/>
        <v>49.773086359876132</v>
      </c>
      <c r="J51" s="21">
        <f t="shared" si="10"/>
        <v>183.08780952048636</v>
      </c>
      <c r="K51" s="21">
        <f t="shared" si="11"/>
        <v>0.3368272312277259</v>
      </c>
      <c r="L51" s="21">
        <f t="shared" si="12"/>
        <v>1.2390021287096284</v>
      </c>
      <c r="M51" s="21">
        <f t="shared" ca="1" si="4"/>
        <v>9.1381323016194227E-2</v>
      </c>
      <c r="N51" s="21">
        <f t="shared" ca="1" si="13"/>
        <v>3.4738929992095113E-8</v>
      </c>
      <c r="O51" s="50">
        <f t="shared" ca="1" si="14"/>
        <v>4229054.3937082579</v>
      </c>
      <c r="P51" s="21">
        <f t="shared" ca="1" si="15"/>
        <v>1448822.6865616778</v>
      </c>
      <c r="Q51" s="21">
        <f t="shared" ca="1" si="16"/>
        <v>27399.515825339869</v>
      </c>
      <c r="R51">
        <f t="shared" ca="1" si="5"/>
        <v>1.8638382438423973E-4</v>
      </c>
    </row>
    <row r="52" spans="1:18" x14ac:dyDescent="0.2">
      <c r="A52" s="85">
        <v>37572</v>
      </c>
      <c r="B52" s="85">
        <v>9.1491245810175315E-2</v>
      </c>
      <c r="C52" s="85">
        <v>1</v>
      </c>
      <c r="D52" s="87">
        <f t="shared" si="6"/>
        <v>3.7572000000000001</v>
      </c>
      <c r="E52" s="87">
        <f t="shared" si="6"/>
        <v>9.1491245810175315E-2</v>
      </c>
      <c r="F52" s="21">
        <f t="shared" si="7"/>
        <v>3.7572000000000001</v>
      </c>
      <c r="G52" s="21">
        <f t="shared" si="7"/>
        <v>9.1491245810175315E-2</v>
      </c>
      <c r="H52" s="21">
        <f t="shared" si="8"/>
        <v>14.116551840000001</v>
      </c>
      <c r="I52" s="21">
        <f t="shared" si="9"/>
        <v>53.038708573248009</v>
      </c>
      <c r="J52" s="21">
        <f t="shared" si="10"/>
        <v>199.27703585140742</v>
      </c>
      <c r="K52" s="21">
        <f t="shared" si="11"/>
        <v>0.34375090875799069</v>
      </c>
      <c r="L52" s="21">
        <f t="shared" si="12"/>
        <v>1.2915409143855228</v>
      </c>
      <c r="M52" s="21">
        <f t="shared" ca="1" si="4"/>
        <v>9.1290121222786874E-2</v>
      </c>
      <c r="N52" s="21">
        <f t="shared" ca="1" si="13"/>
        <v>4.0451099652170402E-8</v>
      </c>
      <c r="O52" s="50">
        <f t="shared" ca="1" si="14"/>
        <v>12533808.108464181</v>
      </c>
      <c r="P52" s="21">
        <f t="shared" ca="1" si="15"/>
        <v>3686622.4451661203</v>
      </c>
      <c r="Q52" s="21">
        <f t="shared" ca="1" si="16"/>
        <v>62888.479493264844</v>
      </c>
      <c r="R52">
        <f t="shared" ca="1" si="5"/>
        <v>2.0112458738844041E-4</v>
      </c>
    </row>
    <row r="53" spans="1:18" x14ac:dyDescent="0.2">
      <c r="A53" s="85">
        <v>37697</v>
      </c>
      <c r="B53" s="85">
        <v>9.0691807548864745E-2</v>
      </c>
      <c r="C53" s="85">
        <v>1</v>
      </c>
      <c r="D53" s="87">
        <f t="shared" si="6"/>
        <v>3.7696999999999998</v>
      </c>
      <c r="E53" s="87">
        <f t="shared" si="6"/>
        <v>9.0691807548864745E-2</v>
      </c>
      <c r="F53" s="21">
        <f t="shared" si="7"/>
        <v>3.7696999999999998</v>
      </c>
      <c r="G53" s="21">
        <f t="shared" si="7"/>
        <v>9.0691807548864745E-2</v>
      </c>
      <c r="H53" s="21">
        <f t="shared" si="8"/>
        <v>14.210638089999998</v>
      </c>
      <c r="I53" s="21">
        <f t="shared" si="9"/>
        <v>53.56984240787299</v>
      </c>
      <c r="J53" s="21">
        <f t="shared" si="10"/>
        <v>201.9422349249588</v>
      </c>
      <c r="K53" s="21">
        <f t="shared" si="11"/>
        <v>0.34188090691695538</v>
      </c>
      <c r="L53" s="21">
        <f t="shared" si="12"/>
        <v>1.2887884548048467</v>
      </c>
      <c r="M53" s="21">
        <f t="shared" ca="1" si="4"/>
        <v>9.1259291373846335E-2</v>
      </c>
      <c r="N53" s="21">
        <f t="shared" ca="1" si="13"/>
        <v>3.2203789161573648E-7</v>
      </c>
      <c r="O53" s="50">
        <f t="shared" ca="1" si="14"/>
        <v>14000293.792387953</v>
      </c>
      <c r="P53" s="21">
        <f t="shared" ca="1" si="15"/>
        <v>4066298.4927185779</v>
      </c>
      <c r="Q53" s="21">
        <f t="shared" ca="1" si="16"/>
        <v>68723.385192037415</v>
      </c>
      <c r="R53">
        <f t="shared" ca="1" si="5"/>
        <v>-5.6748382498159056E-4</v>
      </c>
    </row>
    <row r="54" spans="1:18" x14ac:dyDescent="0.2">
      <c r="A54" s="85">
        <v>37700</v>
      </c>
      <c r="B54" s="85">
        <v>9.1139421034313273E-2</v>
      </c>
      <c r="C54" s="85">
        <v>1</v>
      </c>
      <c r="D54" s="87">
        <f t="shared" si="6"/>
        <v>3.77</v>
      </c>
      <c r="E54" s="87">
        <f t="shared" si="6"/>
        <v>9.1139421034313273E-2</v>
      </c>
      <c r="F54" s="21">
        <f t="shared" si="7"/>
        <v>3.77</v>
      </c>
      <c r="G54" s="21">
        <f t="shared" si="7"/>
        <v>9.1139421034313273E-2</v>
      </c>
      <c r="H54" s="21">
        <f t="shared" si="8"/>
        <v>14.212899999999999</v>
      </c>
      <c r="I54" s="21">
        <f t="shared" si="9"/>
        <v>53.582633000000001</v>
      </c>
      <c r="J54" s="21">
        <f t="shared" si="10"/>
        <v>202.00652640999999</v>
      </c>
      <c r="K54" s="21">
        <f t="shared" si="11"/>
        <v>0.34359561729936106</v>
      </c>
      <c r="L54" s="21">
        <f t="shared" si="12"/>
        <v>1.2953554772185911</v>
      </c>
      <c r="M54" s="21">
        <f t="shared" ca="1" si="4"/>
        <v>9.1258496402606776E-2</v>
      </c>
      <c r="N54" s="21">
        <f t="shared" ca="1" si="13"/>
        <v>1.4178943334233397E-8</v>
      </c>
      <c r="O54" s="50">
        <f t="shared" ca="1" si="14"/>
        <v>14035624.790913401</v>
      </c>
      <c r="P54" s="21">
        <f t="shared" ca="1" si="15"/>
        <v>4075404.6691753808</v>
      </c>
      <c r="Q54" s="21">
        <f t="shared" ca="1" si="16"/>
        <v>68862.794290696882</v>
      </c>
      <c r="R54">
        <f t="shared" ca="1" si="5"/>
        <v>-1.1907536829350307E-4</v>
      </c>
    </row>
    <row r="55" spans="1:18" x14ac:dyDescent="0.2">
      <c r="A55" s="85">
        <v>37722</v>
      </c>
      <c r="B55" s="85">
        <v>9.1571919896523468E-2</v>
      </c>
      <c r="C55" s="85">
        <v>1</v>
      </c>
      <c r="D55" s="87">
        <f t="shared" si="6"/>
        <v>3.7722000000000002</v>
      </c>
      <c r="E55" s="87">
        <f t="shared" si="6"/>
        <v>9.1571919896523468E-2</v>
      </c>
      <c r="F55" s="21">
        <f t="shared" si="7"/>
        <v>3.7722000000000002</v>
      </c>
      <c r="G55" s="21">
        <f t="shared" si="7"/>
        <v>9.1571919896523468E-2</v>
      </c>
      <c r="H55" s="21">
        <f t="shared" si="8"/>
        <v>14.229492840000002</v>
      </c>
      <c r="I55" s="21">
        <f t="shared" si="9"/>
        <v>53.676492891048014</v>
      </c>
      <c r="J55" s="21">
        <f t="shared" si="10"/>
        <v>202.47846648361133</v>
      </c>
      <c r="K55" s="21">
        <f t="shared" si="11"/>
        <v>0.34542759623366587</v>
      </c>
      <c r="L55" s="21">
        <f t="shared" si="12"/>
        <v>1.3030219785126345</v>
      </c>
      <c r="M55" s="21">
        <f t="shared" ca="1" si="4"/>
        <v>9.1252587758892251E-2</v>
      </c>
      <c r="N55" s="21">
        <f t="shared" ca="1" si="13"/>
        <v>1.0197301412412283E-7</v>
      </c>
      <c r="O55" s="50">
        <f t="shared" ca="1" si="14"/>
        <v>14294834.1813234</v>
      </c>
      <c r="P55" s="21">
        <f t="shared" ca="1" si="15"/>
        <v>4142155.6531164832</v>
      </c>
      <c r="Q55" s="21">
        <f t="shared" ca="1" si="16"/>
        <v>69883.948007058527</v>
      </c>
      <c r="R55">
        <f t="shared" ca="1" si="5"/>
        <v>3.1933213763121748E-4</v>
      </c>
    </row>
    <row r="56" spans="1:18" x14ac:dyDescent="0.2">
      <c r="A56" s="85">
        <v>37722.5</v>
      </c>
      <c r="B56" s="85">
        <v>9.1441522148670629E-2</v>
      </c>
      <c r="C56" s="85">
        <v>1</v>
      </c>
      <c r="D56" s="87">
        <f t="shared" si="6"/>
        <v>3.7722500000000001</v>
      </c>
      <c r="E56" s="87">
        <f t="shared" si="6"/>
        <v>9.1441522148670629E-2</v>
      </c>
      <c r="F56" s="21">
        <f t="shared" si="7"/>
        <v>3.7722500000000001</v>
      </c>
      <c r="G56" s="21">
        <f t="shared" si="7"/>
        <v>9.1441522148670629E-2</v>
      </c>
      <c r="H56" s="21">
        <f t="shared" si="8"/>
        <v>14.229870062500002</v>
      </c>
      <c r="I56" s="21">
        <f t="shared" si="9"/>
        <v>53.678627343265632</v>
      </c>
      <c r="J56" s="21">
        <f t="shared" si="10"/>
        <v>202.48920199563378</v>
      </c>
      <c r="K56" s="21">
        <f t="shared" si="11"/>
        <v>0.34494028192532278</v>
      </c>
      <c r="L56" s="21">
        <f t="shared" si="12"/>
        <v>1.3012009784927989</v>
      </c>
      <c r="M56" s="21">
        <f t="shared" ca="1" si="4"/>
        <v>9.125245185859962E-2</v>
      </c>
      <c r="N56" s="21">
        <f t="shared" ca="1" si="13"/>
        <v>3.5747574587535259E-8</v>
      </c>
      <c r="O56" s="50">
        <f t="shared" ca="1" si="14"/>
        <v>14300727.395396009</v>
      </c>
      <c r="P56" s="21">
        <f t="shared" ca="1" si="15"/>
        <v>4143672.0904906252</v>
      </c>
      <c r="Q56" s="21">
        <f t="shared" ca="1" si="16"/>
        <v>69907.130960659299</v>
      </c>
      <c r="R56">
        <f t="shared" ca="1" si="5"/>
        <v>1.890702900710084E-4</v>
      </c>
    </row>
    <row r="57" spans="1:18" x14ac:dyDescent="0.2">
      <c r="A57" s="85">
        <v>37723</v>
      </c>
      <c r="B57" s="85">
        <v>9.1211124388792086E-2</v>
      </c>
      <c r="C57" s="85">
        <v>1</v>
      </c>
      <c r="D57" s="87">
        <f t="shared" si="6"/>
        <v>3.7723</v>
      </c>
      <c r="E57" s="87">
        <f t="shared" si="6"/>
        <v>9.1211124388792086E-2</v>
      </c>
      <c r="F57" s="21">
        <f t="shared" si="7"/>
        <v>3.7723</v>
      </c>
      <c r="G57" s="21">
        <f t="shared" si="7"/>
        <v>9.1211124388792086E-2</v>
      </c>
      <c r="H57" s="21">
        <f t="shared" si="8"/>
        <v>14.230247289999999</v>
      </c>
      <c r="I57" s="21">
        <f t="shared" si="9"/>
        <v>53.680761852067</v>
      </c>
      <c r="J57" s="21">
        <f t="shared" si="10"/>
        <v>202.49993793455235</v>
      </c>
      <c r="K57" s="21">
        <f t="shared" si="11"/>
        <v>0.34407572453184038</v>
      </c>
      <c r="L57" s="21">
        <f t="shared" si="12"/>
        <v>1.2979568556514613</v>
      </c>
      <c r="M57" s="21">
        <f t="shared" ca="1" si="4"/>
        <v>9.1252315886620999E-2</v>
      </c>
      <c r="N57" s="21">
        <f t="shared" ca="1" si="13"/>
        <v>1.696739493389341E-9</v>
      </c>
      <c r="O57" s="50">
        <f t="shared" ca="1" si="14"/>
        <v>14306620.691673776</v>
      </c>
      <c r="P57" s="21">
        <f t="shared" ca="1" si="15"/>
        <v>4145188.4972457793</v>
      </c>
      <c r="Q57" s="21">
        <f t="shared" ca="1" si="16"/>
        <v>69930.312761153007</v>
      </c>
      <c r="R57">
        <f t="shared" ca="1" si="5"/>
        <v>-4.119149782891296E-5</v>
      </c>
    </row>
    <row r="58" spans="1:18" x14ac:dyDescent="0.2">
      <c r="A58" s="85">
        <v>37758</v>
      </c>
      <c r="B58" s="85">
        <v>9.109298512339592E-2</v>
      </c>
      <c r="C58" s="85">
        <v>1</v>
      </c>
      <c r="D58" s="87">
        <f t="shared" si="6"/>
        <v>3.7757999999999998</v>
      </c>
      <c r="E58" s="87">
        <f t="shared" si="6"/>
        <v>9.109298512339592E-2</v>
      </c>
      <c r="F58" s="21">
        <f t="shared" si="7"/>
        <v>3.7757999999999998</v>
      </c>
      <c r="G58" s="21">
        <f t="shared" si="7"/>
        <v>9.109298512339592E-2</v>
      </c>
      <c r="H58" s="21">
        <f t="shared" si="8"/>
        <v>14.256665639999998</v>
      </c>
      <c r="I58" s="21">
        <f t="shared" si="9"/>
        <v>53.830318123511987</v>
      </c>
      <c r="J58" s="21">
        <f t="shared" si="10"/>
        <v>203.25251517075654</v>
      </c>
      <c r="K58" s="21">
        <f t="shared" si="11"/>
        <v>0.34394889322891831</v>
      </c>
      <c r="L58" s="21">
        <f t="shared" si="12"/>
        <v>1.2986822310537496</v>
      </c>
      <c r="M58" s="21">
        <f t="shared" ca="1" si="4"/>
        <v>9.1242619708349293E-2</v>
      </c>
      <c r="N58" s="21">
        <f t="shared" ca="1" si="13"/>
        <v>2.2390509014168238E-8</v>
      </c>
      <c r="O58" s="50">
        <f t="shared" ca="1" si="14"/>
        <v>14719314.117580712</v>
      </c>
      <c r="P58" s="21">
        <f t="shared" ca="1" si="15"/>
        <v>4251250.8319453457</v>
      </c>
      <c r="Q58" s="21">
        <f t="shared" ca="1" si="16"/>
        <v>71550.025637962506</v>
      </c>
      <c r="R58">
        <f t="shared" ca="1" si="5"/>
        <v>-1.4963458495337312E-4</v>
      </c>
    </row>
    <row r="59" spans="1:18" x14ac:dyDescent="0.2">
      <c r="A59" s="85">
        <v>37769</v>
      </c>
      <c r="B59" s="85">
        <v>9.0814531111391261E-2</v>
      </c>
      <c r="C59" s="85">
        <v>1</v>
      </c>
      <c r="D59" s="87">
        <f t="shared" si="6"/>
        <v>3.7768999999999999</v>
      </c>
      <c r="E59" s="87">
        <f t="shared" si="6"/>
        <v>9.0814531111391261E-2</v>
      </c>
      <c r="F59" s="21">
        <f t="shared" si="7"/>
        <v>3.7768999999999999</v>
      </c>
      <c r="G59" s="21">
        <f t="shared" si="7"/>
        <v>9.0814531111391261E-2</v>
      </c>
      <c r="H59" s="21">
        <f t="shared" si="8"/>
        <v>14.26497361</v>
      </c>
      <c r="I59" s="21">
        <f t="shared" si="9"/>
        <v>53.877378827609</v>
      </c>
      <c r="J59" s="21">
        <f t="shared" si="10"/>
        <v>203.48947209399643</v>
      </c>
      <c r="K59" s="21">
        <f t="shared" si="11"/>
        <v>0.34299740255461364</v>
      </c>
      <c r="L59" s="21">
        <f t="shared" si="12"/>
        <v>1.2954668897085202</v>
      </c>
      <c r="M59" s="21">
        <f t="shared" ca="1" si="4"/>
        <v>9.1239499791780976E-2</v>
      </c>
      <c r="N59" s="21">
        <f t="shared" ca="1" si="13"/>
        <v>1.8059837931217538E-7</v>
      </c>
      <c r="O59" s="50">
        <f t="shared" ca="1" si="14"/>
        <v>14849062.238894658</v>
      </c>
      <c r="P59" s="21">
        <f t="shared" ca="1" si="15"/>
        <v>4284544.368010751</v>
      </c>
      <c r="Q59" s="21">
        <f t="shared" ca="1" si="16"/>
        <v>72057.773882580761</v>
      </c>
      <c r="R59">
        <f t="shared" ca="1" si="5"/>
        <v>-4.2496868038971458E-4</v>
      </c>
    </row>
    <row r="60" spans="1:18" x14ac:dyDescent="0.2">
      <c r="A60" s="85">
        <v>37770</v>
      </c>
      <c r="B60" s="85">
        <v>9.1463735610886943E-2</v>
      </c>
      <c r="C60" s="85">
        <v>0.4</v>
      </c>
      <c r="D60" s="87">
        <f t="shared" si="6"/>
        <v>3.7770000000000001</v>
      </c>
      <c r="E60" s="87">
        <f t="shared" si="6"/>
        <v>9.1463735610886943E-2</v>
      </c>
      <c r="F60" s="21">
        <f t="shared" si="7"/>
        <v>1.5108000000000001</v>
      </c>
      <c r="G60" s="21">
        <f t="shared" si="7"/>
        <v>3.6585494244354776E-2</v>
      </c>
      <c r="H60" s="21">
        <f t="shared" si="8"/>
        <v>5.706291600000001</v>
      </c>
      <c r="I60" s="21">
        <f t="shared" si="9"/>
        <v>21.552663373200005</v>
      </c>
      <c r="J60" s="21">
        <f t="shared" si="10"/>
        <v>81.404409560576426</v>
      </c>
      <c r="K60" s="21">
        <f t="shared" si="11"/>
        <v>0.13818341176092799</v>
      </c>
      <c r="L60" s="21">
        <f t="shared" si="12"/>
        <v>0.52191874622102508</v>
      </c>
      <c r="M60" s="21">
        <f t="shared" ca="1" si="4"/>
        <v>9.123921444253752E-2</v>
      </c>
      <c r="N60" s="21">
        <f t="shared" ca="1" si="13"/>
        <v>2.0163902014795984E-8</v>
      </c>
      <c r="O60" s="50">
        <f t="shared" ca="1" si="14"/>
        <v>2377737.2892287006</v>
      </c>
      <c r="P60" s="21">
        <f t="shared" ca="1" si="15"/>
        <v>686011.19534587092</v>
      </c>
      <c r="Q60" s="21">
        <f t="shared" ca="1" si="16"/>
        <v>11536.624005945798</v>
      </c>
      <c r="R60">
        <f t="shared" ca="1" si="5"/>
        <v>2.2452116834942304E-4</v>
      </c>
    </row>
    <row r="61" spans="1:18" x14ac:dyDescent="0.2">
      <c r="A61" s="85">
        <v>37770</v>
      </c>
      <c r="B61" s="85">
        <v>9.1463735610886943E-2</v>
      </c>
      <c r="C61" s="85">
        <v>0.4</v>
      </c>
      <c r="D61" s="87">
        <f t="shared" si="6"/>
        <v>3.7770000000000001</v>
      </c>
      <c r="E61" s="87">
        <f t="shared" si="6"/>
        <v>9.1463735610886943E-2</v>
      </c>
      <c r="F61" s="21">
        <f t="shared" si="7"/>
        <v>1.5108000000000001</v>
      </c>
      <c r="G61" s="21">
        <f t="shared" si="7"/>
        <v>3.6585494244354776E-2</v>
      </c>
      <c r="H61" s="21">
        <f t="shared" si="8"/>
        <v>5.706291600000001</v>
      </c>
      <c r="I61" s="21">
        <f t="shared" si="9"/>
        <v>21.552663373200005</v>
      </c>
      <c r="J61" s="21">
        <f t="shared" si="10"/>
        <v>81.404409560576426</v>
      </c>
      <c r="K61" s="21">
        <f t="shared" si="11"/>
        <v>0.13818341176092799</v>
      </c>
      <c r="L61" s="21">
        <f t="shared" si="12"/>
        <v>0.52191874622102508</v>
      </c>
      <c r="M61" s="21">
        <f t="shared" ca="1" si="4"/>
        <v>9.123921444253752E-2</v>
      </c>
      <c r="N61" s="21">
        <f t="shared" ca="1" si="13"/>
        <v>2.0163902014795984E-8</v>
      </c>
      <c r="O61" s="50">
        <f t="shared" ca="1" si="14"/>
        <v>2377737.2892287006</v>
      </c>
      <c r="P61" s="21">
        <f t="shared" ca="1" si="15"/>
        <v>686011.19534587092</v>
      </c>
      <c r="Q61" s="21">
        <f t="shared" ca="1" si="16"/>
        <v>11536.624005945798</v>
      </c>
      <c r="R61">
        <f t="shared" ca="1" si="5"/>
        <v>2.2452116834942304E-4</v>
      </c>
    </row>
    <row r="62" spans="1:18" x14ac:dyDescent="0.2">
      <c r="A62" s="85">
        <v>37770</v>
      </c>
      <c r="B62" s="85">
        <v>9.1463735610886943E-2</v>
      </c>
      <c r="C62" s="85">
        <v>0.4</v>
      </c>
      <c r="D62" s="87">
        <f t="shared" si="6"/>
        <v>3.7770000000000001</v>
      </c>
      <c r="E62" s="87">
        <f t="shared" si="6"/>
        <v>9.1463735610886943E-2</v>
      </c>
      <c r="F62" s="21">
        <f t="shared" si="7"/>
        <v>1.5108000000000001</v>
      </c>
      <c r="G62" s="21">
        <f t="shared" si="7"/>
        <v>3.6585494244354776E-2</v>
      </c>
      <c r="H62" s="21">
        <f t="shared" si="8"/>
        <v>5.706291600000001</v>
      </c>
      <c r="I62" s="21">
        <f t="shared" si="9"/>
        <v>21.552663373200005</v>
      </c>
      <c r="J62" s="21">
        <f t="shared" si="10"/>
        <v>81.404409560576426</v>
      </c>
      <c r="K62" s="21">
        <f t="shared" si="11"/>
        <v>0.13818341176092799</v>
      </c>
      <c r="L62" s="21">
        <f t="shared" si="12"/>
        <v>0.52191874622102508</v>
      </c>
      <c r="M62" s="21">
        <f t="shared" ca="1" si="4"/>
        <v>9.123921444253752E-2</v>
      </c>
      <c r="N62" s="21">
        <f t="shared" ca="1" si="13"/>
        <v>2.0163902014795984E-8</v>
      </c>
      <c r="O62" s="50">
        <f t="shared" ca="1" si="14"/>
        <v>2377737.2892287006</v>
      </c>
      <c r="P62" s="21">
        <f t="shared" ca="1" si="15"/>
        <v>686011.19534587092</v>
      </c>
      <c r="Q62" s="21">
        <f t="shared" ca="1" si="16"/>
        <v>11536.624005945798</v>
      </c>
      <c r="R62">
        <f t="shared" ca="1" si="5"/>
        <v>2.2452116834942304E-4</v>
      </c>
    </row>
    <row r="63" spans="1:18" x14ac:dyDescent="0.2">
      <c r="A63" s="85">
        <v>38048</v>
      </c>
      <c r="B63" s="85">
        <v>9.0862584918795619E-2</v>
      </c>
      <c r="C63" s="85">
        <v>1</v>
      </c>
      <c r="D63" s="87">
        <f t="shared" si="6"/>
        <v>3.8048000000000002</v>
      </c>
      <c r="E63" s="87">
        <f t="shared" si="6"/>
        <v>9.0862584918795619E-2</v>
      </c>
      <c r="F63" s="21">
        <f t="shared" si="7"/>
        <v>3.8048000000000002</v>
      </c>
      <c r="G63" s="21">
        <f t="shared" si="7"/>
        <v>9.0862584918795619E-2</v>
      </c>
      <c r="H63" s="21">
        <f t="shared" si="8"/>
        <v>14.476503040000001</v>
      </c>
      <c r="I63" s="21">
        <f t="shared" si="9"/>
        <v>55.080198766592005</v>
      </c>
      <c r="J63" s="21">
        <f t="shared" si="10"/>
        <v>209.56914026712928</v>
      </c>
      <c r="K63" s="21">
        <f t="shared" si="11"/>
        <v>0.34571396309903357</v>
      </c>
      <c r="L63" s="21">
        <f t="shared" si="12"/>
        <v>1.3153724867992029</v>
      </c>
      <c r="M63" s="21">
        <f t="shared" ca="1" si="4"/>
        <v>9.1148767130357078E-2</v>
      </c>
      <c r="N63" s="21">
        <f t="shared" ca="1" si="13"/>
        <v>8.190025821420752E-8</v>
      </c>
      <c r="O63" s="50">
        <f t="shared" ca="1" si="14"/>
        <v>18123483.895127106</v>
      </c>
      <c r="P63" s="21">
        <f t="shared" ca="1" si="15"/>
        <v>5116855.0568786329</v>
      </c>
      <c r="Q63" s="21">
        <f t="shared" ca="1" si="16"/>
        <v>84644.229041688057</v>
      </c>
      <c r="R63">
        <f t="shared" ca="1" si="5"/>
        <v>-2.8618221156145873E-4</v>
      </c>
    </row>
    <row r="64" spans="1:18" x14ac:dyDescent="0.2">
      <c r="A64" s="85">
        <v>38331</v>
      </c>
      <c r="B64" s="85">
        <v>9.0247456704673823E-2</v>
      </c>
      <c r="C64" s="85">
        <v>1</v>
      </c>
      <c r="D64" s="87">
        <f t="shared" si="6"/>
        <v>3.8331</v>
      </c>
      <c r="E64" s="87">
        <f t="shared" si="6"/>
        <v>9.0247456704673823E-2</v>
      </c>
      <c r="F64" s="21">
        <f t="shared" si="7"/>
        <v>3.8331</v>
      </c>
      <c r="G64" s="21">
        <f t="shared" si="7"/>
        <v>9.0247456704673823E-2</v>
      </c>
      <c r="H64" s="21">
        <f t="shared" si="8"/>
        <v>14.692655609999999</v>
      </c>
      <c r="I64" s="21">
        <f t="shared" si="9"/>
        <v>56.318418218690994</v>
      </c>
      <c r="J64" s="21">
        <f t="shared" si="10"/>
        <v>215.87412887406444</v>
      </c>
      <c r="K64" s="21">
        <f t="shared" si="11"/>
        <v>0.34592752629468521</v>
      </c>
      <c r="L64" s="21">
        <f t="shared" si="12"/>
        <v>1.3259748010401577</v>
      </c>
      <c r="M64" s="21">
        <f t="shared" ca="1" si="4"/>
        <v>9.103393089209727E-2</v>
      </c>
      <c r="N64" s="21">
        <f t="shared" ca="1" si="13"/>
        <v>6.1854164748337139E-7</v>
      </c>
      <c r="O64" s="50">
        <f t="shared" ca="1" si="14"/>
        <v>21335755.799298409</v>
      </c>
      <c r="P64" s="21">
        <f t="shared" ca="1" si="15"/>
        <v>5918816.0302670822</v>
      </c>
      <c r="Q64" s="21">
        <f t="shared" ca="1" si="16"/>
        <v>96568.412178541825</v>
      </c>
      <c r="R64">
        <f t="shared" ca="1" si="5"/>
        <v>-7.864741874234471E-4</v>
      </c>
    </row>
    <row r="65" spans="1:18" x14ac:dyDescent="0.2">
      <c r="A65" s="85">
        <v>38541</v>
      </c>
      <c r="B65" s="85">
        <v>9.1280400425603148E-2</v>
      </c>
      <c r="C65" s="85">
        <v>1</v>
      </c>
      <c r="D65" s="87">
        <f t="shared" si="6"/>
        <v>3.8540999999999999</v>
      </c>
      <c r="E65" s="87">
        <f t="shared" si="6"/>
        <v>9.1280400425603148E-2</v>
      </c>
      <c r="F65" s="21">
        <f t="shared" si="7"/>
        <v>3.8540999999999999</v>
      </c>
      <c r="G65" s="21">
        <f t="shared" si="7"/>
        <v>9.1280400425603148E-2</v>
      </c>
      <c r="H65" s="21">
        <f t="shared" si="8"/>
        <v>14.854086809999998</v>
      </c>
      <c r="I65" s="21">
        <f t="shared" si="9"/>
        <v>57.249135974420994</v>
      </c>
      <c r="J65" s="21">
        <f t="shared" si="10"/>
        <v>220.64389495901594</v>
      </c>
      <c r="K65" s="21">
        <f t="shared" si="11"/>
        <v>0.35180379128031708</v>
      </c>
      <c r="L65" s="21">
        <f t="shared" si="12"/>
        <v>1.35588699197347</v>
      </c>
      <c r="M65" s="21">
        <f t="shared" ca="1" si="4"/>
        <v>9.0933873414623306E-2</v>
      </c>
      <c r="N65" s="21">
        <f t="shared" ca="1" si="13"/>
        <v>1.2008096933862304E-7</v>
      </c>
      <c r="O65" s="50">
        <f t="shared" ca="1" si="14"/>
        <v>23586717.361037198</v>
      </c>
      <c r="P65" s="21">
        <f t="shared" ca="1" si="15"/>
        <v>6471657.8146087164</v>
      </c>
      <c r="Q65" s="21">
        <f t="shared" ca="1" si="16"/>
        <v>104654.65472130835</v>
      </c>
      <c r="R65">
        <f t="shared" ca="1" si="5"/>
        <v>3.4652701097984129E-4</v>
      </c>
    </row>
    <row r="66" spans="1:18" x14ac:dyDescent="0.2">
      <c r="A66" s="85">
        <v>38556.5</v>
      </c>
      <c r="B66" s="85">
        <v>9.1438070077856537E-2</v>
      </c>
      <c r="C66" s="85">
        <v>1</v>
      </c>
      <c r="D66" s="87">
        <f t="shared" si="6"/>
        <v>3.8556499999999998</v>
      </c>
      <c r="E66" s="87">
        <f t="shared" si="6"/>
        <v>9.1438070077856537E-2</v>
      </c>
      <c r="F66" s="21">
        <f t="shared" si="7"/>
        <v>3.8556499999999998</v>
      </c>
      <c r="G66" s="21">
        <f t="shared" si="7"/>
        <v>9.1438070077856537E-2</v>
      </c>
      <c r="H66" s="21">
        <f t="shared" si="8"/>
        <v>14.866036922499999</v>
      </c>
      <c r="I66" s="21">
        <f t="shared" si="9"/>
        <v>57.318235260237117</v>
      </c>
      <c r="J66" s="21">
        <f t="shared" si="10"/>
        <v>220.99905378113323</v>
      </c>
      <c r="K66" s="21">
        <f t="shared" si="11"/>
        <v>0.35255319489568754</v>
      </c>
      <c r="L66" s="21">
        <f t="shared" si="12"/>
        <v>1.3593217258995576</v>
      </c>
      <c r="M66" s="21">
        <f t="shared" ca="1" si="4"/>
        <v>9.0925987098719685E-2</v>
      </c>
      <c r="N66" s="21">
        <f t="shared" ca="1" si="13"/>
        <v>2.6222897752167354E-7</v>
      </c>
      <c r="O66" s="50">
        <f t="shared" ca="1" si="14"/>
        <v>23747133.24485432</v>
      </c>
      <c r="P66" s="21">
        <f t="shared" ca="1" si="15"/>
        <v>6510740.8307798523</v>
      </c>
      <c r="Q66" s="21">
        <f t="shared" ca="1" si="16"/>
        <v>105221.51931165694</v>
      </c>
      <c r="R66">
        <f t="shared" ca="1" si="5"/>
        <v>5.1208297913685197E-4</v>
      </c>
    </row>
    <row r="67" spans="1:18" x14ac:dyDescent="0.2">
      <c r="A67" s="85">
        <v>38569</v>
      </c>
      <c r="B67" s="85">
        <v>9.1278126252291258E-2</v>
      </c>
      <c r="C67" s="85">
        <v>1</v>
      </c>
      <c r="D67" s="87">
        <f t="shared" si="6"/>
        <v>3.8569</v>
      </c>
      <c r="E67" s="87">
        <f t="shared" si="6"/>
        <v>9.1278126252291258E-2</v>
      </c>
      <c r="F67" s="21">
        <f t="shared" si="7"/>
        <v>3.8569</v>
      </c>
      <c r="G67" s="21">
        <f t="shared" si="7"/>
        <v>9.1278126252291258E-2</v>
      </c>
      <c r="H67" s="21">
        <f t="shared" si="8"/>
        <v>14.87567761</v>
      </c>
      <c r="I67" s="21">
        <f t="shared" si="9"/>
        <v>57.374000974009</v>
      </c>
      <c r="J67" s="21">
        <f t="shared" si="10"/>
        <v>221.28578435665531</v>
      </c>
      <c r="K67" s="21">
        <f t="shared" si="11"/>
        <v>0.35205060514246217</v>
      </c>
      <c r="L67" s="21">
        <f t="shared" si="12"/>
        <v>1.3578239789739623</v>
      </c>
      <c r="M67" s="21">
        <f t="shared" ca="1" si="4"/>
        <v>9.0919576986323886E-2</v>
      </c>
      <c r="N67" s="21">
        <f t="shared" ca="1" si="13"/>
        <v>1.2855757612574183E-7</v>
      </c>
      <c r="O67" s="50">
        <f t="shared" ca="1" si="14"/>
        <v>23875872.938163251</v>
      </c>
      <c r="P67" s="21">
        <f t="shared" ca="1" si="15"/>
        <v>6542074.1064668251</v>
      </c>
      <c r="Q67" s="21">
        <f t="shared" ca="1" si="16"/>
        <v>105675.48277874078</v>
      </c>
      <c r="R67">
        <f t="shared" ca="1" si="5"/>
        <v>3.585492659673728E-4</v>
      </c>
    </row>
    <row r="68" spans="1:18" x14ac:dyDescent="0.2">
      <c r="A68" s="85">
        <v>38607</v>
      </c>
      <c r="B68" s="85">
        <v>9.1267897027137224E-2</v>
      </c>
      <c r="C68" s="85">
        <v>1</v>
      </c>
      <c r="D68" s="87">
        <f t="shared" si="6"/>
        <v>3.8607</v>
      </c>
      <c r="E68" s="87">
        <f t="shared" si="6"/>
        <v>9.1267897027137224E-2</v>
      </c>
      <c r="F68" s="21">
        <f t="shared" si="7"/>
        <v>3.8607</v>
      </c>
      <c r="G68" s="21">
        <f t="shared" si="7"/>
        <v>9.1267897027137224E-2</v>
      </c>
      <c r="H68" s="21">
        <f t="shared" si="8"/>
        <v>14.90500449</v>
      </c>
      <c r="I68" s="21">
        <f t="shared" si="9"/>
        <v>57.543750834542998</v>
      </c>
      <c r="J68" s="21">
        <f t="shared" si="10"/>
        <v>222.15915884692015</v>
      </c>
      <c r="K68" s="21">
        <f t="shared" si="11"/>
        <v>0.35235797005266867</v>
      </c>
      <c r="L68" s="21">
        <f t="shared" si="12"/>
        <v>1.3603484149823379</v>
      </c>
      <c r="M68" s="21">
        <f t="shared" ca="1" si="4"/>
        <v>9.0899815113687804E-2</v>
      </c>
      <c r="N68" s="21">
        <f t="shared" ca="1" si="13"/>
        <v>1.3548429500858598E-7</v>
      </c>
      <c r="O68" s="50">
        <f t="shared" ca="1" si="14"/>
        <v>24263718.848561566</v>
      </c>
      <c r="P68" s="21">
        <f t="shared" ca="1" si="15"/>
        <v>6636292.6254341835</v>
      </c>
      <c r="Q68" s="21">
        <f t="shared" ca="1" si="16"/>
        <v>107037.7999615122</v>
      </c>
      <c r="R68">
        <f t="shared" ca="1" si="5"/>
        <v>3.6808191344941954E-4</v>
      </c>
    </row>
    <row r="69" spans="1:18" x14ac:dyDescent="0.2">
      <c r="A69" s="85">
        <v>38613</v>
      </c>
      <c r="B69" s="85">
        <v>9.0803123981459066E-2</v>
      </c>
      <c r="C69" s="85">
        <v>1</v>
      </c>
      <c r="D69" s="87">
        <f t="shared" si="6"/>
        <v>3.8613</v>
      </c>
      <c r="E69" s="87">
        <f t="shared" si="6"/>
        <v>9.0803123981459066E-2</v>
      </c>
      <c r="F69" s="21">
        <f t="shared" si="7"/>
        <v>3.8613</v>
      </c>
      <c r="G69" s="21">
        <f t="shared" si="7"/>
        <v>9.0803123981459066E-2</v>
      </c>
      <c r="H69" s="21">
        <f t="shared" si="8"/>
        <v>14.90963769</v>
      </c>
      <c r="I69" s="21">
        <f t="shared" si="9"/>
        <v>57.570584012396999</v>
      </c>
      <c r="J69" s="21">
        <f t="shared" si="10"/>
        <v>222.29729604706853</v>
      </c>
      <c r="K69" s="21">
        <f t="shared" si="11"/>
        <v>0.35061810262960791</v>
      </c>
      <c r="L69" s="21">
        <f t="shared" si="12"/>
        <v>1.3538416796837049</v>
      </c>
      <c r="M69" s="21">
        <f t="shared" ca="1" si="4"/>
        <v>9.089665696778873E-2</v>
      </c>
      <c r="N69" s="21">
        <f t="shared" ca="1" si="13"/>
        <v>8.7484195317451336E-9</v>
      </c>
      <c r="O69" s="50">
        <f t="shared" ca="1" si="14"/>
        <v>24324463.746732451</v>
      </c>
      <c r="P69" s="21">
        <f t="shared" ca="1" si="15"/>
        <v>6651024.7138217241</v>
      </c>
      <c r="Q69" s="21">
        <f t="shared" ca="1" si="16"/>
        <v>107250.43226360178</v>
      </c>
      <c r="R69">
        <f t="shared" ca="1" si="5"/>
        <v>-9.3532986329664114E-5</v>
      </c>
    </row>
    <row r="70" spans="1:18" x14ac:dyDescent="0.2">
      <c r="A70" s="85">
        <v>38754</v>
      </c>
      <c r="B70" s="85">
        <v>8.8230957626365125E-2</v>
      </c>
      <c r="C70" s="85">
        <v>1</v>
      </c>
      <c r="D70" s="87">
        <f t="shared" si="6"/>
        <v>3.8754</v>
      </c>
      <c r="E70" s="87">
        <f t="shared" si="6"/>
        <v>8.8230957626365125E-2</v>
      </c>
      <c r="F70" s="21">
        <f t="shared" si="7"/>
        <v>3.8754</v>
      </c>
      <c r="G70" s="21">
        <f t="shared" si="7"/>
        <v>8.8230957626365125E-2</v>
      </c>
      <c r="H70" s="21">
        <f t="shared" si="8"/>
        <v>15.018725159999999</v>
      </c>
      <c r="I70" s="21">
        <f t="shared" si="9"/>
        <v>58.203567485063992</v>
      </c>
      <c r="J70" s="21">
        <f t="shared" si="10"/>
        <v>225.562105431617</v>
      </c>
      <c r="K70" s="21">
        <f t="shared" si="11"/>
        <v>0.34193025318521542</v>
      </c>
      <c r="L70" s="21">
        <f t="shared" si="12"/>
        <v>1.3251165031939838</v>
      </c>
      <c r="M70" s="21">
        <f t="shared" ca="1" si="4"/>
        <v>9.0819468866799646E-2</v>
      </c>
      <c r="N70" s="21">
        <f t="shared" ca="1" si="13"/>
        <v>6.7003904418558639E-6</v>
      </c>
      <c r="O70" s="50">
        <f t="shared" ca="1" si="14"/>
        <v>25710867.296680674</v>
      </c>
      <c r="P70" s="21">
        <f t="shared" ca="1" si="15"/>
        <v>6985338.534310462</v>
      </c>
      <c r="Q70" s="21">
        <f t="shared" ca="1" si="16"/>
        <v>112045.63114157913</v>
      </c>
      <c r="R70">
        <f t="shared" ca="1" si="5"/>
        <v>-2.5885112404345212E-3</v>
      </c>
    </row>
    <row r="71" spans="1:18" x14ac:dyDescent="0.2">
      <c r="A71" s="85">
        <v>38782</v>
      </c>
      <c r="B71" s="85">
        <v>9.0328683458210435E-2</v>
      </c>
      <c r="C71" s="85">
        <v>1</v>
      </c>
      <c r="D71" s="87">
        <f t="shared" si="6"/>
        <v>3.8782000000000001</v>
      </c>
      <c r="E71" s="87">
        <f t="shared" si="6"/>
        <v>9.0328683458210435E-2</v>
      </c>
      <c r="F71" s="21">
        <f t="shared" si="7"/>
        <v>3.8782000000000001</v>
      </c>
      <c r="G71" s="21">
        <f t="shared" si="7"/>
        <v>9.0328683458210435E-2</v>
      </c>
      <c r="H71" s="21">
        <f t="shared" si="8"/>
        <v>15.040435240000001</v>
      </c>
      <c r="I71" s="21">
        <f t="shared" si="9"/>
        <v>58.329815947768004</v>
      </c>
      <c r="J71" s="21">
        <f t="shared" si="10"/>
        <v>226.21469220863389</v>
      </c>
      <c r="K71" s="21">
        <f t="shared" si="11"/>
        <v>0.35031270018763172</v>
      </c>
      <c r="L71" s="21">
        <f t="shared" si="12"/>
        <v>1.3585827138676734</v>
      </c>
      <c r="M71" s="21">
        <f t="shared" ca="1" si="4"/>
        <v>9.0803462296756537E-2</v>
      </c>
      <c r="N71" s="21">
        <f t="shared" ca="1" si="13"/>
        <v>2.2541494553118624E-7</v>
      </c>
      <c r="O71" s="50">
        <f t="shared" ca="1" si="14"/>
        <v>25976312.188355591</v>
      </c>
      <c r="P71" s="21">
        <f t="shared" ca="1" si="15"/>
        <v>7048899.1341801109</v>
      </c>
      <c r="Q71" s="21">
        <f t="shared" ca="1" si="16"/>
        <v>112950.22898534786</v>
      </c>
      <c r="R71">
        <f t="shared" ca="1" si="5"/>
        <v>-4.747788385461027E-4</v>
      </c>
    </row>
    <row r="72" spans="1:18" x14ac:dyDescent="0.2">
      <c r="A72" s="85">
        <v>38842</v>
      </c>
      <c r="B72" s="85">
        <v>9.02709530928405E-2</v>
      </c>
      <c r="C72" s="85">
        <v>1</v>
      </c>
      <c r="D72" s="87">
        <f t="shared" si="6"/>
        <v>3.8841999999999999</v>
      </c>
      <c r="E72" s="87">
        <f t="shared" si="6"/>
        <v>9.02709530928405E-2</v>
      </c>
      <c r="F72" s="21">
        <f t="shared" si="7"/>
        <v>3.8841999999999999</v>
      </c>
      <c r="G72" s="21">
        <f t="shared" si="7"/>
        <v>9.02709530928405E-2</v>
      </c>
      <c r="H72" s="21">
        <f t="shared" si="8"/>
        <v>15.08700964</v>
      </c>
      <c r="I72" s="21">
        <f t="shared" si="9"/>
        <v>58.600962843687995</v>
      </c>
      <c r="J72" s="21">
        <f t="shared" si="10"/>
        <v>227.6178598774529</v>
      </c>
      <c r="K72" s="21">
        <f t="shared" si="11"/>
        <v>0.35063043600321103</v>
      </c>
      <c r="L72" s="21">
        <f t="shared" si="12"/>
        <v>1.3619187395236723</v>
      </c>
      <c r="M72" s="21">
        <f t="shared" ca="1" si="4"/>
        <v>9.0768405499413368E-2</v>
      </c>
      <c r="N72" s="21">
        <f t="shared" ca="1" si="13"/>
        <v>2.47458896805138E-7</v>
      </c>
      <c r="O72" s="50">
        <f t="shared" ca="1" si="14"/>
        <v>26533426.658823345</v>
      </c>
      <c r="P72" s="21">
        <f t="shared" ca="1" si="15"/>
        <v>7181785.8935626689</v>
      </c>
      <c r="Q72" s="21">
        <f t="shared" ca="1" si="16"/>
        <v>114833.25954032625</v>
      </c>
      <c r="R72">
        <f t="shared" ca="1" si="5"/>
        <v>-4.9745240657286804E-4</v>
      </c>
    </row>
    <row r="73" spans="1:18" x14ac:dyDescent="0.2">
      <c r="A73" s="85">
        <v>38867</v>
      </c>
      <c r="B73" s="85">
        <v>9.1361065446108114E-2</v>
      </c>
      <c r="C73" s="85">
        <v>1</v>
      </c>
      <c r="D73" s="87">
        <f t="shared" si="6"/>
        <v>3.8866999999999998</v>
      </c>
      <c r="E73" s="87">
        <f t="shared" si="6"/>
        <v>9.1361065446108114E-2</v>
      </c>
      <c r="F73" s="21">
        <f t="shared" si="7"/>
        <v>3.8866999999999998</v>
      </c>
      <c r="G73" s="21">
        <f t="shared" si="7"/>
        <v>9.1361065446108114E-2</v>
      </c>
      <c r="H73" s="21">
        <f t="shared" si="8"/>
        <v>15.106436889999999</v>
      </c>
      <c r="I73" s="21">
        <f t="shared" si="9"/>
        <v>58.714188260362995</v>
      </c>
      <c r="J73" s="21">
        <f t="shared" si="10"/>
        <v>228.20443551155284</v>
      </c>
      <c r="K73" s="21">
        <f t="shared" si="11"/>
        <v>0.35509305306938838</v>
      </c>
      <c r="L73" s="21">
        <f t="shared" si="12"/>
        <v>1.3801401693647917</v>
      </c>
      <c r="M73" s="21">
        <f t="shared" ca="1" si="4"/>
        <v>9.0753493834926396E-2</v>
      </c>
      <c r="N73" s="21">
        <f t="shared" ca="1" si="13"/>
        <v>3.6914326271394815E-7</v>
      </c>
      <c r="O73" s="50">
        <f t="shared" ca="1" si="14"/>
        <v>26760720.155776042</v>
      </c>
      <c r="P73" s="21">
        <f t="shared" ca="1" si="15"/>
        <v>7235791.2126563741</v>
      </c>
      <c r="Q73" s="21">
        <f t="shared" ca="1" si="16"/>
        <v>115595.13957244538</v>
      </c>
      <c r="R73">
        <f t="shared" ca="1" si="5"/>
        <v>6.0757161118171754E-4</v>
      </c>
    </row>
    <row r="74" spans="1:18" x14ac:dyDescent="0.2">
      <c r="A74" s="85">
        <v>38873</v>
      </c>
      <c r="B74" s="85">
        <v>9.1276292405382264E-2</v>
      </c>
      <c r="C74" s="85">
        <v>1</v>
      </c>
      <c r="D74" s="87">
        <f t="shared" si="6"/>
        <v>3.8873000000000002</v>
      </c>
      <c r="E74" s="87">
        <f t="shared" si="6"/>
        <v>9.1276292405382264E-2</v>
      </c>
      <c r="F74" s="21">
        <f t="shared" si="7"/>
        <v>3.8873000000000002</v>
      </c>
      <c r="G74" s="21">
        <f t="shared" si="7"/>
        <v>9.1276292405382264E-2</v>
      </c>
      <c r="H74" s="21">
        <f t="shared" si="8"/>
        <v>15.111101290000002</v>
      </c>
      <c r="I74" s="21">
        <f t="shared" si="9"/>
        <v>58.741384044617014</v>
      </c>
      <c r="J74" s="21">
        <f t="shared" si="10"/>
        <v>228.34538219663972</v>
      </c>
      <c r="K74" s="21">
        <f t="shared" si="11"/>
        <v>0.35481833146744252</v>
      </c>
      <c r="L74" s="21">
        <f t="shared" si="12"/>
        <v>1.3792852999133893</v>
      </c>
      <c r="M74" s="21">
        <f t="shared" ca="1" si="4"/>
        <v>9.0749888368249293E-2</v>
      </c>
      <c r="N74" s="21">
        <f t="shared" ca="1" si="13"/>
        <v>2.7710121030989077E-7</v>
      </c>
      <c r="O74" s="50">
        <f t="shared" ca="1" si="14"/>
        <v>26814838.162398361</v>
      </c>
      <c r="P74" s="21">
        <f t="shared" ca="1" si="15"/>
        <v>7248631.0026701903</v>
      </c>
      <c r="Q74" s="21">
        <f t="shared" ca="1" si="16"/>
        <v>115775.97341221223</v>
      </c>
      <c r="R74">
        <f t="shared" ca="1" si="5"/>
        <v>5.2640403713297146E-4</v>
      </c>
    </row>
    <row r="75" spans="1:18" x14ac:dyDescent="0.2">
      <c r="A75" s="85">
        <v>38895</v>
      </c>
      <c r="B75" s="85">
        <v>9.0358791276230477E-2</v>
      </c>
      <c r="C75" s="85">
        <v>1</v>
      </c>
      <c r="D75" s="87">
        <f t="shared" si="6"/>
        <v>3.8895</v>
      </c>
      <c r="E75" s="87">
        <f t="shared" si="6"/>
        <v>9.0358791276230477E-2</v>
      </c>
      <c r="F75" s="21">
        <f t="shared" si="7"/>
        <v>3.8895</v>
      </c>
      <c r="G75" s="21">
        <f t="shared" si="7"/>
        <v>9.0358791276230477E-2</v>
      </c>
      <c r="H75" s="21">
        <f t="shared" si="8"/>
        <v>15.12821025</v>
      </c>
      <c r="I75" s="21">
        <f t="shared" si="9"/>
        <v>58.841173767375004</v>
      </c>
      <c r="J75" s="21">
        <f t="shared" si="10"/>
        <v>228.86274536820508</v>
      </c>
      <c r="K75" s="21">
        <f t="shared" si="11"/>
        <v>0.35145051866889843</v>
      </c>
      <c r="L75" s="21">
        <f t="shared" si="12"/>
        <v>1.3669667923626805</v>
      </c>
      <c r="M75" s="21">
        <f t="shared" ca="1" si="4"/>
        <v>9.0736580006587325E-2</v>
      </c>
      <c r="N75" s="21">
        <f t="shared" ca="1" si="13"/>
        <v>1.4272432478463945E-7</v>
      </c>
      <c r="O75" s="50">
        <f t="shared" ca="1" si="14"/>
        <v>27011821.669526875</v>
      </c>
      <c r="P75" s="21">
        <f t="shared" ca="1" si="15"/>
        <v>7295303.9585277559</v>
      </c>
      <c r="Q75" s="21">
        <f t="shared" ca="1" si="16"/>
        <v>116432.29493908299</v>
      </c>
      <c r="R75">
        <f t="shared" ca="1" si="5"/>
        <v>-3.7778873035684835E-4</v>
      </c>
    </row>
    <row r="76" spans="1:18" x14ac:dyDescent="0.2">
      <c r="A76" s="85">
        <v>39456.5</v>
      </c>
      <c r="B76" s="85">
        <v>8.9122114615747705E-2</v>
      </c>
      <c r="C76" s="85">
        <v>1</v>
      </c>
      <c r="D76" s="87">
        <f t="shared" si="6"/>
        <v>3.9456500000000001</v>
      </c>
      <c r="E76" s="87">
        <f t="shared" si="6"/>
        <v>8.9122114615747705E-2</v>
      </c>
      <c r="F76" s="21">
        <f t="shared" si="7"/>
        <v>3.9456500000000001</v>
      </c>
      <c r="G76" s="21">
        <f t="shared" si="7"/>
        <v>8.9122114615747705E-2</v>
      </c>
      <c r="H76" s="21">
        <f t="shared" si="8"/>
        <v>15.568153922500001</v>
      </c>
      <c r="I76" s="21">
        <f t="shared" si="9"/>
        <v>61.426486524312132</v>
      </c>
      <c r="J76" s="21">
        <f t="shared" si="10"/>
        <v>242.36741655465218</v>
      </c>
      <c r="K76" s="21">
        <f t="shared" si="11"/>
        <v>0.35164467153362494</v>
      </c>
      <c r="L76" s="21">
        <f t="shared" si="12"/>
        <v>1.3874667982366473</v>
      </c>
      <c r="M76" s="21">
        <f t="shared" ca="1" si="4"/>
        <v>9.0349940585882943E-2</v>
      </c>
      <c r="N76" s="21">
        <f t="shared" ca="1" si="13"/>
        <v>1.507556612938538E-6</v>
      </c>
      <c r="O76" s="50">
        <f t="shared" ca="1" si="14"/>
        <v>31178415.321296621</v>
      </c>
      <c r="P76" s="21">
        <f t="shared" ca="1" si="15"/>
        <v>8249897.9795150608</v>
      </c>
      <c r="Q76" s="21">
        <f t="shared" ca="1" si="16"/>
        <v>129319.49343425037</v>
      </c>
      <c r="R76">
        <f t="shared" ca="1" si="5"/>
        <v>-1.2278259701352379E-3</v>
      </c>
    </row>
    <row r="77" spans="1:18" x14ac:dyDescent="0.2">
      <c r="A77" s="85">
        <v>39613</v>
      </c>
      <c r="B77" s="85">
        <v>8.7107617910078261E-2</v>
      </c>
      <c r="C77" s="85">
        <v>1</v>
      </c>
      <c r="D77" s="87">
        <f t="shared" si="6"/>
        <v>3.9613</v>
      </c>
      <c r="E77" s="87">
        <f t="shared" si="6"/>
        <v>8.7107617910078261E-2</v>
      </c>
      <c r="F77" s="21">
        <f t="shared" si="7"/>
        <v>3.9613</v>
      </c>
      <c r="G77" s="21">
        <f t="shared" si="7"/>
        <v>8.7107617910078261E-2</v>
      </c>
      <c r="H77" s="21">
        <f t="shared" si="8"/>
        <v>15.691897690000001</v>
      </c>
      <c r="I77" s="21">
        <f t="shared" si="9"/>
        <v>62.160314319397003</v>
      </c>
      <c r="J77" s="21">
        <f t="shared" si="10"/>
        <v>246.23565311342736</v>
      </c>
      <c r="K77" s="21">
        <f t="shared" si="11"/>
        <v>0.34505940682719299</v>
      </c>
      <c r="L77" s="21">
        <f t="shared" si="12"/>
        <v>1.3668838282645597</v>
      </c>
      <c r="M77" s="21">
        <f t="shared" ca="1" si="4"/>
        <v>9.0226067041435043E-2</v>
      </c>
      <c r="N77" s="21">
        <f t="shared" ca="1" si="13"/>
        <v>9.7247249848598674E-6</v>
      </c>
      <c r="O77" s="50">
        <f t="shared" ca="1" si="14"/>
        <v>32011175.574303906</v>
      </c>
      <c r="P77" s="21">
        <f t="shared" ca="1" si="15"/>
        <v>8427383.860580679</v>
      </c>
      <c r="Q77" s="21">
        <f t="shared" ca="1" si="16"/>
        <v>131487.26611006469</v>
      </c>
      <c r="R77">
        <f t="shared" ca="1" si="5"/>
        <v>-3.1184491313567819E-3</v>
      </c>
    </row>
    <row r="78" spans="1:18" x14ac:dyDescent="0.2">
      <c r="A78" s="85">
        <v>39616.5</v>
      </c>
      <c r="B78" s="85">
        <v>8.8194833646412008E-2</v>
      </c>
      <c r="C78" s="85">
        <v>1</v>
      </c>
      <c r="D78" s="87">
        <f t="shared" si="6"/>
        <v>3.9616500000000001</v>
      </c>
      <c r="E78" s="87">
        <f t="shared" si="6"/>
        <v>8.8194833646412008E-2</v>
      </c>
      <c r="F78" s="21">
        <f t="shared" si="7"/>
        <v>3.9616500000000001</v>
      </c>
      <c r="G78" s="21">
        <f t="shared" si="7"/>
        <v>8.8194833646412008E-2</v>
      </c>
      <c r="H78" s="21">
        <f t="shared" si="8"/>
        <v>15.694670722500002</v>
      </c>
      <c r="I78" s="21">
        <f t="shared" si="9"/>
        <v>62.176792267792131</v>
      </c>
      <c r="J78" s="21">
        <f t="shared" si="10"/>
        <v>246.32268908769871</v>
      </c>
      <c r="K78" s="21">
        <f t="shared" si="11"/>
        <v>0.34939706271530813</v>
      </c>
      <c r="L78" s="21">
        <f t="shared" si="12"/>
        <v>1.3841888735061005</v>
      </c>
      <c r="M78" s="21">
        <f t="shared" ca="1" si="4"/>
        <v>9.022321641823039E-2</v>
      </c>
      <c r="N78" s="21">
        <f t="shared" ca="1" si="13"/>
        <v>4.1143366690096236E-6</v>
      </c>
      <c r="O78" s="50">
        <f t="shared" ca="1" si="14"/>
        <v>32028027.542755257</v>
      </c>
      <c r="P78" s="21">
        <f t="shared" ca="1" si="15"/>
        <v>8430882.5760132242</v>
      </c>
      <c r="Q78" s="21">
        <f t="shared" ca="1" si="16"/>
        <v>131528.27588310241</v>
      </c>
      <c r="R78">
        <f t="shared" ca="1" si="5"/>
        <v>-2.0283827718183822E-3</v>
      </c>
    </row>
    <row r="79" spans="1:18" x14ac:dyDescent="0.2">
      <c r="A79" s="85">
        <v>39638.5</v>
      </c>
      <c r="B79" s="85">
        <v>8.9457332505844533E-2</v>
      </c>
      <c r="C79" s="85">
        <v>1</v>
      </c>
      <c r="D79" s="87">
        <f t="shared" si="6"/>
        <v>3.9638499999999999</v>
      </c>
      <c r="E79" s="87">
        <f t="shared" si="6"/>
        <v>8.9457332505844533E-2</v>
      </c>
      <c r="F79" s="21">
        <f t="shared" si="7"/>
        <v>3.9638499999999999</v>
      </c>
      <c r="G79" s="21">
        <f t="shared" si="7"/>
        <v>8.9457332505844533E-2</v>
      </c>
      <c r="H79" s="21">
        <f t="shared" si="8"/>
        <v>15.712106822499999</v>
      </c>
      <c r="I79" s="21">
        <f t="shared" si="9"/>
        <v>62.280434628366621</v>
      </c>
      <c r="J79" s="21">
        <f t="shared" si="10"/>
        <v>246.87030080165101</v>
      </c>
      <c r="K79" s="21">
        <f t="shared" si="11"/>
        <v>0.35459544745329186</v>
      </c>
      <c r="L79" s="21">
        <f t="shared" si="12"/>
        <v>1.4055631643877309</v>
      </c>
      <c r="M79" s="21">
        <f t="shared" ca="1" si="4"/>
        <v>9.0205217783513036E-2</v>
      </c>
      <c r="N79" s="21">
        <f t="shared" ca="1" si="13"/>
        <v>5.5933238855329383E-7</v>
      </c>
      <c r="O79" s="50">
        <f t="shared" ca="1" si="14"/>
        <v>32132151.735605396</v>
      </c>
      <c r="P79" s="21">
        <f t="shared" ca="1" si="15"/>
        <v>8452397.4084721897</v>
      </c>
      <c r="Q79" s="21">
        <f t="shared" ca="1" si="16"/>
        <v>131778.50023968387</v>
      </c>
      <c r="R79">
        <f t="shared" ca="1" si="5"/>
        <v>-7.4788527766850299E-4</v>
      </c>
    </row>
    <row r="80" spans="1:18" x14ac:dyDescent="0.2">
      <c r="A80" s="85">
        <v>39663.5</v>
      </c>
      <c r="B80" s="85">
        <v>8.9637444856634829E-2</v>
      </c>
      <c r="C80" s="85">
        <v>1</v>
      </c>
      <c r="D80" s="87">
        <f t="shared" si="6"/>
        <v>3.9663499999999998</v>
      </c>
      <c r="E80" s="87">
        <f t="shared" si="6"/>
        <v>8.9637444856634829E-2</v>
      </c>
      <c r="F80" s="21">
        <f t="shared" si="7"/>
        <v>3.9663499999999998</v>
      </c>
      <c r="G80" s="21">
        <f t="shared" si="7"/>
        <v>8.9637444856634829E-2</v>
      </c>
      <c r="H80" s="21">
        <f t="shared" si="8"/>
        <v>15.731932322499999</v>
      </c>
      <c r="I80" s="21">
        <f t="shared" si="9"/>
        <v>62.398349767347867</v>
      </c>
      <c r="J80" s="21">
        <f t="shared" si="10"/>
        <v>247.49369459972019</v>
      </c>
      <c r="K80" s="21">
        <f t="shared" si="11"/>
        <v>0.35553347940711355</v>
      </c>
      <c r="L80" s="21">
        <f t="shared" si="12"/>
        <v>1.4101702160464047</v>
      </c>
      <c r="M80" s="21">
        <f t="shared" ca="1" si="4"/>
        <v>9.0184596327364058E-2</v>
      </c>
      <c r="N80" s="21">
        <f t="shared" ca="1" si="13"/>
        <v>2.9937473192115846E-7</v>
      </c>
      <c r="O80" s="50">
        <f t="shared" ca="1" si="14"/>
        <v>32246684.734293852</v>
      </c>
      <c r="P80" s="21">
        <f t="shared" ca="1" si="15"/>
        <v>8475843.8288539629</v>
      </c>
      <c r="Q80" s="21">
        <f t="shared" ca="1" si="16"/>
        <v>132046.9952744249</v>
      </c>
      <c r="R80">
        <f t="shared" ca="1" si="5"/>
        <v>-5.4715147072922909E-4</v>
      </c>
    </row>
    <row r="81" spans="1:18" x14ac:dyDescent="0.2">
      <c r="A81" s="85">
        <v>39776.5</v>
      </c>
      <c r="B81" s="85">
        <v>8.9567552669905126E-2</v>
      </c>
      <c r="C81" s="85">
        <v>1</v>
      </c>
      <c r="D81" s="87">
        <f t="shared" si="6"/>
        <v>3.9776500000000001</v>
      </c>
      <c r="E81" s="87">
        <f t="shared" si="6"/>
        <v>8.9567552669905126E-2</v>
      </c>
      <c r="F81" s="21">
        <f t="shared" si="7"/>
        <v>3.9776500000000001</v>
      </c>
      <c r="G81" s="21">
        <f t="shared" si="7"/>
        <v>8.9567552669905126E-2</v>
      </c>
      <c r="H81" s="21">
        <f t="shared" si="8"/>
        <v>15.821699522500001</v>
      </c>
      <c r="I81" s="21">
        <f t="shared" si="9"/>
        <v>62.933183105672128</v>
      </c>
      <c r="J81" s="21">
        <f t="shared" si="10"/>
        <v>250.32617578027674</v>
      </c>
      <c r="K81" s="21">
        <f t="shared" si="11"/>
        <v>0.35626837587744814</v>
      </c>
      <c r="L81" s="21">
        <f t="shared" si="12"/>
        <v>1.4171109053089317</v>
      </c>
      <c r="M81" s="21">
        <f t="shared" ca="1" si="4"/>
        <v>9.0089151601912637E-2</v>
      </c>
      <c r="N81" s="21">
        <f t="shared" ca="1" si="13"/>
        <v>2.7206544587137601E-7</v>
      </c>
      <c r="O81" s="50">
        <f t="shared" ca="1" si="14"/>
        <v>32713492.854234543</v>
      </c>
      <c r="P81" s="21">
        <f t="shared" ca="1" si="15"/>
        <v>8568403.7271686848</v>
      </c>
      <c r="Q81" s="21">
        <f t="shared" ca="1" si="16"/>
        <v>133048.9155153324</v>
      </c>
      <c r="R81">
        <f t="shared" ca="1" si="5"/>
        <v>-5.2159893200751095E-4</v>
      </c>
    </row>
    <row r="82" spans="1:18" x14ac:dyDescent="0.2">
      <c r="A82" s="85">
        <v>39937.5</v>
      </c>
      <c r="B82" s="85">
        <v>8.9379476186877582E-2</v>
      </c>
      <c r="C82" s="85">
        <v>1</v>
      </c>
      <c r="D82" s="87">
        <f t="shared" si="6"/>
        <v>3.9937499999999999</v>
      </c>
      <c r="E82" s="87">
        <f t="shared" si="6"/>
        <v>8.9379476186877582E-2</v>
      </c>
      <c r="F82" s="21">
        <f t="shared" si="7"/>
        <v>3.9937499999999999</v>
      </c>
      <c r="G82" s="21">
        <f t="shared" si="7"/>
        <v>8.9379476186877582E-2</v>
      </c>
      <c r="H82" s="21">
        <f t="shared" si="8"/>
        <v>15.9500390625</v>
      </c>
      <c r="I82" s="21">
        <f t="shared" si="9"/>
        <v>63.700468505859376</v>
      </c>
      <c r="J82" s="21">
        <f t="shared" si="10"/>
        <v>254.40374609527589</v>
      </c>
      <c r="K82" s="21">
        <f t="shared" si="11"/>
        <v>0.35695928302134233</v>
      </c>
      <c r="L82" s="21">
        <f t="shared" si="12"/>
        <v>1.4256061365664858</v>
      </c>
      <c r="M82" s="21">
        <f t="shared" ca="1" si="4"/>
        <v>8.9946839269874235E-2</v>
      </c>
      <c r="N82" s="21">
        <f t="shared" ca="1" si="13"/>
        <v>3.219008679474664E-7</v>
      </c>
      <c r="O82" s="50">
        <f t="shared" ca="1" si="14"/>
        <v>33231951.908038951</v>
      </c>
      <c r="P82" s="21">
        <f t="shared" ca="1" si="15"/>
        <v>8661803.9651736543</v>
      </c>
      <c r="Q82" s="21">
        <f t="shared" ca="1" si="16"/>
        <v>133872.18415096504</v>
      </c>
      <c r="R82">
        <f t="shared" ca="1" si="5"/>
        <v>-5.673630829966525E-4</v>
      </c>
    </row>
    <row r="83" spans="1:18" x14ac:dyDescent="0.2">
      <c r="A83" s="85">
        <v>40859.5</v>
      </c>
      <c r="B83" s="85">
        <v>8.9826019597239792E-2</v>
      </c>
      <c r="C83" s="85">
        <v>1</v>
      </c>
      <c r="D83" s="87">
        <f t="shared" si="6"/>
        <v>4.0859500000000004</v>
      </c>
      <c r="E83" s="87">
        <f t="shared" si="6"/>
        <v>8.9826019597239792E-2</v>
      </c>
      <c r="F83" s="21">
        <f t="shared" si="7"/>
        <v>4.0859500000000004</v>
      </c>
      <c r="G83" s="21">
        <f t="shared" si="7"/>
        <v>8.9826019597239792E-2</v>
      </c>
      <c r="H83" s="21">
        <f t="shared" si="8"/>
        <v>16.694987402500004</v>
      </c>
      <c r="I83" s="21">
        <f t="shared" si="9"/>
        <v>68.214883777244893</v>
      </c>
      <c r="J83" s="21">
        <f t="shared" si="10"/>
        <v>278.72260436963381</v>
      </c>
      <c r="K83" s="21">
        <f t="shared" si="11"/>
        <v>0.36702462477334197</v>
      </c>
      <c r="L83" s="21">
        <f t="shared" si="12"/>
        <v>1.4996442655926367</v>
      </c>
      <c r="M83" s="21">
        <f t="shared" ref="M83:M146" ca="1" si="17">+E$4+E$5*D83+E$6*D83^2</f>
        <v>8.8988697375033843E-2</v>
      </c>
      <c r="N83" s="21">
        <f t="shared" ca="1" si="13"/>
        <v>7.0110850379990952E-7</v>
      </c>
      <c r="O83" s="50">
        <f t="shared" ca="1" si="14"/>
        <v>32767906.265589263</v>
      </c>
      <c r="P83" s="21">
        <f t="shared" ca="1" si="15"/>
        <v>8312151.7211093875</v>
      </c>
      <c r="Q83" s="21">
        <f t="shared" ca="1" si="16"/>
        <v>124938.7849092933</v>
      </c>
      <c r="R83">
        <f t="shared" ref="R83:R146" ca="1" si="18">+E83-M83</f>
        <v>8.3732222220594954E-4</v>
      </c>
    </row>
    <row r="84" spans="1:18" x14ac:dyDescent="0.2">
      <c r="A84" s="85">
        <v>40925.5</v>
      </c>
      <c r="B84" s="85">
        <v>8.891351619240595E-2</v>
      </c>
      <c r="C84" s="85">
        <v>1</v>
      </c>
      <c r="D84" s="87">
        <f t="shared" ref="D84:E142" si="19">A84/A$18</f>
        <v>4.0925500000000001</v>
      </c>
      <c r="E84" s="87">
        <f t="shared" si="19"/>
        <v>8.891351619240595E-2</v>
      </c>
      <c r="F84" s="21">
        <f t="shared" ref="F84:G142" si="20">$C84*D84</f>
        <v>4.0925500000000001</v>
      </c>
      <c r="G84" s="21">
        <f t="shared" si="20"/>
        <v>8.891351619240595E-2</v>
      </c>
      <c r="H84" s="21">
        <f t="shared" ref="H84:H147" si="21">C84*D84*D84</f>
        <v>16.748965502500003</v>
      </c>
      <c r="I84" s="21">
        <f t="shared" ref="I84:I147" si="22">C84*D84*D84*D84</f>
        <v>68.545978767256386</v>
      </c>
      <c r="J84" s="21">
        <f t="shared" ref="J84:J147" si="23">C84*D84*D84*D84*D84</f>
        <v>280.52784540393515</v>
      </c>
      <c r="K84" s="21">
        <f t="shared" ref="K84:K147" si="24">C84*E84*D84</f>
        <v>0.36388301069323098</v>
      </c>
      <c r="L84" s="21">
        <f t="shared" ref="L84:L147" si="25">C84*E84*D84*D84</f>
        <v>1.4892094154125826</v>
      </c>
      <c r="M84" s="21">
        <f t="shared" ca="1" si="17"/>
        <v>8.8910761206933919E-2</v>
      </c>
      <c r="N84" s="21">
        <f t="shared" ref="N84:N147" ca="1" si="26">C84*(M84-E84)^2</f>
        <v>7.5899449511019438E-12</v>
      </c>
      <c r="O84" s="50">
        <f t="shared" ref="O84:O147" ca="1" si="27">(C84*O$1-O$2*F84+O$3*H84)^2</f>
        <v>32511818.858200472</v>
      </c>
      <c r="P84" s="21">
        <f t="shared" ref="P84:P147" ca="1" si="28">(-C84*O$2+O$4*F84-O$5*H84)^2</f>
        <v>8230672.1421559397</v>
      </c>
      <c r="Q84" s="21">
        <f t="shared" ref="Q84:Q147" ca="1" si="29">+(C84*O$3-F84*O$5+H84*O$6)^2</f>
        <v>123443.62985945358</v>
      </c>
      <c r="R84">
        <f t="shared" ca="1" si="18"/>
        <v>2.754985472031013E-6</v>
      </c>
    </row>
    <row r="85" spans="1:18" x14ac:dyDescent="0.2">
      <c r="A85" s="85">
        <v>40956</v>
      </c>
      <c r="B85" s="85">
        <v>8.9659253259014804E-2</v>
      </c>
      <c r="C85" s="85">
        <v>1</v>
      </c>
      <c r="D85" s="87">
        <f t="shared" si="19"/>
        <v>4.0956000000000001</v>
      </c>
      <c r="E85" s="87">
        <f t="shared" si="19"/>
        <v>8.9659253259014804E-2</v>
      </c>
      <c r="F85" s="21">
        <f t="shared" si="20"/>
        <v>4.0956000000000001</v>
      </c>
      <c r="G85" s="21">
        <f t="shared" si="20"/>
        <v>8.9659253259014804E-2</v>
      </c>
      <c r="H85" s="21">
        <f t="shared" si="21"/>
        <v>16.77393936</v>
      </c>
      <c r="I85" s="21">
        <f t="shared" si="22"/>
        <v>68.699346042816003</v>
      </c>
      <c r="J85" s="21">
        <f t="shared" si="23"/>
        <v>281.36504165295725</v>
      </c>
      <c r="K85" s="21">
        <f t="shared" si="24"/>
        <v>0.36720843764762107</v>
      </c>
      <c r="L85" s="21">
        <f t="shared" si="25"/>
        <v>1.503938877229597</v>
      </c>
      <c r="M85" s="21">
        <f t="shared" ca="1" si="17"/>
        <v>8.887432327069425E-2</v>
      </c>
      <c r="N85" s="21">
        <f t="shared" ca="1" si="26"/>
        <v>6.1611508656490512E-7</v>
      </c>
      <c r="O85" s="50">
        <f t="shared" ca="1" si="27"/>
        <v>32383785.905436646</v>
      </c>
      <c r="P85" s="21">
        <f t="shared" ca="1" si="28"/>
        <v>8190604.2818084946</v>
      </c>
      <c r="Q85" s="21">
        <f t="shared" ca="1" si="29"/>
        <v>122716.75252403763</v>
      </c>
      <c r="R85">
        <f t="shared" ca="1" si="18"/>
        <v>7.8492998832055405E-4</v>
      </c>
    </row>
    <row r="86" spans="1:18" x14ac:dyDescent="0.2">
      <c r="A86" s="85">
        <v>41000.5</v>
      </c>
      <c r="B86" s="85">
        <v>8.9653853239724413E-2</v>
      </c>
      <c r="C86" s="85">
        <v>1</v>
      </c>
      <c r="D86" s="87">
        <f t="shared" si="19"/>
        <v>4.1000500000000004</v>
      </c>
      <c r="E86" s="87">
        <f t="shared" si="19"/>
        <v>8.9653853239724413E-2</v>
      </c>
      <c r="F86" s="21">
        <f t="shared" si="20"/>
        <v>4.1000500000000004</v>
      </c>
      <c r="G86" s="21">
        <f t="shared" si="20"/>
        <v>8.9653853239724413E-2</v>
      </c>
      <c r="H86" s="21">
        <f t="shared" si="21"/>
        <v>16.810410002500003</v>
      </c>
      <c r="I86" s="21">
        <f t="shared" si="22"/>
        <v>68.923521530750151</v>
      </c>
      <c r="J86" s="21">
        <f t="shared" si="23"/>
        <v>282.58988445215221</v>
      </c>
      <c r="K86" s="21">
        <f t="shared" si="24"/>
        <v>0.36758528097553211</v>
      </c>
      <c r="L86" s="21">
        <f t="shared" si="25"/>
        <v>1.5071180312637307</v>
      </c>
      <c r="M86" s="21">
        <f t="shared" ca="1" si="17"/>
        <v>8.8820681220179748E-2</v>
      </c>
      <c r="N86" s="21">
        <f t="shared" ca="1" si="26"/>
        <v>6.9417561415213496E-7</v>
      </c>
      <c r="O86" s="50">
        <f t="shared" ca="1" si="27"/>
        <v>32186099.191413328</v>
      </c>
      <c r="P86" s="21">
        <f t="shared" ca="1" si="28"/>
        <v>8129439.2079071123</v>
      </c>
      <c r="Q86" s="21">
        <f t="shared" ca="1" si="29"/>
        <v>121616.07920745517</v>
      </c>
      <c r="R86">
        <f t="shared" ca="1" si="18"/>
        <v>8.3317201954466458E-4</v>
      </c>
    </row>
    <row r="87" spans="1:18" x14ac:dyDescent="0.2">
      <c r="A87" s="85">
        <v>41063.5</v>
      </c>
      <c r="B87" s="85">
        <v>9.0223736347979866E-2</v>
      </c>
      <c r="C87" s="85">
        <v>1</v>
      </c>
      <c r="D87" s="87">
        <f t="shared" si="19"/>
        <v>4.1063499999999999</v>
      </c>
      <c r="E87" s="87">
        <f t="shared" si="19"/>
        <v>9.0223736347979866E-2</v>
      </c>
      <c r="F87" s="21">
        <f t="shared" si="20"/>
        <v>4.1063499999999999</v>
      </c>
      <c r="G87" s="21">
        <f t="shared" si="20"/>
        <v>9.0223736347979866E-2</v>
      </c>
      <c r="H87" s="21">
        <f t="shared" si="21"/>
        <v>16.862110322500001</v>
      </c>
      <c r="I87" s="21">
        <f t="shared" si="22"/>
        <v>69.241726722797878</v>
      </c>
      <c r="J87" s="21">
        <f t="shared" si="23"/>
        <v>284.33076452816107</v>
      </c>
      <c r="K87" s="21">
        <f t="shared" si="24"/>
        <v>0.3704902397525271</v>
      </c>
      <c r="L87" s="21">
        <f t="shared" si="25"/>
        <v>1.5213625960077897</v>
      </c>
      <c r="M87" s="21">
        <f t="shared" ca="1" si="17"/>
        <v>8.8743767554753494E-2</v>
      </c>
      <c r="N87" s="21">
        <f t="shared" ca="1" si="26"/>
        <v>2.1903076289239229E-6</v>
      </c>
      <c r="O87" s="50">
        <f t="shared" ca="1" si="27"/>
        <v>31884362.534911755</v>
      </c>
      <c r="P87" s="21">
        <f t="shared" ca="1" si="28"/>
        <v>8037424.8650814984</v>
      </c>
      <c r="Q87" s="21">
        <f t="shared" ca="1" si="29"/>
        <v>119977.61582860276</v>
      </c>
      <c r="R87">
        <f t="shared" ca="1" si="18"/>
        <v>1.4799687932263716E-3</v>
      </c>
    </row>
    <row r="88" spans="1:18" x14ac:dyDescent="0.2">
      <c r="A88" s="85">
        <v>41160.5</v>
      </c>
      <c r="B88" s="85">
        <v>8.922657226503361E-2</v>
      </c>
      <c r="C88" s="85">
        <v>1</v>
      </c>
      <c r="D88" s="87">
        <f t="shared" si="19"/>
        <v>4.1160500000000004</v>
      </c>
      <c r="E88" s="87">
        <f t="shared" si="19"/>
        <v>8.922657226503361E-2</v>
      </c>
      <c r="F88" s="21">
        <f t="shared" si="20"/>
        <v>4.1160500000000004</v>
      </c>
      <c r="G88" s="21">
        <f t="shared" si="20"/>
        <v>8.922657226503361E-2</v>
      </c>
      <c r="H88" s="21">
        <f t="shared" si="21"/>
        <v>16.941867602500004</v>
      </c>
      <c r="I88" s="21">
        <f t="shared" si="22"/>
        <v>69.733574145270154</v>
      </c>
      <c r="J88" s="21">
        <f t="shared" si="23"/>
        <v>287.02687786063927</v>
      </c>
      <c r="K88" s="21">
        <f t="shared" si="24"/>
        <v>0.36726103277149164</v>
      </c>
      <c r="L88" s="21">
        <f t="shared" si="25"/>
        <v>1.5116647739390983</v>
      </c>
      <c r="M88" s="21">
        <f t="shared" ca="1" si="17"/>
        <v>8.8623119792907212E-2</v>
      </c>
      <c r="N88" s="21">
        <f t="shared" ca="1" si="26"/>
        <v>3.64154886115461E-7</v>
      </c>
      <c r="O88" s="50">
        <f t="shared" ca="1" si="27"/>
        <v>31370495.205230981</v>
      </c>
      <c r="P88" s="21">
        <f t="shared" ca="1" si="28"/>
        <v>7883579.4906401113</v>
      </c>
      <c r="Q88" s="21">
        <f t="shared" ca="1" si="29"/>
        <v>117275.64688439331</v>
      </c>
      <c r="R88">
        <f t="shared" ca="1" si="18"/>
        <v>6.0345247212639785E-4</v>
      </c>
    </row>
    <row r="89" spans="1:18" x14ac:dyDescent="0.2">
      <c r="A89" s="85">
        <v>41295</v>
      </c>
      <c r="B89" s="85">
        <v>8.9449576698825695E-2</v>
      </c>
      <c r="C89" s="85">
        <v>1</v>
      </c>
      <c r="D89" s="87">
        <f t="shared" si="19"/>
        <v>4.1295000000000002</v>
      </c>
      <c r="E89" s="87">
        <f t="shared" si="19"/>
        <v>8.9449576698825695E-2</v>
      </c>
      <c r="F89" s="21">
        <f t="shared" si="20"/>
        <v>4.1295000000000002</v>
      </c>
      <c r="G89" s="21">
        <f t="shared" si="20"/>
        <v>8.9449576698825695E-2</v>
      </c>
      <c r="H89" s="21">
        <f t="shared" si="21"/>
        <v>17.052770250000002</v>
      </c>
      <c r="I89" s="21">
        <f t="shared" si="22"/>
        <v>70.419414747375015</v>
      </c>
      <c r="J89" s="21">
        <f t="shared" si="23"/>
        <v>290.79697319928516</v>
      </c>
      <c r="K89" s="21">
        <f t="shared" si="24"/>
        <v>0.3693820269778007</v>
      </c>
      <c r="L89" s="21">
        <f t="shared" si="25"/>
        <v>1.5253630804048282</v>
      </c>
      <c r="M89" s="21">
        <f t="shared" ca="1" si="17"/>
        <v>8.8451365715590757E-2</v>
      </c>
      <c r="N89" s="21">
        <f t="shared" ca="1" si="26"/>
        <v>9.9642516705086033E-7</v>
      </c>
      <c r="O89" s="50">
        <f t="shared" ca="1" si="27"/>
        <v>30561727.872852519</v>
      </c>
      <c r="P89" s="21">
        <f t="shared" ca="1" si="28"/>
        <v>7646632.1386204725</v>
      </c>
      <c r="Q89" s="21">
        <f t="shared" ca="1" si="29"/>
        <v>113183.72415560811</v>
      </c>
      <c r="R89">
        <f t="shared" ca="1" si="18"/>
        <v>9.9821098323493729E-4</v>
      </c>
    </row>
    <row r="90" spans="1:18" x14ac:dyDescent="0.2">
      <c r="A90" s="85">
        <v>41444.5</v>
      </c>
      <c r="B90" s="85">
        <v>8.9160648538381793E-2</v>
      </c>
      <c r="C90" s="85">
        <v>1</v>
      </c>
      <c r="D90" s="87">
        <f t="shared" si="19"/>
        <v>4.14445</v>
      </c>
      <c r="E90" s="87">
        <f t="shared" si="19"/>
        <v>8.9160648538381793E-2</v>
      </c>
      <c r="F90" s="21">
        <f t="shared" si="20"/>
        <v>4.14445</v>
      </c>
      <c r="G90" s="21">
        <f t="shared" si="20"/>
        <v>8.9160648538381793E-2</v>
      </c>
      <c r="H90" s="21">
        <f t="shared" si="21"/>
        <v>17.176465802500001</v>
      </c>
      <c r="I90" s="21">
        <f t="shared" si="22"/>
        <v>71.187003695171128</v>
      </c>
      <c r="J90" s="21">
        <f t="shared" si="23"/>
        <v>295.03097746445201</v>
      </c>
      <c r="K90" s="21">
        <f t="shared" si="24"/>
        <v>0.36952184983489644</v>
      </c>
      <c r="L90" s="21">
        <f t="shared" si="25"/>
        <v>1.5314648305482366</v>
      </c>
      <c r="M90" s="21">
        <f t="shared" ca="1" si="17"/>
        <v>8.8254369618207484E-2</v>
      </c>
      <c r="N90" s="21">
        <f t="shared" ca="1" si="26"/>
        <v>8.2134148115231018E-7</v>
      </c>
      <c r="O90" s="50">
        <f t="shared" ca="1" si="27"/>
        <v>29536839.98584969</v>
      </c>
      <c r="P90" s="21">
        <f t="shared" ca="1" si="28"/>
        <v>7352610.8781452896</v>
      </c>
      <c r="Q90" s="21">
        <f t="shared" ca="1" si="29"/>
        <v>108192.20077263056</v>
      </c>
      <c r="R90">
        <f t="shared" ca="1" si="18"/>
        <v>9.0627892017430822E-4</v>
      </c>
    </row>
    <row r="91" spans="1:18" x14ac:dyDescent="0.2">
      <c r="A91" s="85">
        <v>41445</v>
      </c>
      <c r="B91" s="85">
        <v>9.0130250784568489E-2</v>
      </c>
      <c r="C91" s="85">
        <v>1</v>
      </c>
      <c r="D91" s="87">
        <f t="shared" si="19"/>
        <v>4.1444999999999999</v>
      </c>
      <c r="E91" s="87">
        <f t="shared" si="19"/>
        <v>9.0130250784568489E-2</v>
      </c>
      <c r="F91" s="21">
        <f t="shared" si="20"/>
        <v>4.1444999999999999</v>
      </c>
      <c r="G91" s="21">
        <f t="shared" si="20"/>
        <v>9.0130250784568489E-2</v>
      </c>
      <c r="H91" s="21">
        <f t="shared" si="21"/>
        <v>17.17688025</v>
      </c>
      <c r="I91" s="21">
        <f t="shared" si="22"/>
        <v>71.189580196124993</v>
      </c>
      <c r="J91" s="21">
        <f t="shared" si="23"/>
        <v>295.04521512284003</v>
      </c>
      <c r="K91" s="21">
        <f t="shared" si="24"/>
        <v>0.3735448243766441</v>
      </c>
      <c r="L91" s="21">
        <f t="shared" si="25"/>
        <v>1.5481565246290014</v>
      </c>
      <c r="M91" s="21">
        <f t="shared" ca="1" si="17"/>
        <v>8.8253700015480163E-2</v>
      </c>
      <c r="N91" s="21">
        <f t="shared" ca="1" si="26"/>
        <v>3.5214427889659857E-6</v>
      </c>
      <c r="O91" s="50">
        <f t="shared" ca="1" si="27"/>
        <v>29533197.561964579</v>
      </c>
      <c r="P91" s="21">
        <f t="shared" ca="1" si="28"/>
        <v>7351575.6441539163</v>
      </c>
      <c r="Q91" s="21">
        <f t="shared" ca="1" si="29"/>
        <v>108174.76318154263</v>
      </c>
      <c r="R91">
        <f t="shared" ca="1" si="18"/>
        <v>1.8765507690883254E-3</v>
      </c>
    </row>
    <row r="92" spans="1:18" x14ac:dyDescent="0.2">
      <c r="A92" s="85">
        <v>41477</v>
      </c>
      <c r="B92" s="85">
        <v>8.9184794589527883E-2</v>
      </c>
      <c r="C92" s="85">
        <v>1</v>
      </c>
      <c r="D92" s="87">
        <f t="shared" si="19"/>
        <v>4.1477000000000004</v>
      </c>
      <c r="E92" s="87">
        <f t="shared" si="19"/>
        <v>8.9184794589527883E-2</v>
      </c>
      <c r="F92" s="21">
        <f t="shared" si="20"/>
        <v>4.1477000000000004</v>
      </c>
      <c r="G92" s="21">
        <f t="shared" si="20"/>
        <v>8.9184794589527883E-2</v>
      </c>
      <c r="H92" s="21">
        <f t="shared" si="21"/>
        <v>17.203415290000002</v>
      </c>
      <c r="I92" s="21">
        <f t="shared" si="22"/>
        <v>71.354605598333023</v>
      </c>
      <c r="J92" s="21">
        <f t="shared" si="23"/>
        <v>295.95749764020593</v>
      </c>
      <c r="K92" s="21">
        <f t="shared" si="24"/>
        <v>0.36991177251898483</v>
      </c>
      <c r="L92" s="21">
        <f t="shared" si="25"/>
        <v>1.5342830588769936</v>
      </c>
      <c r="M92" s="21">
        <f t="shared" ca="1" si="17"/>
        <v>8.8210696334004274E-2</v>
      </c>
      <c r="N92" s="21">
        <f t="shared" ca="1" si="26"/>
        <v>9.48867411414138E-7</v>
      </c>
      <c r="O92" s="50">
        <f t="shared" ca="1" si="27"/>
        <v>29297179.1497426</v>
      </c>
      <c r="P92" s="21">
        <f t="shared" ca="1" si="28"/>
        <v>7284622.5586887859</v>
      </c>
      <c r="Q92" s="21">
        <f t="shared" ca="1" si="29"/>
        <v>107048.8183857557</v>
      </c>
      <c r="R92">
        <f t="shared" ca="1" si="18"/>
        <v>9.7409825552360885E-4</v>
      </c>
    </row>
    <row r="93" spans="1:18" x14ac:dyDescent="0.2">
      <c r="A93" s="85">
        <v>41495.5</v>
      </c>
      <c r="B93" s="85">
        <v>8.896007773000747E-2</v>
      </c>
      <c r="C93" s="85">
        <v>1</v>
      </c>
      <c r="D93" s="87">
        <f t="shared" si="19"/>
        <v>4.1495499999999996</v>
      </c>
      <c r="E93" s="87">
        <f t="shared" si="19"/>
        <v>8.896007773000747E-2</v>
      </c>
      <c r="F93" s="21">
        <f t="shared" si="20"/>
        <v>4.1495499999999996</v>
      </c>
      <c r="G93" s="21">
        <f t="shared" si="20"/>
        <v>8.896007773000747E-2</v>
      </c>
      <c r="H93" s="21">
        <f t="shared" si="21"/>
        <v>17.218765202499998</v>
      </c>
      <c r="I93" s="21">
        <f t="shared" si="22"/>
        <v>71.450127146033864</v>
      </c>
      <c r="J93" s="21">
        <f t="shared" si="23"/>
        <v>296.48587509882481</v>
      </c>
      <c r="K93" s="21">
        <f t="shared" si="24"/>
        <v>0.36914429054455244</v>
      </c>
      <c r="L93" s="21">
        <f t="shared" si="25"/>
        <v>1.5317826908291474</v>
      </c>
      <c r="M93" s="21">
        <f t="shared" ca="1" si="17"/>
        <v>8.818570088531863E-2</v>
      </c>
      <c r="N93" s="21">
        <f t="shared" ca="1" si="26"/>
        <v>5.9965949759024378E-7</v>
      </c>
      <c r="O93" s="50">
        <f t="shared" ca="1" si="27"/>
        <v>29158142.409582891</v>
      </c>
      <c r="P93" s="21">
        <f t="shared" ca="1" si="28"/>
        <v>7245293.7790946569</v>
      </c>
      <c r="Q93" s="21">
        <f t="shared" ca="1" si="29"/>
        <v>106389.05009820937</v>
      </c>
      <c r="R93">
        <f t="shared" ca="1" si="18"/>
        <v>7.7437684468883994E-4</v>
      </c>
    </row>
    <row r="94" spans="1:18" x14ac:dyDescent="0.2">
      <c r="A94" s="85">
        <v>41997</v>
      </c>
      <c r="B94" s="85">
        <v>8.8071131431206595E-2</v>
      </c>
      <c r="C94" s="85">
        <v>1</v>
      </c>
      <c r="D94" s="87">
        <f t="shared" si="19"/>
        <v>4.1997</v>
      </c>
      <c r="E94" s="87">
        <f t="shared" si="19"/>
        <v>8.8071131431206595E-2</v>
      </c>
      <c r="F94" s="21">
        <f t="shared" si="20"/>
        <v>4.1997</v>
      </c>
      <c r="G94" s="21">
        <f t="shared" si="20"/>
        <v>8.8071131431206595E-2</v>
      </c>
      <c r="H94" s="21">
        <f t="shared" si="21"/>
        <v>17.63748009</v>
      </c>
      <c r="I94" s="21">
        <f t="shared" si="22"/>
        <v>74.072125133973003</v>
      </c>
      <c r="J94" s="21">
        <f t="shared" si="23"/>
        <v>311.08070392514639</v>
      </c>
      <c r="K94" s="21">
        <f t="shared" si="24"/>
        <v>0.36987233067163833</v>
      </c>
      <c r="L94" s="21">
        <f t="shared" si="25"/>
        <v>1.5533528271216794</v>
      </c>
      <c r="M94" s="21">
        <f t="shared" ca="1" si="17"/>
        <v>8.7470732998440714E-2</v>
      </c>
      <c r="N94" s="21">
        <f t="shared" ca="1" si="26"/>
        <v>3.6047827806772575E-7</v>
      </c>
      <c r="O94" s="50">
        <f t="shared" ca="1" si="27"/>
        <v>24732520.427028909</v>
      </c>
      <c r="P94" s="21">
        <f t="shared" ca="1" si="28"/>
        <v>6024408.5918331137</v>
      </c>
      <c r="Q94" s="21">
        <f t="shared" ca="1" si="29"/>
        <v>86359.970352176024</v>
      </c>
      <c r="R94">
        <f t="shared" ca="1" si="18"/>
        <v>6.0039843276588067E-4</v>
      </c>
    </row>
    <row r="95" spans="1:18" x14ac:dyDescent="0.2">
      <c r="A95" s="85">
        <v>42101</v>
      </c>
      <c r="B95" s="85">
        <v>8.7948398802836891E-2</v>
      </c>
      <c r="C95" s="85">
        <v>1</v>
      </c>
      <c r="D95" s="87">
        <f t="shared" si="19"/>
        <v>4.2100999999999997</v>
      </c>
      <c r="E95" s="87">
        <f t="shared" si="19"/>
        <v>8.7948398802836891E-2</v>
      </c>
      <c r="F95" s="21">
        <f t="shared" si="20"/>
        <v>4.2100999999999997</v>
      </c>
      <c r="G95" s="21">
        <f t="shared" si="20"/>
        <v>8.7948398802836891E-2</v>
      </c>
      <c r="H95" s="21">
        <f t="shared" si="21"/>
        <v>17.724942009999999</v>
      </c>
      <c r="I95" s="21">
        <f t="shared" si="22"/>
        <v>74.623778356300988</v>
      </c>
      <c r="J95" s="21">
        <f t="shared" si="23"/>
        <v>314.17356925786277</v>
      </c>
      <c r="K95" s="21">
        <f t="shared" si="24"/>
        <v>0.37027155379982357</v>
      </c>
      <c r="L95" s="21">
        <f t="shared" si="25"/>
        <v>1.5588802686526371</v>
      </c>
      <c r="M95" s="21">
        <f t="shared" ca="1" si="17"/>
        <v>8.7313436059144711E-2</v>
      </c>
      <c r="N95" s="21">
        <f t="shared" ca="1" si="26"/>
        <v>4.031776858771012E-7</v>
      </c>
      <c r="O95" s="50">
        <f t="shared" ca="1" si="27"/>
        <v>23676508.087004419</v>
      </c>
      <c r="P95" s="21">
        <f t="shared" ca="1" si="28"/>
        <v>5739558.0484482097</v>
      </c>
      <c r="Q95" s="21">
        <f t="shared" ca="1" si="29"/>
        <v>81785.526053581547</v>
      </c>
      <c r="R95">
        <f t="shared" ca="1" si="18"/>
        <v>6.3496274369218009E-4</v>
      </c>
    </row>
    <row r="96" spans="1:18" x14ac:dyDescent="0.2">
      <c r="A96" s="85">
        <v>42132.5</v>
      </c>
      <c r="B96" s="85">
        <v>8.8033340362017043E-2</v>
      </c>
      <c r="C96" s="85">
        <v>1</v>
      </c>
      <c r="D96" s="87">
        <f t="shared" si="19"/>
        <v>4.2132500000000004</v>
      </c>
      <c r="E96" s="87">
        <f t="shared" si="19"/>
        <v>8.8033340362017043E-2</v>
      </c>
      <c r="F96" s="21">
        <f t="shared" si="20"/>
        <v>4.2132500000000004</v>
      </c>
      <c r="G96" s="21">
        <f t="shared" si="20"/>
        <v>8.8033340362017043E-2</v>
      </c>
      <c r="H96" s="21">
        <f t="shared" si="21"/>
        <v>17.751475562500005</v>
      </c>
      <c r="I96" s="21">
        <f t="shared" si="22"/>
        <v>74.791404413703148</v>
      </c>
      <c r="J96" s="21">
        <f t="shared" si="23"/>
        <v>315.1148846460348</v>
      </c>
      <c r="K96" s="21">
        <f t="shared" si="24"/>
        <v>0.37090647128026832</v>
      </c>
      <c r="L96" s="21">
        <f t="shared" si="25"/>
        <v>1.5627216901215906</v>
      </c>
      <c r="M96" s="21">
        <f t="shared" ca="1" si="17"/>
        <v>8.7265181288457006E-2</v>
      </c>
      <c r="N96" s="21">
        <f t="shared" ca="1" si="26"/>
        <v>5.9006836229261503E-7</v>
      </c>
      <c r="O96" s="50">
        <f t="shared" ca="1" si="27"/>
        <v>23348853.974503085</v>
      </c>
      <c r="P96" s="21">
        <f t="shared" ca="1" si="28"/>
        <v>5651570.3698855909</v>
      </c>
      <c r="Q96" s="21">
        <f t="shared" ca="1" si="29"/>
        <v>80378.810736603162</v>
      </c>
      <c r="R96">
        <f t="shared" ca="1" si="18"/>
        <v>7.6815907356003743E-4</v>
      </c>
    </row>
    <row r="97" spans="1:18" x14ac:dyDescent="0.2">
      <c r="A97" s="85">
        <v>42195</v>
      </c>
      <c r="B97" s="85">
        <v>8.7833621226309333E-2</v>
      </c>
      <c r="C97" s="85">
        <v>1</v>
      </c>
      <c r="D97" s="87">
        <f t="shared" si="19"/>
        <v>4.2195</v>
      </c>
      <c r="E97" s="87">
        <f t="shared" si="19"/>
        <v>8.7833621226309333E-2</v>
      </c>
      <c r="F97" s="21">
        <f t="shared" si="20"/>
        <v>4.2195</v>
      </c>
      <c r="G97" s="21">
        <f t="shared" si="20"/>
        <v>8.7833621226309333E-2</v>
      </c>
      <c r="H97" s="21">
        <f t="shared" si="21"/>
        <v>17.804180250000002</v>
      </c>
      <c r="I97" s="21">
        <f t="shared" si="22"/>
        <v>75.124738564875003</v>
      </c>
      <c r="J97" s="21">
        <f t="shared" si="23"/>
        <v>316.98883437449007</v>
      </c>
      <c r="K97" s="21">
        <f t="shared" si="24"/>
        <v>0.37061396476441222</v>
      </c>
      <c r="L97" s="21">
        <f t="shared" si="25"/>
        <v>1.5638056243234373</v>
      </c>
      <c r="M97" s="21">
        <f t="shared" ca="1" si="17"/>
        <v>8.716859538506283E-2</v>
      </c>
      <c r="N97" s="21">
        <f t="shared" ca="1" si="26"/>
        <v>4.4225936952561854E-7</v>
      </c>
      <c r="O97" s="50">
        <f t="shared" ca="1" si="27"/>
        <v>22688747.23731282</v>
      </c>
      <c r="P97" s="21">
        <f t="shared" ca="1" si="28"/>
        <v>5474841.7440538993</v>
      </c>
      <c r="Q97" s="21">
        <f t="shared" ca="1" si="29"/>
        <v>77561.977552374577</v>
      </c>
      <c r="R97">
        <f t="shared" ca="1" si="18"/>
        <v>6.6502584124650266E-4</v>
      </c>
    </row>
    <row r="98" spans="1:18" x14ac:dyDescent="0.2">
      <c r="A98" s="85">
        <v>42421</v>
      </c>
      <c r="B98" s="85">
        <v>9.0493836862151511E-2</v>
      </c>
      <c r="C98" s="85">
        <v>1</v>
      </c>
      <c r="D98" s="87">
        <f t="shared" si="19"/>
        <v>4.2420999999999998</v>
      </c>
      <c r="E98" s="87">
        <f t="shared" si="19"/>
        <v>9.0493836862151511E-2</v>
      </c>
      <c r="F98" s="21">
        <f t="shared" si="20"/>
        <v>4.2420999999999998</v>
      </c>
      <c r="G98" s="21">
        <f t="shared" si="20"/>
        <v>9.0493836862151511E-2</v>
      </c>
      <c r="H98" s="21">
        <f t="shared" si="21"/>
        <v>17.995412409999997</v>
      </c>
      <c r="I98" s="21">
        <f t="shared" si="22"/>
        <v>76.338338984460975</v>
      </c>
      <c r="J98" s="21">
        <f t="shared" si="23"/>
        <v>323.8348678059819</v>
      </c>
      <c r="K98" s="21">
        <f t="shared" si="24"/>
        <v>0.38388390535293293</v>
      </c>
      <c r="L98" s="21">
        <f t="shared" si="25"/>
        <v>1.6284739148976768</v>
      </c>
      <c r="M98" s="21">
        <f t="shared" ca="1" si="17"/>
        <v>8.6809992757732657E-2</v>
      </c>
      <c r="N98" s="21">
        <f t="shared" ca="1" si="26"/>
        <v>1.3570707385661549E-5</v>
      </c>
      <c r="O98" s="50">
        <f t="shared" ca="1" si="27"/>
        <v>20204941.684464268</v>
      </c>
      <c r="P98" s="21">
        <f t="shared" ca="1" si="28"/>
        <v>4815810.2677882779</v>
      </c>
      <c r="Q98" s="21">
        <f t="shared" ca="1" si="29"/>
        <v>67155.433715539417</v>
      </c>
      <c r="R98">
        <f t="shared" ca="1" si="18"/>
        <v>3.6838441044188541E-3</v>
      </c>
    </row>
    <row r="99" spans="1:18" x14ac:dyDescent="0.2">
      <c r="A99" s="85">
        <v>42649.5</v>
      </c>
      <c r="B99" s="85">
        <v>8.5902063721732702E-2</v>
      </c>
      <c r="C99" s="85">
        <v>1</v>
      </c>
      <c r="D99" s="87">
        <f t="shared" si="19"/>
        <v>4.2649499999999998</v>
      </c>
      <c r="E99" s="87">
        <f t="shared" si="19"/>
        <v>8.5902063721732702E-2</v>
      </c>
      <c r="F99" s="21">
        <f t="shared" si="20"/>
        <v>4.2649499999999998</v>
      </c>
      <c r="G99" s="21">
        <f t="shared" si="20"/>
        <v>8.5902063721732702E-2</v>
      </c>
      <c r="H99" s="21">
        <f t="shared" si="21"/>
        <v>18.189798502499997</v>
      </c>
      <c r="I99" s="21">
        <f t="shared" si="22"/>
        <v>77.578581123237356</v>
      </c>
      <c r="J99" s="21">
        <f t="shared" si="23"/>
        <v>330.86876956155112</v>
      </c>
      <c r="K99" s="21">
        <f t="shared" si="24"/>
        <v>0.36636800667000385</v>
      </c>
      <c r="L99" s="21">
        <f t="shared" si="25"/>
        <v>1.5625412300472328</v>
      </c>
      <c r="M99" s="21">
        <f t="shared" ca="1" si="17"/>
        <v>8.6432533634425934E-2</v>
      </c>
      <c r="N99" s="21">
        <f t="shared" ca="1" si="26"/>
        <v>2.8139832827276535E-7</v>
      </c>
      <c r="O99" s="50">
        <f t="shared" ca="1" si="27"/>
        <v>17578340.629040357</v>
      </c>
      <c r="P99" s="21">
        <f t="shared" ca="1" si="28"/>
        <v>4128319.4983199243</v>
      </c>
      <c r="Q99" s="21">
        <f t="shared" ca="1" si="29"/>
        <v>56458.958719964721</v>
      </c>
      <c r="R99">
        <f t="shared" ca="1" si="18"/>
        <v>-5.3046991269323218E-4</v>
      </c>
    </row>
    <row r="100" spans="1:18" x14ac:dyDescent="0.2">
      <c r="A100" s="85">
        <v>42681</v>
      </c>
      <c r="B100" s="85">
        <v>8.6787005282531027E-2</v>
      </c>
      <c r="C100" s="85">
        <v>1</v>
      </c>
      <c r="D100" s="87">
        <f t="shared" si="19"/>
        <v>4.2680999999999996</v>
      </c>
      <c r="E100" s="87">
        <f t="shared" si="19"/>
        <v>8.6787005282531027E-2</v>
      </c>
      <c r="F100" s="21">
        <f t="shared" si="20"/>
        <v>4.2680999999999996</v>
      </c>
      <c r="G100" s="21">
        <f t="shared" si="20"/>
        <v>8.6787005282531027E-2</v>
      </c>
      <c r="H100" s="21">
        <f t="shared" si="21"/>
        <v>18.216677609999998</v>
      </c>
      <c r="I100" s="21">
        <f t="shared" si="22"/>
        <v>77.750601707240989</v>
      </c>
      <c r="J100" s="21">
        <f t="shared" si="23"/>
        <v>331.84734314667526</v>
      </c>
      <c r="K100" s="21">
        <f t="shared" si="24"/>
        <v>0.37041561724637062</v>
      </c>
      <c r="L100" s="21">
        <f t="shared" si="25"/>
        <v>1.5809708959692343</v>
      </c>
      <c r="M100" s="21">
        <f t="shared" ca="1" si="17"/>
        <v>8.6379324571063287E-2</v>
      </c>
      <c r="N100" s="21">
        <f t="shared" ca="1" si="26"/>
        <v>1.6620356250284222E-7</v>
      </c>
      <c r="O100" s="50">
        <f t="shared" ca="1" si="27"/>
        <v>17210238.603996143</v>
      </c>
      <c r="P100" s="21">
        <f t="shared" ca="1" si="28"/>
        <v>4032715.6485344437</v>
      </c>
      <c r="Q100" s="21">
        <f t="shared" ca="1" si="29"/>
        <v>54984.505064696648</v>
      </c>
      <c r="R100">
        <f t="shared" ca="1" si="18"/>
        <v>4.0768071146773943E-4</v>
      </c>
    </row>
    <row r="101" spans="1:18" x14ac:dyDescent="0.2">
      <c r="A101" s="85">
        <v>43114.5</v>
      </c>
      <c r="B101" s="85">
        <v>8.5632153393817134E-2</v>
      </c>
      <c r="C101" s="85">
        <v>1</v>
      </c>
      <c r="D101" s="87">
        <f t="shared" si="19"/>
        <v>4.3114499999999998</v>
      </c>
      <c r="E101" s="87">
        <f t="shared" si="19"/>
        <v>8.5632153393817134E-2</v>
      </c>
      <c r="F101" s="21">
        <f t="shared" si="20"/>
        <v>4.3114499999999998</v>
      </c>
      <c r="G101" s="21">
        <f t="shared" si="20"/>
        <v>8.5632153393817134E-2</v>
      </c>
      <c r="H101" s="21">
        <f t="shared" si="21"/>
        <v>18.588601102499997</v>
      </c>
      <c r="I101" s="21">
        <f t="shared" si="22"/>
        <v>80.143824223373613</v>
      </c>
      <c r="J101" s="21">
        <f t="shared" si="23"/>
        <v>345.53609094786412</v>
      </c>
      <c r="K101" s="21">
        <f t="shared" si="24"/>
        <v>0.36919874774977285</v>
      </c>
      <c r="L101" s="21">
        <f t="shared" si="25"/>
        <v>1.5917819409857581</v>
      </c>
      <c r="M101" s="21">
        <f t="shared" ca="1" si="17"/>
        <v>8.5618165930349266E-2</v>
      </c>
      <c r="N101" s="21">
        <f t="shared" ca="1" si="26"/>
        <v>1.9564913426494967E-10</v>
      </c>
      <c r="O101" s="50">
        <f t="shared" ca="1" si="27"/>
        <v>12116349.454806788</v>
      </c>
      <c r="P101" s="21">
        <f t="shared" ca="1" si="28"/>
        <v>2729057.3474156833</v>
      </c>
      <c r="Q101" s="21">
        <f t="shared" ca="1" si="29"/>
        <v>35230.185426992408</v>
      </c>
      <c r="R101">
        <f t="shared" ca="1" si="18"/>
        <v>1.3987463467868277E-5</v>
      </c>
    </row>
    <row r="102" spans="1:18" x14ac:dyDescent="0.2">
      <c r="A102" s="85">
        <v>43468.5</v>
      </c>
      <c r="B102" s="85">
        <v>8.5910544243233744E-2</v>
      </c>
      <c r="C102" s="85">
        <v>1</v>
      </c>
      <c r="D102" s="87">
        <f t="shared" si="19"/>
        <v>4.3468499999999999</v>
      </c>
      <c r="E102" s="87">
        <f t="shared" si="19"/>
        <v>8.5910544243233744E-2</v>
      </c>
      <c r="F102" s="21">
        <f t="shared" si="20"/>
        <v>4.3468499999999999</v>
      </c>
      <c r="G102" s="21">
        <f t="shared" si="20"/>
        <v>8.5910544243233744E-2</v>
      </c>
      <c r="H102" s="21">
        <f t="shared" si="21"/>
        <v>18.8951049225</v>
      </c>
      <c r="I102" s="21">
        <f t="shared" si="22"/>
        <v>82.134186832369124</v>
      </c>
      <c r="J102" s="21">
        <f t="shared" si="23"/>
        <v>357.02499003228371</v>
      </c>
      <c r="K102" s="21">
        <f t="shared" si="24"/>
        <v>0.37344024924370062</v>
      </c>
      <c r="L102" s="21">
        <f t="shared" si="25"/>
        <v>1.62328874742498</v>
      </c>
      <c r="M102" s="21">
        <f t="shared" ca="1" si="17"/>
        <v>8.495662839491408E-2</v>
      </c>
      <c r="N102" s="21">
        <f t="shared" ca="1" si="26"/>
        <v>9.0995544567542452E-7</v>
      </c>
      <c r="O102" s="50">
        <f t="shared" ca="1" si="27"/>
        <v>8134907.5864512604</v>
      </c>
      <c r="P102" s="21">
        <f t="shared" ca="1" si="28"/>
        <v>1739591.1007528033</v>
      </c>
      <c r="Q102" s="21">
        <f t="shared" ca="1" si="29"/>
        <v>20799.041465500977</v>
      </c>
      <c r="R102">
        <f t="shared" ca="1" si="18"/>
        <v>9.5391584831966414E-4</v>
      </c>
    </row>
    <row r="103" spans="1:18" x14ac:dyDescent="0.2">
      <c r="A103" s="85">
        <v>43503</v>
      </c>
      <c r="B103" s="85">
        <v>8.421309928962728E-2</v>
      </c>
      <c r="C103" s="85">
        <v>1</v>
      </c>
      <c r="D103" s="87">
        <f t="shared" si="19"/>
        <v>4.3502999999999998</v>
      </c>
      <c r="E103" s="87">
        <f t="shared" si="19"/>
        <v>8.421309928962728E-2</v>
      </c>
      <c r="F103" s="21">
        <f t="shared" si="20"/>
        <v>4.3502999999999998</v>
      </c>
      <c r="G103" s="21">
        <f t="shared" si="20"/>
        <v>8.421309928962728E-2</v>
      </c>
      <c r="H103" s="21">
        <f t="shared" si="21"/>
        <v>18.925110089999997</v>
      </c>
      <c r="I103" s="21">
        <f t="shared" si="22"/>
        <v>82.329906424526982</v>
      </c>
      <c r="J103" s="21">
        <f t="shared" si="23"/>
        <v>358.1597919186197</v>
      </c>
      <c r="K103" s="21">
        <f t="shared" si="24"/>
        <v>0.36635224583966552</v>
      </c>
      <c r="L103" s="21">
        <f t="shared" si="25"/>
        <v>1.5937421750762968</v>
      </c>
      <c r="M103" s="21">
        <f t="shared" ca="1" si="17"/>
        <v>8.489023486510866E-2</v>
      </c>
      <c r="N103" s="21">
        <f t="shared" ca="1" si="26"/>
        <v>4.5851258758249985E-7</v>
      </c>
      <c r="O103" s="50">
        <f t="shared" ca="1" si="27"/>
        <v>7766777.859426734</v>
      </c>
      <c r="P103" s="21">
        <f t="shared" ca="1" si="28"/>
        <v>1649808.4121033414</v>
      </c>
      <c r="Q103" s="21">
        <f t="shared" ca="1" si="29"/>
        <v>19523.948103010538</v>
      </c>
      <c r="R103">
        <f t="shared" ca="1" si="18"/>
        <v>-6.7713557548138015E-4</v>
      </c>
    </row>
    <row r="104" spans="1:18" x14ac:dyDescent="0.2">
      <c r="A104" s="85">
        <v>43550</v>
      </c>
      <c r="B104" s="85">
        <v>8.5155710505205207E-2</v>
      </c>
      <c r="C104" s="85">
        <v>1</v>
      </c>
      <c r="D104" s="87">
        <f t="shared" si="19"/>
        <v>4.3550000000000004</v>
      </c>
      <c r="E104" s="87">
        <f t="shared" si="19"/>
        <v>8.5155710505205207E-2</v>
      </c>
      <c r="F104" s="21">
        <f t="shared" si="20"/>
        <v>4.3550000000000004</v>
      </c>
      <c r="G104" s="21">
        <f t="shared" si="20"/>
        <v>8.5155710505205207E-2</v>
      </c>
      <c r="H104" s="21">
        <f t="shared" si="21"/>
        <v>18.966025000000005</v>
      </c>
      <c r="I104" s="21">
        <f t="shared" si="22"/>
        <v>82.597038875000038</v>
      </c>
      <c r="J104" s="21">
        <f t="shared" si="23"/>
        <v>359.71010430062518</v>
      </c>
      <c r="K104" s="21">
        <f t="shared" si="24"/>
        <v>0.37085311925016873</v>
      </c>
      <c r="L104" s="21">
        <f t="shared" si="25"/>
        <v>1.615065334334485</v>
      </c>
      <c r="M104" s="21">
        <f t="shared" ca="1" si="17"/>
        <v>8.4799236521946542E-2</v>
      </c>
      <c r="N104" s="21">
        <f t="shared" ca="1" si="26"/>
        <v>1.2707370074029895E-7</v>
      </c>
      <c r="O104" s="50">
        <f t="shared" ca="1" si="27"/>
        <v>7272796.7946191728</v>
      </c>
      <c r="P104" s="21">
        <f t="shared" ca="1" si="28"/>
        <v>1529888.8324701437</v>
      </c>
      <c r="Q104" s="21">
        <f t="shared" ca="1" si="29"/>
        <v>17832.421960882039</v>
      </c>
      <c r="R104">
        <f t="shared" ca="1" si="18"/>
        <v>3.5647398325866497E-4</v>
      </c>
    </row>
    <row r="105" spans="1:18" x14ac:dyDescent="0.2">
      <c r="A105" s="85">
        <v>44560</v>
      </c>
      <c r="B105" s="85">
        <v>8.2652249373495579E-2</v>
      </c>
      <c r="C105" s="85">
        <v>1</v>
      </c>
      <c r="D105" s="87">
        <f t="shared" si="19"/>
        <v>4.4560000000000004</v>
      </c>
      <c r="E105" s="87">
        <f t="shared" si="19"/>
        <v>8.2652249373495579E-2</v>
      </c>
      <c r="F105" s="21">
        <f t="shared" si="20"/>
        <v>4.4560000000000004</v>
      </c>
      <c r="G105" s="21">
        <f t="shared" si="20"/>
        <v>8.2652249373495579E-2</v>
      </c>
      <c r="H105" s="21">
        <f t="shared" si="21"/>
        <v>19.855936000000003</v>
      </c>
      <c r="I105" s="21">
        <f t="shared" si="22"/>
        <v>88.478050816000021</v>
      </c>
      <c r="J105" s="21">
        <f t="shared" si="23"/>
        <v>394.25819443609612</v>
      </c>
      <c r="K105" s="21">
        <f t="shared" si="24"/>
        <v>0.36829842320829631</v>
      </c>
      <c r="L105" s="21">
        <f t="shared" si="25"/>
        <v>1.6411377738161685</v>
      </c>
      <c r="M105" s="21">
        <f t="shared" ca="1" si="17"/>
        <v>8.2690680518170245E-2</v>
      </c>
      <c r="N105" s="21">
        <f t="shared" ca="1" si="26"/>
        <v>1.4769528810051528E-9</v>
      </c>
      <c r="O105" s="50">
        <f t="shared" ca="1" si="27"/>
        <v>194855.02916320055</v>
      </c>
      <c r="P105" s="21">
        <f t="shared" ca="1" si="28"/>
        <v>2833.563954480042</v>
      </c>
      <c r="Q105" s="21">
        <f t="shared" ca="1" si="29"/>
        <v>386.43478657247232</v>
      </c>
      <c r="R105">
        <f t="shared" ca="1" si="18"/>
        <v>-3.8431144674666573E-5</v>
      </c>
    </row>
    <row r="106" spans="1:18" x14ac:dyDescent="0.2">
      <c r="A106" s="85">
        <v>44791.5</v>
      </c>
      <c r="B106" s="85">
        <v>8.3778089712723158E-2</v>
      </c>
      <c r="C106" s="85">
        <v>1</v>
      </c>
      <c r="D106" s="87">
        <f t="shared" si="19"/>
        <v>4.4791499999999997</v>
      </c>
      <c r="E106" s="87">
        <f t="shared" si="19"/>
        <v>8.3778089712723158E-2</v>
      </c>
      <c r="F106" s="21">
        <f t="shared" si="20"/>
        <v>4.4791499999999997</v>
      </c>
      <c r="G106" s="21">
        <f t="shared" si="20"/>
        <v>8.3778089712723158E-2</v>
      </c>
      <c r="H106" s="21">
        <f t="shared" si="21"/>
        <v>20.062784722499998</v>
      </c>
      <c r="I106" s="21">
        <f t="shared" si="22"/>
        <v>89.864222189785863</v>
      </c>
      <c r="J106" s="21">
        <f t="shared" si="23"/>
        <v>402.51533082137934</v>
      </c>
      <c r="K106" s="21">
        <f t="shared" si="24"/>
        <v>0.37525463053674391</v>
      </c>
      <c r="L106" s="21">
        <f t="shared" si="25"/>
        <v>1.6808217783686563</v>
      </c>
      <c r="M106" s="21">
        <f t="shared" ca="1" si="17"/>
        <v>8.216617661570802E-2</v>
      </c>
      <c r="N106" s="21">
        <f t="shared" ca="1" si="26"/>
        <v>2.5982638323289353E-6</v>
      </c>
      <c r="O106" s="50">
        <f t="shared" ca="1" si="27"/>
        <v>26104.376460250736</v>
      </c>
      <c r="P106" s="21">
        <f t="shared" ca="1" si="28"/>
        <v>68419.890022049134</v>
      </c>
      <c r="Q106" s="21">
        <f t="shared" ca="1" si="29"/>
        <v>3624.4567670749466</v>
      </c>
      <c r="R106">
        <f t="shared" ca="1" si="18"/>
        <v>1.6119130970151385E-3</v>
      </c>
    </row>
    <row r="107" spans="1:18" x14ac:dyDescent="0.2">
      <c r="A107" s="85">
        <v>44860.5</v>
      </c>
      <c r="B107" s="85">
        <v>8.3083199795510154E-2</v>
      </c>
      <c r="C107" s="85">
        <v>1</v>
      </c>
      <c r="D107" s="87">
        <f t="shared" si="19"/>
        <v>4.4860499999999996</v>
      </c>
      <c r="E107" s="87">
        <f t="shared" si="19"/>
        <v>8.3083199795510154E-2</v>
      </c>
      <c r="F107" s="21">
        <f t="shared" si="20"/>
        <v>4.4860499999999996</v>
      </c>
      <c r="G107" s="21">
        <f t="shared" si="20"/>
        <v>8.3083199795510154E-2</v>
      </c>
      <c r="H107" s="21">
        <f t="shared" si="21"/>
        <v>20.124644602499998</v>
      </c>
      <c r="I107" s="21">
        <f t="shared" si="22"/>
        <v>90.280161919045113</v>
      </c>
      <c r="J107" s="21">
        <f t="shared" si="23"/>
        <v>405.00132037693231</v>
      </c>
      <c r="K107" s="21">
        <f t="shared" si="24"/>
        <v>0.37271538844264829</v>
      </c>
      <c r="L107" s="21">
        <f t="shared" si="25"/>
        <v>1.6720198683231422</v>
      </c>
      <c r="M107" s="21">
        <f t="shared" ca="1" si="17"/>
        <v>8.2006872251340068E-2</v>
      </c>
      <c r="N107" s="21">
        <f t="shared" ca="1" si="26"/>
        <v>1.1584809823392082E-6</v>
      </c>
      <c r="O107" s="50">
        <f t="shared" ca="1" si="27"/>
        <v>120757.1111318629</v>
      </c>
      <c r="P107" s="21">
        <f t="shared" ca="1" si="28"/>
        <v>128550.37122472965</v>
      </c>
      <c r="Q107" s="21">
        <f t="shared" ca="1" si="29"/>
        <v>5282.4068329945185</v>
      </c>
      <c r="R107">
        <f t="shared" ca="1" si="18"/>
        <v>1.0763275441700859E-3</v>
      </c>
    </row>
    <row r="108" spans="1:18" x14ac:dyDescent="0.2">
      <c r="A108" s="85">
        <v>45600</v>
      </c>
      <c r="B108" s="85">
        <v>8.0624923051800579E-2</v>
      </c>
      <c r="C108" s="85">
        <v>1</v>
      </c>
      <c r="D108" s="87">
        <f t="shared" si="19"/>
        <v>4.5599999999999996</v>
      </c>
      <c r="E108" s="87">
        <f t="shared" si="19"/>
        <v>8.0624923051800579E-2</v>
      </c>
      <c r="F108" s="21">
        <f t="shared" si="20"/>
        <v>4.5599999999999996</v>
      </c>
      <c r="G108" s="21">
        <f t="shared" si="20"/>
        <v>8.0624923051800579E-2</v>
      </c>
      <c r="H108" s="21">
        <f t="shared" si="21"/>
        <v>20.793599999999998</v>
      </c>
      <c r="I108" s="21">
        <f t="shared" si="22"/>
        <v>94.818815999999984</v>
      </c>
      <c r="J108" s="21">
        <f t="shared" si="23"/>
        <v>432.37380095999987</v>
      </c>
      <c r="K108" s="21">
        <f t="shared" si="24"/>
        <v>0.36764964911621062</v>
      </c>
      <c r="L108" s="21">
        <f t="shared" si="25"/>
        <v>1.6764823999699203</v>
      </c>
      <c r="M108" s="21">
        <f t="shared" ca="1" si="17"/>
        <v>8.0213824939716294E-2</v>
      </c>
      <c r="N108" s="21">
        <f t="shared" ca="1" si="26"/>
        <v>1.6900165775926328E-7</v>
      </c>
      <c r="O108" s="50">
        <f t="shared" ca="1" si="27"/>
        <v>6346373.1408088142</v>
      </c>
      <c r="P108" s="21">
        <f t="shared" ca="1" si="28"/>
        <v>2214939.0249567404</v>
      </c>
      <c r="Q108" s="21">
        <f t="shared" ca="1" si="29"/>
        <v>47392.196193292322</v>
      </c>
      <c r="R108">
        <f t="shared" ca="1" si="18"/>
        <v>4.1109811208428493E-4</v>
      </c>
    </row>
    <row r="109" spans="1:18" x14ac:dyDescent="0.2">
      <c r="A109" s="85">
        <v>45629</v>
      </c>
      <c r="B109" s="85">
        <v>7.9561853381164838E-2</v>
      </c>
      <c r="C109" s="85">
        <v>1</v>
      </c>
      <c r="D109" s="87">
        <f t="shared" si="19"/>
        <v>4.5629</v>
      </c>
      <c r="E109" s="87">
        <f t="shared" si="19"/>
        <v>7.9561853381164838E-2</v>
      </c>
      <c r="F109" s="21">
        <f t="shared" si="20"/>
        <v>4.5629</v>
      </c>
      <c r="G109" s="21">
        <f t="shared" si="20"/>
        <v>7.9561853381164838E-2</v>
      </c>
      <c r="H109" s="21">
        <f t="shared" si="21"/>
        <v>20.820056409999999</v>
      </c>
      <c r="I109" s="21">
        <f t="shared" si="22"/>
        <v>94.999835393189002</v>
      </c>
      <c r="J109" s="21">
        <f t="shared" si="23"/>
        <v>433.4747489155821</v>
      </c>
      <c r="K109" s="21">
        <f t="shared" si="24"/>
        <v>0.36303278079291701</v>
      </c>
      <c r="L109" s="21">
        <f t="shared" si="25"/>
        <v>1.656482275480001</v>
      </c>
      <c r="M109" s="21">
        <f t="shared" ca="1" si="17"/>
        <v>8.014031409780431E-2</v>
      </c>
      <c r="N109" s="21">
        <f t="shared" ca="1" si="26"/>
        <v>3.3461680069505253E-7</v>
      </c>
      <c r="O109" s="50">
        <f t="shared" ca="1" si="27"/>
        <v>6817516.1299912436</v>
      </c>
      <c r="P109" s="21">
        <f t="shared" ca="1" si="28"/>
        <v>2359121.8415688309</v>
      </c>
      <c r="Q109" s="21">
        <f t="shared" ca="1" si="29"/>
        <v>50088.964002856395</v>
      </c>
      <c r="R109">
        <f t="shared" ca="1" si="18"/>
        <v>-5.7846071663947285E-4</v>
      </c>
    </row>
    <row r="110" spans="1:18" x14ac:dyDescent="0.2">
      <c r="A110" s="85">
        <v>45631.5</v>
      </c>
      <c r="B110" s="85">
        <v>8.0709864610980731E-2</v>
      </c>
      <c r="C110" s="85">
        <v>1</v>
      </c>
      <c r="D110" s="87">
        <f t="shared" si="19"/>
        <v>4.5631500000000003</v>
      </c>
      <c r="E110" s="87">
        <f t="shared" si="19"/>
        <v>8.0709864610980731E-2</v>
      </c>
      <c r="F110" s="21">
        <f t="shared" si="20"/>
        <v>4.5631500000000003</v>
      </c>
      <c r="G110" s="21">
        <f t="shared" si="20"/>
        <v>8.0709864610980731E-2</v>
      </c>
      <c r="H110" s="21">
        <f t="shared" si="21"/>
        <v>20.822337922500001</v>
      </c>
      <c r="I110" s="21">
        <f t="shared" si="22"/>
        <v>95.015451291055882</v>
      </c>
      <c r="J110" s="21">
        <f t="shared" si="23"/>
        <v>433.56975655878165</v>
      </c>
      <c r="K110" s="21">
        <f t="shared" si="24"/>
        <v>0.36829121869959675</v>
      </c>
      <c r="L110" s="21">
        <f t="shared" si="25"/>
        <v>1.680568074609065</v>
      </c>
      <c r="M110" s="21">
        <f t="shared" ca="1" si="17"/>
        <v>8.0133965665711682E-2</v>
      </c>
      <c r="N110" s="21">
        <f t="shared" ca="1" si="26"/>
        <v>3.3165959516200289E-7</v>
      </c>
      <c r="O110" s="50">
        <f t="shared" ca="1" si="27"/>
        <v>6859045.1303267581</v>
      </c>
      <c r="P110" s="21">
        <f t="shared" ca="1" si="28"/>
        <v>2371800.9489398343</v>
      </c>
      <c r="Q110" s="21">
        <f t="shared" ca="1" si="29"/>
        <v>50325.605349349498</v>
      </c>
      <c r="R110">
        <f t="shared" ca="1" si="18"/>
        <v>5.7589894526904883E-4</v>
      </c>
    </row>
    <row r="111" spans="1:18" x14ac:dyDescent="0.2">
      <c r="A111" s="85">
        <v>45874</v>
      </c>
      <c r="B111" s="85">
        <v>8.0466954386793077E-2</v>
      </c>
      <c r="C111" s="85">
        <v>1</v>
      </c>
      <c r="D111" s="87">
        <f t="shared" si="19"/>
        <v>4.5873999999999997</v>
      </c>
      <c r="E111" s="87">
        <f t="shared" si="19"/>
        <v>8.0466954386793077E-2</v>
      </c>
      <c r="F111" s="21">
        <f t="shared" si="20"/>
        <v>4.5873999999999997</v>
      </c>
      <c r="G111" s="21">
        <f t="shared" si="20"/>
        <v>8.0466954386793077E-2</v>
      </c>
      <c r="H111" s="21">
        <f t="shared" si="21"/>
        <v>21.044238759999999</v>
      </c>
      <c r="I111" s="21">
        <f t="shared" si="22"/>
        <v>96.538340887623988</v>
      </c>
      <c r="J111" s="21">
        <f t="shared" si="23"/>
        <v>442.85998498788626</v>
      </c>
      <c r="K111" s="21">
        <f t="shared" si="24"/>
        <v>0.36913410655397455</v>
      </c>
      <c r="L111" s="21">
        <f t="shared" si="25"/>
        <v>1.6933658004057028</v>
      </c>
      <c r="M111" s="21">
        <f t="shared" ca="1" si="17"/>
        <v>7.9509649661148374E-2</v>
      </c>
      <c r="N111" s="21">
        <f t="shared" ca="1" si="26"/>
        <v>9.1643233774168038E-7</v>
      </c>
      <c r="O111" s="50">
        <f t="shared" ca="1" si="27"/>
        <v>11607605.040739074</v>
      </c>
      <c r="P111" s="21">
        <f t="shared" ca="1" si="28"/>
        <v>3798153.5364068933</v>
      </c>
      <c r="Q111" s="21">
        <f t="shared" ca="1" si="29"/>
        <v>76550.543484920767</v>
      </c>
      <c r="R111">
        <f t="shared" ca="1" si="18"/>
        <v>9.5730472564470315E-4</v>
      </c>
    </row>
    <row r="112" spans="1:18" x14ac:dyDescent="0.2">
      <c r="A112" s="85">
        <v>45880</v>
      </c>
      <c r="B112" s="85">
        <v>7.8502181349904276E-2</v>
      </c>
      <c r="C112" s="85">
        <v>1</v>
      </c>
      <c r="D112" s="87">
        <f t="shared" si="19"/>
        <v>4.5880000000000001</v>
      </c>
      <c r="E112" s="87">
        <f t="shared" si="19"/>
        <v>7.8502181349904276E-2</v>
      </c>
      <c r="F112" s="21">
        <f t="shared" si="20"/>
        <v>4.5880000000000001</v>
      </c>
      <c r="G112" s="21">
        <f t="shared" si="20"/>
        <v>7.8502181349904276E-2</v>
      </c>
      <c r="H112" s="21">
        <f t="shared" si="21"/>
        <v>21.049744</v>
      </c>
      <c r="I112" s="21">
        <f t="shared" si="22"/>
        <v>96.576225472000004</v>
      </c>
      <c r="J112" s="21">
        <f t="shared" si="23"/>
        <v>443.09172246553601</v>
      </c>
      <c r="K112" s="21">
        <f t="shared" si="24"/>
        <v>0.36016800803336085</v>
      </c>
      <c r="L112" s="21">
        <f t="shared" si="25"/>
        <v>1.6524508208570596</v>
      </c>
      <c r="M112" s="21">
        <f t="shared" ca="1" si="17"/>
        <v>7.9493988899503099E-2</v>
      </c>
      <c r="N112" s="21">
        <f t="shared" ca="1" si="26"/>
        <v>9.8368221544122006E-7</v>
      </c>
      <c r="O112" s="50">
        <f t="shared" ca="1" si="27"/>
        <v>11743898.543096719</v>
      </c>
      <c r="P112" s="21">
        <f t="shared" ca="1" si="28"/>
        <v>3838566.5347477412</v>
      </c>
      <c r="Q112" s="21">
        <f t="shared" ca="1" si="29"/>
        <v>77284.543069209525</v>
      </c>
      <c r="R112">
        <f t="shared" ca="1" si="18"/>
        <v>-9.9180754959882211E-4</v>
      </c>
    </row>
    <row r="113" spans="1:18" x14ac:dyDescent="0.2">
      <c r="A113" s="85">
        <v>45939</v>
      </c>
      <c r="B113" s="85">
        <v>8.2175246490805876E-2</v>
      </c>
      <c r="C113" s="85">
        <v>1</v>
      </c>
      <c r="D113" s="87">
        <f t="shared" si="19"/>
        <v>4.5938999999999997</v>
      </c>
      <c r="E113" s="87">
        <f t="shared" si="19"/>
        <v>8.2175246490805876E-2</v>
      </c>
      <c r="F113" s="21">
        <f t="shared" si="20"/>
        <v>4.5938999999999997</v>
      </c>
      <c r="G113" s="21">
        <f t="shared" si="20"/>
        <v>8.2175246490805876E-2</v>
      </c>
      <c r="H113" s="21">
        <f t="shared" si="21"/>
        <v>21.103917209999995</v>
      </c>
      <c r="I113" s="21">
        <f t="shared" si="22"/>
        <v>96.949285271018965</v>
      </c>
      <c r="J113" s="21">
        <f t="shared" si="23"/>
        <v>445.37532160653399</v>
      </c>
      <c r="K113" s="21">
        <f t="shared" si="24"/>
        <v>0.37750486485411311</v>
      </c>
      <c r="L113" s="21">
        <f t="shared" si="25"/>
        <v>1.73421959865331</v>
      </c>
      <c r="M113" s="21">
        <f t="shared" ca="1" si="17"/>
        <v>7.9339441578201275E-2</v>
      </c>
      <c r="N113" s="21">
        <f t="shared" ca="1" si="26"/>
        <v>8.0417895023523844E-6</v>
      </c>
      <c r="O113" s="50">
        <f t="shared" ca="1" si="27"/>
        <v>13134809.59424022</v>
      </c>
      <c r="P113" s="21">
        <f t="shared" ca="1" si="28"/>
        <v>4249745.0660254452</v>
      </c>
      <c r="Q113" s="21">
        <f t="shared" ca="1" si="29"/>
        <v>84730.935142136281</v>
      </c>
      <c r="R113">
        <f t="shared" ca="1" si="18"/>
        <v>2.8358049126046003E-3</v>
      </c>
    </row>
    <row r="114" spans="1:18" x14ac:dyDescent="0.2">
      <c r="A114" s="85">
        <v>46717.5</v>
      </c>
      <c r="B114" s="85">
        <v>7.6785945013398305E-2</v>
      </c>
      <c r="C114" s="85">
        <v>1</v>
      </c>
      <c r="D114" s="87">
        <f t="shared" si="19"/>
        <v>4.6717500000000003</v>
      </c>
      <c r="E114" s="87">
        <f t="shared" si="19"/>
        <v>7.6785945013398305E-2</v>
      </c>
      <c r="F114" s="21">
        <f t="shared" si="20"/>
        <v>4.6717500000000003</v>
      </c>
      <c r="G114" s="21">
        <f t="shared" si="20"/>
        <v>7.6785945013398305E-2</v>
      </c>
      <c r="H114" s="21">
        <f t="shared" si="21"/>
        <v>21.825248062500002</v>
      </c>
      <c r="I114" s="21">
        <f t="shared" si="22"/>
        <v>101.96210263598439</v>
      </c>
      <c r="J114" s="21">
        <f t="shared" si="23"/>
        <v>476.34145298966013</v>
      </c>
      <c r="K114" s="21">
        <f t="shared" si="24"/>
        <v>0.35872473861634357</v>
      </c>
      <c r="L114" s="21">
        <f t="shared" si="25"/>
        <v>1.6758722976309033</v>
      </c>
      <c r="M114" s="21">
        <f t="shared" ca="1" si="17"/>
        <v>7.7206725094082385E-2</v>
      </c>
      <c r="N114" s="21">
        <f t="shared" ca="1" si="26"/>
        <v>1.7705587630050089E-7</v>
      </c>
      <c r="O114" s="50">
        <f t="shared" ca="1" si="27"/>
        <v>41244886.256379828</v>
      </c>
      <c r="P114" s="21">
        <f t="shared" ca="1" si="28"/>
        <v>12316940.8316206</v>
      </c>
      <c r="Q114" s="21">
        <f t="shared" ca="1" si="29"/>
        <v>226633.99417174814</v>
      </c>
      <c r="R114">
        <f t="shared" ca="1" si="18"/>
        <v>-4.2078008068408002E-4</v>
      </c>
    </row>
    <row r="115" spans="1:18" x14ac:dyDescent="0.2">
      <c r="A115" s="85">
        <v>46718</v>
      </c>
      <c r="B115" s="85">
        <v>7.4855547260085586E-2</v>
      </c>
      <c r="C115" s="85">
        <v>1</v>
      </c>
      <c r="D115" s="87">
        <f t="shared" si="19"/>
        <v>4.6718000000000002</v>
      </c>
      <c r="E115" s="87">
        <f t="shared" si="19"/>
        <v>7.4855547260085586E-2</v>
      </c>
      <c r="F115" s="21">
        <f t="shared" si="20"/>
        <v>4.6718000000000002</v>
      </c>
      <c r="G115" s="21">
        <f t="shared" si="20"/>
        <v>7.4855547260085586E-2</v>
      </c>
      <c r="H115" s="21">
        <f t="shared" si="21"/>
        <v>21.825715240000001</v>
      </c>
      <c r="I115" s="21">
        <f t="shared" si="22"/>
        <v>101.96537645823202</v>
      </c>
      <c r="J115" s="21">
        <f t="shared" si="23"/>
        <v>476.36184573756833</v>
      </c>
      <c r="K115" s="21">
        <f t="shared" si="24"/>
        <v>0.34971014568966785</v>
      </c>
      <c r="L115" s="21">
        <f t="shared" si="25"/>
        <v>1.6337758586329902</v>
      </c>
      <c r="M115" s="21">
        <f t="shared" ca="1" si="17"/>
        <v>7.7205299490565704E-2</v>
      </c>
      <c r="N115" s="21">
        <f t="shared" ca="1" si="26"/>
        <v>5.521335544646288E-6</v>
      </c>
      <c r="O115" s="50">
        <f t="shared" ca="1" si="27"/>
        <v>41269469.816190809</v>
      </c>
      <c r="P115" s="21">
        <f t="shared" ca="1" si="28"/>
        <v>12323883.58348</v>
      </c>
      <c r="Q115" s="21">
        <f t="shared" ca="1" si="29"/>
        <v>226754.13312137109</v>
      </c>
      <c r="R115">
        <f t="shared" ca="1" si="18"/>
        <v>-2.3497522304801177E-3</v>
      </c>
    </row>
    <row r="116" spans="1:18" x14ac:dyDescent="0.2">
      <c r="A116" s="85">
        <v>46749</v>
      </c>
      <c r="B116" s="85">
        <v>7.527088656934211E-2</v>
      </c>
      <c r="C116" s="85">
        <v>1</v>
      </c>
      <c r="D116" s="87">
        <f t="shared" si="19"/>
        <v>4.6749000000000001</v>
      </c>
      <c r="E116" s="87">
        <f t="shared" si="19"/>
        <v>7.527088656934211E-2</v>
      </c>
      <c r="F116" s="21">
        <f t="shared" si="20"/>
        <v>4.6749000000000001</v>
      </c>
      <c r="G116" s="21">
        <f t="shared" si="20"/>
        <v>7.527088656934211E-2</v>
      </c>
      <c r="H116" s="21">
        <f t="shared" si="21"/>
        <v>21.854690009999999</v>
      </c>
      <c r="I116" s="21">
        <f t="shared" si="22"/>
        <v>102.168490327749</v>
      </c>
      <c r="J116" s="21">
        <f t="shared" si="23"/>
        <v>477.62747543319381</v>
      </c>
      <c r="K116" s="21">
        <f t="shared" si="24"/>
        <v>0.35188386762301743</v>
      </c>
      <c r="L116" s="21">
        <f t="shared" si="25"/>
        <v>1.6450218927508442</v>
      </c>
      <c r="M116" s="21">
        <f t="shared" ca="1" si="17"/>
        <v>7.7116772069732831E-2</v>
      </c>
      <c r="N116" s="21">
        <f t="shared" ca="1" si="26"/>
        <v>3.4072932805527002E-6</v>
      </c>
      <c r="O116" s="50">
        <f t="shared" ca="1" si="27"/>
        <v>42811780.057609513</v>
      </c>
      <c r="P116" s="21">
        <f t="shared" ca="1" si="28"/>
        <v>12759210.447540529</v>
      </c>
      <c r="Q116" s="21">
        <f t="shared" ca="1" si="29"/>
        <v>234282.78590648365</v>
      </c>
      <c r="R116">
        <f t="shared" ca="1" si="18"/>
        <v>-1.8458855003907204E-3</v>
      </c>
    </row>
    <row r="117" spans="1:18" x14ac:dyDescent="0.2">
      <c r="A117" s="85">
        <v>46768</v>
      </c>
      <c r="B117" s="85">
        <v>7.5715771963587031E-2</v>
      </c>
      <c r="C117" s="85">
        <v>1</v>
      </c>
      <c r="D117" s="87">
        <f t="shared" si="19"/>
        <v>4.6768000000000001</v>
      </c>
      <c r="E117" s="87">
        <f t="shared" si="19"/>
        <v>7.5715771963587031E-2</v>
      </c>
      <c r="F117" s="21">
        <f t="shared" si="20"/>
        <v>4.6768000000000001</v>
      </c>
      <c r="G117" s="21">
        <f t="shared" si="20"/>
        <v>7.5715771963587031E-2</v>
      </c>
      <c r="H117" s="21">
        <f t="shared" si="21"/>
        <v>21.87245824</v>
      </c>
      <c r="I117" s="21">
        <f t="shared" si="22"/>
        <v>102.293112696832</v>
      </c>
      <c r="J117" s="21">
        <f t="shared" si="23"/>
        <v>478.40442946054389</v>
      </c>
      <c r="K117" s="21">
        <f t="shared" si="24"/>
        <v>0.35410752231930381</v>
      </c>
      <c r="L117" s="21">
        <f t="shared" si="25"/>
        <v>1.6560900603829201</v>
      </c>
      <c r="M117" s="21">
        <f t="shared" ca="1" si="17"/>
        <v>7.7062377124489989E-2</v>
      </c>
      <c r="N117" s="21">
        <f t="shared" ca="1" si="26"/>
        <v>1.8133454593704824E-6</v>
      </c>
      <c r="O117" s="50">
        <f t="shared" ca="1" si="27"/>
        <v>43774814.804783195</v>
      </c>
      <c r="P117" s="21">
        <f t="shared" ca="1" si="28"/>
        <v>13030796.419453096</v>
      </c>
      <c r="Q117" s="21">
        <f t="shared" ca="1" si="29"/>
        <v>238975.44630675419</v>
      </c>
      <c r="R117">
        <f t="shared" ca="1" si="18"/>
        <v>-1.3466051609029583E-3</v>
      </c>
    </row>
    <row r="118" spans="1:18" x14ac:dyDescent="0.2">
      <c r="A118" s="85">
        <v>46811.5</v>
      </c>
      <c r="B118" s="85">
        <v>7.6671167444146704E-2</v>
      </c>
      <c r="C118" s="85">
        <v>1</v>
      </c>
      <c r="D118" s="87">
        <f t="shared" si="19"/>
        <v>4.6811499999999997</v>
      </c>
      <c r="E118" s="87">
        <f t="shared" si="19"/>
        <v>7.6671167444146704E-2</v>
      </c>
      <c r="F118" s="21">
        <f t="shared" si="20"/>
        <v>4.6811499999999997</v>
      </c>
      <c r="G118" s="21">
        <f t="shared" si="20"/>
        <v>7.6671167444146704E-2</v>
      </c>
      <c r="H118" s="21">
        <f t="shared" si="21"/>
        <v>21.913165322499996</v>
      </c>
      <c r="I118" s="21">
        <f t="shared" si="22"/>
        <v>102.57881384942085</v>
      </c>
      <c r="J118" s="21">
        <f t="shared" si="23"/>
        <v>480.18681445121638</v>
      </c>
      <c r="K118" s="21">
        <f t="shared" si="24"/>
        <v>0.35890923548116732</v>
      </c>
      <c r="L118" s="21">
        <f t="shared" si="25"/>
        <v>1.6801079676726662</v>
      </c>
      <c r="M118" s="21">
        <f t="shared" ca="1" si="17"/>
        <v>7.6937451536057189E-2</v>
      </c>
      <c r="N118" s="21">
        <f t="shared" ca="1" si="26"/>
        <v>7.0907217604591492E-8</v>
      </c>
      <c r="O118" s="50">
        <f t="shared" ca="1" si="27"/>
        <v>46031035.499712303</v>
      </c>
      <c r="P118" s="21">
        <f t="shared" ca="1" si="28"/>
        <v>13666397.386648407</v>
      </c>
      <c r="Q118" s="21">
        <f t="shared" ca="1" si="29"/>
        <v>249945.76249025748</v>
      </c>
      <c r="R118">
        <f t="shared" ca="1" si="18"/>
        <v>-2.6628409191048474E-4</v>
      </c>
    </row>
    <row r="119" spans="1:18" x14ac:dyDescent="0.2">
      <c r="A119" s="85">
        <v>46812</v>
      </c>
      <c r="B119" s="85">
        <v>7.5140769688005093E-2</v>
      </c>
      <c r="C119" s="85">
        <v>1</v>
      </c>
      <c r="D119" s="87">
        <f t="shared" si="19"/>
        <v>4.6811999999999996</v>
      </c>
      <c r="E119" s="87">
        <f t="shared" si="19"/>
        <v>7.5140769688005093E-2</v>
      </c>
      <c r="F119" s="21">
        <f t="shared" si="20"/>
        <v>4.6811999999999996</v>
      </c>
      <c r="G119" s="21">
        <f t="shared" si="20"/>
        <v>7.5140769688005093E-2</v>
      </c>
      <c r="H119" s="21">
        <f t="shared" si="21"/>
        <v>21.913633439999995</v>
      </c>
      <c r="I119" s="21">
        <f t="shared" si="22"/>
        <v>102.58210085932797</v>
      </c>
      <c r="J119" s="21">
        <f t="shared" si="23"/>
        <v>480.20733054268601</v>
      </c>
      <c r="K119" s="21">
        <f t="shared" si="24"/>
        <v>0.3517489710634894</v>
      </c>
      <c r="L119" s="21">
        <f t="shared" si="25"/>
        <v>1.6466072833424064</v>
      </c>
      <c r="M119" s="21">
        <f t="shared" ca="1" si="17"/>
        <v>7.6936012455568359E-2</v>
      </c>
      <c r="N119" s="21">
        <f t="shared" ca="1" si="26"/>
        <v>3.2228965944882127E-6</v>
      </c>
      <c r="O119" s="50">
        <f t="shared" ca="1" si="27"/>
        <v>46057388.02873534</v>
      </c>
      <c r="P119" s="21">
        <f t="shared" ca="1" si="28"/>
        <v>13673815.749629898</v>
      </c>
      <c r="Q119" s="21">
        <f t="shared" ca="1" si="29"/>
        <v>250073.70501676912</v>
      </c>
      <c r="R119">
        <f t="shared" ca="1" si="18"/>
        <v>-1.7952427675632654E-3</v>
      </c>
    </row>
    <row r="120" spans="1:18" x14ac:dyDescent="0.2">
      <c r="A120" s="85">
        <v>46974.5</v>
      </c>
      <c r="B120" s="85">
        <v>7.6361499952326994E-2</v>
      </c>
      <c r="C120" s="85">
        <v>1</v>
      </c>
      <c r="D120" s="87">
        <f t="shared" si="19"/>
        <v>4.6974499999999999</v>
      </c>
      <c r="E120" s="87">
        <f t="shared" si="19"/>
        <v>7.6361499952326994E-2</v>
      </c>
      <c r="F120" s="21">
        <f t="shared" si="20"/>
        <v>4.6974499999999999</v>
      </c>
      <c r="G120" s="21">
        <f t="shared" si="20"/>
        <v>7.6361499952326994E-2</v>
      </c>
      <c r="H120" s="21">
        <f t="shared" si="21"/>
        <v>22.066036502499998</v>
      </c>
      <c r="I120" s="21">
        <f t="shared" si="22"/>
        <v>103.65410316866861</v>
      </c>
      <c r="J120" s="21">
        <f t="shared" si="23"/>
        <v>486.90996692966235</v>
      </c>
      <c r="K120" s="21">
        <f t="shared" si="24"/>
        <v>0.35870432795105844</v>
      </c>
      <c r="L120" s="21">
        <f t="shared" si="25"/>
        <v>1.6849956453336994</v>
      </c>
      <c r="M120" s="21">
        <f t="shared" ca="1" si="17"/>
        <v>7.6464513729686767E-2</v>
      </c>
      <c r="N120" s="21">
        <f t="shared" ca="1" si="26"/>
        <v>1.0611838325928839E-8</v>
      </c>
      <c r="O120" s="50">
        <f t="shared" ca="1" si="27"/>
        <v>55139152.186545715</v>
      </c>
      <c r="P120" s="21">
        <f t="shared" ca="1" si="28"/>
        <v>16223694.210901642</v>
      </c>
      <c r="Q120" s="21">
        <f t="shared" ca="1" si="29"/>
        <v>293931.83212290693</v>
      </c>
      <c r="R120">
        <f t="shared" ca="1" si="18"/>
        <v>-1.030137773597728E-4</v>
      </c>
    </row>
    <row r="121" spans="1:18" x14ac:dyDescent="0.2">
      <c r="A121" s="85">
        <v>47706</v>
      </c>
      <c r="B121" s="85">
        <v>7.3589587263995782E-2</v>
      </c>
      <c r="C121" s="85">
        <v>1</v>
      </c>
      <c r="D121" s="87">
        <f t="shared" si="19"/>
        <v>4.7706</v>
      </c>
      <c r="E121" s="87">
        <f t="shared" si="19"/>
        <v>7.3589587263995782E-2</v>
      </c>
      <c r="F121" s="21">
        <f t="shared" si="20"/>
        <v>4.7706</v>
      </c>
      <c r="G121" s="21">
        <f t="shared" si="20"/>
        <v>7.3589587263995782E-2</v>
      </c>
      <c r="H121" s="21">
        <f t="shared" si="21"/>
        <v>22.758624359999999</v>
      </c>
      <c r="I121" s="21">
        <f t="shared" si="22"/>
        <v>108.57229337181599</v>
      </c>
      <c r="J121" s="21">
        <f t="shared" si="23"/>
        <v>517.95498275958539</v>
      </c>
      <c r="K121" s="21">
        <f t="shared" si="24"/>
        <v>0.35106648500161824</v>
      </c>
      <c r="L121" s="21">
        <f t="shared" si="25"/>
        <v>1.67479777334872</v>
      </c>
      <c r="M121" s="21">
        <f t="shared" ca="1" si="17"/>
        <v>7.4248284355138583E-2</v>
      </c>
      <c r="N121" s="21">
        <f t="shared" ca="1" si="26"/>
        <v>4.3388185787998801E-7</v>
      </c>
      <c r="O121" s="50">
        <f t="shared" ca="1" si="27"/>
        <v>110205832.64521027</v>
      </c>
      <c r="P121" s="21">
        <f t="shared" ca="1" si="28"/>
        <v>31501137.648419805</v>
      </c>
      <c r="Q121" s="21">
        <f t="shared" ca="1" si="29"/>
        <v>553452.47824046575</v>
      </c>
      <c r="R121">
        <f t="shared" ca="1" si="18"/>
        <v>-6.5869709114280139E-4</v>
      </c>
    </row>
    <row r="122" spans="1:18" x14ac:dyDescent="0.2">
      <c r="A122" s="85">
        <v>47822</v>
      </c>
      <c r="B122" s="85">
        <v>7.3537308555387426E-2</v>
      </c>
      <c r="C122" s="85">
        <v>1</v>
      </c>
      <c r="D122" s="87">
        <f t="shared" si="19"/>
        <v>4.7821999999999996</v>
      </c>
      <c r="E122" s="87">
        <f t="shared" si="19"/>
        <v>7.3537308555387426E-2</v>
      </c>
      <c r="F122" s="21">
        <f t="shared" si="20"/>
        <v>4.7821999999999996</v>
      </c>
      <c r="G122" s="21">
        <f t="shared" si="20"/>
        <v>7.3537308555387426E-2</v>
      </c>
      <c r="H122" s="21">
        <f t="shared" si="21"/>
        <v>22.869436839999995</v>
      </c>
      <c r="I122" s="21">
        <f t="shared" si="22"/>
        <v>109.36622085624796</v>
      </c>
      <c r="J122" s="21">
        <f t="shared" si="23"/>
        <v>523.01114137874902</v>
      </c>
      <c r="K122" s="21">
        <f t="shared" si="24"/>
        <v>0.3516701169735737</v>
      </c>
      <c r="L122" s="21">
        <f t="shared" si="25"/>
        <v>1.681756833391024</v>
      </c>
      <c r="M122" s="21">
        <f t="shared" ca="1" si="17"/>
        <v>7.388274364297881E-2</v>
      </c>
      <c r="N122" s="21">
        <f t="shared" ca="1" si="26"/>
        <v>1.1932539973926689E-7</v>
      </c>
      <c r="O122" s="50">
        <f t="shared" ca="1" si="27"/>
        <v>121319884.98337856</v>
      </c>
      <c r="P122" s="21">
        <f t="shared" ca="1" si="28"/>
        <v>34559931.130410798</v>
      </c>
      <c r="Q122" s="21">
        <f t="shared" ca="1" si="29"/>
        <v>604974.72060265136</v>
      </c>
      <c r="R122">
        <f t="shared" ca="1" si="18"/>
        <v>-3.4543508759138364E-4</v>
      </c>
    </row>
    <row r="123" spans="1:18" x14ac:dyDescent="0.2">
      <c r="A123" s="85">
        <v>49298.5</v>
      </c>
      <c r="B123" s="85">
        <v>6.9172743838862516E-2</v>
      </c>
      <c r="C123" s="85">
        <v>1</v>
      </c>
      <c r="D123" s="87">
        <f t="shared" si="19"/>
        <v>4.9298500000000001</v>
      </c>
      <c r="E123" s="87">
        <f t="shared" si="19"/>
        <v>6.9172743838862516E-2</v>
      </c>
      <c r="F123" s="21">
        <f t="shared" si="20"/>
        <v>4.9298500000000001</v>
      </c>
      <c r="G123" s="21">
        <f t="shared" si="20"/>
        <v>6.9172743838862516E-2</v>
      </c>
      <c r="H123" s="21">
        <f t="shared" si="21"/>
        <v>24.3034210225</v>
      </c>
      <c r="I123" s="21">
        <f t="shared" si="22"/>
        <v>119.81222012777162</v>
      </c>
      <c r="J123" s="21">
        <f t="shared" si="23"/>
        <v>590.6562733968949</v>
      </c>
      <c r="K123" s="21">
        <f t="shared" si="24"/>
        <v>0.34101125121401638</v>
      </c>
      <c r="L123" s="21">
        <f t="shared" si="25"/>
        <v>1.6811343167974186</v>
      </c>
      <c r="M123" s="21">
        <f t="shared" ca="1" si="17"/>
        <v>6.8892863144384142E-2</v>
      </c>
      <c r="N123" s="21">
        <f t="shared" ca="1" si="26"/>
        <v>7.8333203141696832E-8</v>
      </c>
      <c r="O123" s="50">
        <f t="shared" ca="1" si="27"/>
        <v>334684462.5790568</v>
      </c>
      <c r="P123" s="21">
        <f t="shared" ca="1" si="28"/>
        <v>92597029.240328372</v>
      </c>
      <c r="Q123" s="21">
        <f t="shared" ca="1" si="29"/>
        <v>1570487.3054441842</v>
      </c>
      <c r="R123">
        <f t="shared" ca="1" si="18"/>
        <v>2.7988069447837383E-4</v>
      </c>
    </row>
    <row r="124" spans="1:18" x14ac:dyDescent="0.2">
      <c r="A124" s="85"/>
      <c r="B124" s="85"/>
      <c r="C124" s="85"/>
      <c r="D124" s="87">
        <f t="shared" si="19"/>
        <v>0</v>
      </c>
      <c r="E124" s="87">
        <f t="shared" si="19"/>
        <v>0</v>
      </c>
      <c r="F124" s="21">
        <f t="shared" si="20"/>
        <v>0</v>
      </c>
      <c r="G124" s="21">
        <f t="shared" si="20"/>
        <v>0</v>
      </c>
      <c r="H124" s="21">
        <f t="shared" si="21"/>
        <v>0</v>
      </c>
      <c r="I124" s="21">
        <f t="shared" si="22"/>
        <v>0</v>
      </c>
      <c r="J124" s="21">
        <f t="shared" si="23"/>
        <v>0</v>
      </c>
      <c r="K124" s="21">
        <f t="shared" si="24"/>
        <v>0</v>
      </c>
      <c r="L124" s="21">
        <f t="shared" si="25"/>
        <v>0</v>
      </c>
      <c r="M124" s="21">
        <f t="shared" ca="1" si="17"/>
        <v>-0.10250840240532277</v>
      </c>
      <c r="N124" s="21">
        <f t="shared" ca="1" si="26"/>
        <v>0</v>
      </c>
      <c r="O124" s="50">
        <f t="shared" ca="1" si="27"/>
        <v>0</v>
      </c>
      <c r="P124" s="21">
        <f t="shared" ca="1" si="28"/>
        <v>0</v>
      </c>
      <c r="Q124" s="21">
        <f t="shared" ca="1" si="29"/>
        <v>0</v>
      </c>
      <c r="R124">
        <f t="shared" ca="1" si="18"/>
        <v>0.10250840240532277</v>
      </c>
    </row>
    <row r="125" spans="1:18" x14ac:dyDescent="0.2">
      <c r="A125" s="85"/>
      <c r="B125" s="85"/>
      <c r="C125" s="85"/>
      <c r="D125" s="87">
        <f t="shared" si="19"/>
        <v>0</v>
      </c>
      <c r="E125" s="87">
        <f t="shared" si="19"/>
        <v>0</v>
      </c>
      <c r="F125" s="21">
        <f t="shared" si="20"/>
        <v>0</v>
      </c>
      <c r="G125" s="21">
        <f t="shared" si="20"/>
        <v>0</v>
      </c>
      <c r="H125" s="21">
        <f t="shared" si="21"/>
        <v>0</v>
      </c>
      <c r="I125" s="21">
        <f t="shared" si="22"/>
        <v>0</v>
      </c>
      <c r="J125" s="21">
        <f t="shared" si="23"/>
        <v>0</v>
      </c>
      <c r="K125" s="21">
        <f t="shared" si="24"/>
        <v>0</v>
      </c>
      <c r="L125" s="21">
        <f t="shared" si="25"/>
        <v>0</v>
      </c>
      <c r="M125" s="21">
        <f t="shared" ca="1" si="17"/>
        <v>-0.10250840240532277</v>
      </c>
      <c r="N125" s="21">
        <f t="shared" ca="1" si="26"/>
        <v>0</v>
      </c>
      <c r="O125" s="50">
        <f t="shared" ca="1" si="27"/>
        <v>0</v>
      </c>
      <c r="P125" s="21">
        <f t="shared" ca="1" si="28"/>
        <v>0</v>
      </c>
      <c r="Q125" s="21">
        <f t="shared" ca="1" si="29"/>
        <v>0</v>
      </c>
      <c r="R125">
        <f t="shared" ca="1" si="18"/>
        <v>0.10250840240532277</v>
      </c>
    </row>
    <row r="126" spans="1:18" x14ac:dyDescent="0.2">
      <c r="A126" s="85"/>
      <c r="B126" s="85"/>
      <c r="C126" s="85"/>
      <c r="D126" s="87">
        <f t="shared" si="19"/>
        <v>0</v>
      </c>
      <c r="E126" s="87">
        <f t="shared" si="19"/>
        <v>0</v>
      </c>
      <c r="F126" s="21">
        <f t="shared" si="20"/>
        <v>0</v>
      </c>
      <c r="G126" s="21">
        <f t="shared" si="20"/>
        <v>0</v>
      </c>
      <c r="H126" s="21">
        <f t="shared" si="21"/>
        <v>0</v>
      </c>
      <c r="I126" s="21">
        <f t="shared" si="22"/>
        <v>0</v>
      </c>
      <c r="J126" s="21">
        <f t="shared" si="23"/>
        <v>0</v>
      </c>
      <c r="K126" s="21">
        <f t="shared" si="24"/>
        <v>0</v>
      </c>
      <c r="L126" s="21">
        <f t="shared" si="25"/>
        <v>0</v>
      </c>
      <c r="M126" s="21">
        <f t="shared" ca="1" si="17"/>
        <v>-0.10250840240532277</v>
      </c>
      <c r="N126" s="21">
        <f t="shared" ca="1" si="26"/>
        <v>0</v>
      </c>
      <c r="O126" s="50">
        <f t="shared" ca="1" si="27"/>
        <v>0</v>
      </c>
      <c r="P126" s="21">
        <f t="shared" ca="1" si="28"/>
        <v>0</v>
      </c>
      <c r="Q126" s="21">
        <f t="shared" ca="1" si="29"/>
        <v>0</v>
      </c>
      <c r="R126">
        <f t="shared" ca="1" si="18"/>
        <v>0.10250840240532277</v>
      </c>
    </row>
    <row r="127" spans="1:18" x14ac:dyDescent="0.2">
      <c r="A127" s="85"/>
      <c r="B127" s="85"/>
      <c r="C127" s="85"/>
      <c r="D127" s="87">
        <f t="shared" si="19"/>
        <v>0</v>
      </c>
      <c r="E127" s="87">
        <f t="shared" si="19"/>
        <v>0</v>
      </c>
      <c r="F127" s="21">
        <f t="shared" si="20"/>
        <v>0</v>
      </c>
      <c r="G127" s="21">
        <f t="shared" si="20"/>
        <v>0</v>
      </c>
      <c r="H127" s="21">
        <f t="shared" si="21"/>
        <v>0</v>
      </c>
      <c r="I127" s="21">
        <f t="shared" si="22"/>
        <v>0</v>
      </c>
      <c r="J127" s="21">
        <f t="shared" si="23"/>
        <v>0</v>
      </c>
      <c r="K127" s="21">
        <f t="shared" si="24"/>
        <v>0</v>
      </c>
      <c r="L127" s="21">
        <f t="shared" si="25"/>
        <v>0</v>
      </c>
      <c r="M127" s="21">
        <f t="shared" ca="1" si="17"/>
        <v>-0.10250840240532277</v>
      </c>
      <c r="N127" s="21">
        <f t="shared" ca="1" si="26"/>
        <v>0</v>
      </c>
      <c r="O127" s="50">
        <f t="shared" ca="1" si="27"/>
        <v>0</v>
      </c>
      <c r="P127" s="21">
        <f t="shared" ca="1" si="28"/>
        <v>0</v>
      </c>
      <c r="Q127" s="21">
        <f t="shared" ca="1" si="29"/>
        <v>0</v>
      </c>
      <c r="R127">
        <f t="shared" ca="1" si="18"/>
        <v>0.10250840240532277</v>
      </c>
    </row>
    <row r="128" spans="1:18" x14ac:dyDescent="0.2">
      <c r="A128" s="85"/>
      <c r="B128" s="85"/>
      <c r="C128" s="85"/>
      <c r="D128" s="87">
        <f t="shared" si="19"/>
        <v>0</v>
      </c>
      <c r="E128" s="87">
        <f t="shared" si="19"/>
        <v>0</v>
      </c>
      <c r="F128" s="21">
        <f t="shared" si="20"/>
        <v>0</v>
      </c>
      <c r="G128" s="21">
        <f t="shared" si="20"/>
        <v>0</v>
      </c>
      <c r="H128" s="21">
        <f t="shared" si="21"/>
        <v>0</v>
      </c>
      <c r="I128" s="21">
        <f t="shared" si="22"/>
        <v>0</v>
      </c>
      <c r="J128" s="21">
        <f t="shared" si="23"/>
        <v>0</v>
      </c>
      <c r="K128" s="21">
        <f t="shared" si="24"/>
        <v>0</v>
      </c>
      <c r="L128" s="21">
        <f t="shared" si="25"/>
        <v>0</v>
      </c>
      <c r="M128" s="21">
        <f t="shared" ca="1" si="17"/>
        <v>-0.10250840240532277</v>
      </c>
      <c r="N128" s="21">
        <f t="shared" ca="1" si="26"/>
        <v>0</v>
      </c>
      <c r="O128" s="50">
        <f t="shared" ca="1" si="27"/>
        <v>0</v>
      </c>
      <c r="P128" s="21">
        <f t="shared" ca="1" si="28"/>
        <v>0</v>
      </c>
      <c r="Q128" s="21">
        <f t="shared" ca="1" si="29"/>
        <v>0</v>
      </c>
      <c r="R128">
        <f t="shared" ca="1" si="18"/>
        <v>0.10250840240532277</v>
      </c>
    </row>
    <row r="129" spans="1:18" x14ac:dyDescent="0.2">
      <c r="A129" s="85"/>
      <c r="B129" s="85"/>
      <c r="C129" s="85"/>
      <c r="D129" s="87">
        <f t="shared" si="19"/>
        <v>0</v>
      </c>
      <c r="E129" s="87">
        <f t="shared" si="19"/>
        <v>0</v>
      </c>
      <c r="F129" s="21">
        <f t="shared" si="20"/>
        <v>0</v>
      </c>
      <c r="G129" s="21">
        <f t="shared" si="20"/>
        <v>0</v>
      </c>
      <c r="H129" s="21">
        <f t="shared" si="21"/>
        <v>0</v>
      </c>
      <c r="I129" s="21">
        <f t="shared" si="22"/>
        <v>0</v>
      </c>
      <c r="J129" s="21">
        <f t="shared" si="23"/>
        <v>0</v>
      </c>
      <c r="K129" s="21">
        <f t="shared" si="24"/>
        <v>0</v>
      </c>
      <c r="L129" s="21">
        <f t="shared" si="25"/>
        <v>0</v>
      </c>
      <c r="M129" s="21">
        <f t="shared" ca="1" si="17"/>
        <v>-0.10250840240532277</v>
      </c>
      <c r="N129" s="21">
        <f t="shared" ca="1" si="26"/>
        <v>0</v>
      </c>
      <c r="O129" s="50">
        <f t="shared" ca="1" si="27"/>
        <v>0</v>
      </c>
      <c r="P129" s="21">
        <f t="shared" ca="1" si="28"/>
        <v>0</v>
      </c>
      <c r="Q129" s="21">
        <f t="shared" ca="1" si="29"/>
        <v>0</v>
      </c>
      <c r="R129">
        <f t="shared" ca="1" si="18"/>
        <v>0.10250840240532277</v>
      </c>
    </row>
    <row r="130" spans="1:18" x14ac:dyDescent="0.2">
      <c r="A130" s="85"/>
      <c r="B130" s="85"/>
      <c r="C130" s="85"/>
      <c r="D130" s="87">
        <f t="shared" si="19"/>
        <v>0</v>
      </c>
      <c r="E130" s="87">
        <f t="shared" si="19"/>
        <v>0</v>
      </c>
      <c r="F130" s="21">
        <f t="shared" si="20"/>
        <v>0</v>
      </c>
      <c r="G130" s="21">
        <f t="shared" si="20"/>
        <v>0</v>
      </c>
      <c r="H130" s="21">
        <f t="shared" si="21"/>
        <v>0</v>
      </c>
      <c r="I130" s="21">
        <f t="shared" si="22"/>
        <v>0</v>
      </c>
      <c r="J130" s="21">
        <f t="shared" si="23"/>
        <v>0</v>
      </c>
      <c r="K130" s="21">
        <f t="shared" si="24"/>
        <v>0</v>
      </c>
      <c r="L130" s="21">
        <f t="shared" si="25"/>
        <v>0</v>
      </c>
      <c r="M130" s="21">
        <f t="shared" ca="1" si="17"/>
        <v>-0.10250840240532277</v>
      </c>
      <c r="N130" s="21">
        <f t="shared" ca="1" si="26"/>
        <v>0</v>
      </c>
      <c r="O130" s="50">
        <f t="shared" ca="1" si="27"/>
        <v>0</v>
      </c>
      <c r="P130" s="21">
        <f t="shared" ca="1" si="28"/>
        <v>0</v>
      </c>
      <c r="Q130" s="21">
        <f t="shared" ca="1" si="29"/>
        <v>0</v>
      </c>
      <c r="R130">
        <f t="shared" ca="1" si="18"/>
        <v>0.10250840240532277</v>
      </c>
    </row>
    <row r="131" spans="1:18" x14ac:dyDescent="0.2">
      <c r="A131" s="85"/>
      <c r="B131" s="85"/>
      <c r="C131" s="85"/>
      <c r="D131" s="87">
        <f t="shared" si="19"/>
        <v>0</v>
      </c>
      <c r="E131" s="87">
        <f t="shared" si="19"/>
        <v>0</v>
      </c>
      <c r="F131" s="21">
        <f t="shared" si="20"/>
        <v>0</v>
      </c>
      <c r="G131" s="21">
        <f t="shared" si="20"/>
        <v>0</v>
      </c>
      <c r="H131" s="21">
        <f t="shared" si="21"/>
        <v>0</v>
      </c>
      <c r="I131" s="21">
        <f t="shared" si="22"/>
        <v>0</v>
      </c>
      <c r="J131" s="21">
        <f t="shared" si="23"/>
        <v>0</v>
      </c>
      <c r="K131" s="21">
        <f t="shared" si="24"/>
        <v>0</v>
      </c>
      <c r="L131" s="21">
        <f t="shared" si="25"/>
        <v>0</v>
      </c>
      <c r="M131" s="21">
        <f t="shared" ca="1" si="17"/>
        <v>-0.10250840240532277</v>
      </c>
      <c r="N131" s="21">
        <f t="shared" ca="1" si="26"/>
        <v>0</v>
      </c>
      <c r="O131" s="50">
        <f t="shared" ca="1" si="27"/>
        <v>0</v>
      </c>
      <c r="P131" s="21">
        <f t="shared" ca="1" si="28"/>
        <v>0</v>
      </c>
      <c r="Q131" s="21">
        <f t="shared" ca="1" si="29"/>
        <v>0</v>
      </c>
      <c r="R131">
        <f t="shared" ca="1" si="18"/>
        <v>0.10250840240532277</v>
      </c>
    </row>
    <row r="132" spans="1:18" x14ac:dyDescent="0.2">
      <c r="A132" s="85"/>
      <c r="B132" s="85"/>
      <c r="C132" s="85"/>
      <c r="D132" s="87">
        <f t="shared" si="19"/>
        <v>0</v>
      </c>
      <c r="E132" s="87">
        <f t="shared" si="19"/>
        <v>0</v>
      </c>
      <c r="F132" s="21">
        <f t="shared" si="20"/>
        <v>0</v>
      </c>
      <c r="G132" s="21">
        <f t="shared" si="20"/>
        <v>0</v>
      </c>
      <c r="H132" s="21">
        <f t="shared" si="21"/>
        <v>0</v>
      </c>
      <c r="I132" s="21">
        <f t="shared" si="22"/>
        <v>0</v>
      </c>
      <c r="J132" s="21">
        <f t="shared" si="23"/>
        <v>0</v>
      </c>
      <c r="K132" s="21">
        <f t="shared" si="24"/>
        <v>0</v>
      </c>
      <c r="L132" s="21">
        <f t="shared" si="25"/>
        <v>0</v>
      </c>
      <c r="M132" s="21">
        <f t="shared" ca="1" si="17"/>
        <v>-0.10250840240532277</v>
      </c>
      <c r="N132" s="21">
        <f t="shared" ca="1" si="26"/>
        <v>0</v>
      </c>
      <c r="O132" s="50">
        <f t="shared" ca="1" si="27"/>
        <v>0</v>
      </c>
      <c r="P132" s="21">
        <f t="shared" ca="1" si="28"/>
        <v>0</v>
      </c>
      <c r="Q132" s="21">
        <f t="shared" ca="1" si="29"/>
        <v>0</v>
      </c>
      <c r="R132">
        <f t="shared" ca="1" si="18"/>
        <v>0.10250840240532277</v>
      </c>
    </row>
    <row r="133" spans="1:18" x14ac:dyDescent="0.2">
      <c r="A133" s="85"/>
      <c r="B133" s="85"/>
      <c r="C133" s="85"/>
      <c r="D133" s="87">
        <f t="shared" si="19"/>
        <v>0</v>
      </c>
      <c r="E133" s="87">
        <f t="shared" si="19"/>
        <v>0</v>
      </c>
      <c r="F133" s="21">
        <f t="shared" si="20"/>
        <v>0</v>
      </c>
      <c r="G133" s="21">
        <f t="shared" si="20"/>
        <v>0</v>
      </c>
      <c r="H133" s="21">
        <f t="shared" si="21"/>
        <v>0</v>
      </c>
      <c r="I133" s="21">
        <f t="shared" si="22"/>
        <v>0</v>
      </c>
      <c r="J133" s="21">
        <f t="shared" si="23"/>
        <v>0</v>
      </c>
      <c r="K133" s="21">
        <f t="shared" si="24"/>
        <v>0</v>
      </c>
      <c r="L133" s="21">
        <f t="shared" si="25"/>
        <v>0</v>
      </c>
      <c r="M133" s="21">
        <f t="shared" ca="1" si="17"/>
        <v>-0.10250840240532277</v>
      </c>
      <c r="N133" s="21">
        <f t="shared" ca="1" si="26"/>
        <v>0</v>
      </c>
      <c r="O133" s="50">
        <f t="shared" ca="1" si="27"/>
        <v>0</v>
      </c>
      <c r="P133" s="21">
        <f t="shared" ca="1" si="28"/>
        <v>0</v>
      </c>
      <c r="Q133" s="21">
        <f t="shared" ca="1" si="29"/>
        <v>0</v>
      </c>
      <c r="R133">
        <f t="shared" ca="1" si="18"/>
        <v>0.10250840240532277</v>
      </c>
    </row>
    <row r="134" spans="1:18" x14ac:dyDescent="0.2">
      <c r="A134" s="85"/>
      <c r="B134" s="85"/>
      <c r="C134" s="85"/>
      <c r="D134" s="87">
        <f t="shared" si="19"/>
        <v>0</v>
      </c>
      <c r="E134" s="87">
        <f t="shared" si="19"/>
        <v>0</v>
      </c>
      <c r="F134" s="21">
        <f t="shared" si="20"/>
        <v>0</v>
      </c>
      <c r="G134" s="21">
        <f t="shared" si="20"/>
        <v>0</v>
      </c>
      <c r="H134" s="21">
        <f t="shared" si="21"/>
        <v>0</v>
      </c>
      <c r="I134" s="21">
        <f t="shared" si="22"/>
        <v>0</v>
      </c>
      <c r="J134" s="21">
        <f t="shared" si="23"/>
        <v>0</v>
      </c>
      <c r="K134" s="21">
        <f t="shared" si="24"/>
        <v>0</v>
      </c>
      <c r="L134" s="21">
        <f t="shared" si="25"/>
        <v>0</v>
      </c>
      <c r="M134" s="21">
        <f t="shared" ca="1" si="17"/>
        <v>-0.10250840240532277</v>
      </c>
      <c r="N134" s="21">
        <f t="shared" ca="1" si="26"/>
        <v>0</v>
      </c>
      <c r="O134" s="50">
        <f t="shared" ca="1" si="27"/>
        <v>0</v>
      </c>
      <c r="P134" s="21">
        <f t="shared" ca="1" si="28"/>
        <v>0</v>
      </c>
      <c r="Q134" s="21">
        <f t="shared" ca="1" si="29"/>
        <v>0</v>
      </c>
      <c r="R134">
        <f t="shared" ca="1" si="18"/>
        <v>0.10250840240532277</v>
      </c>
    </row>
    <row r="135" spans="1:18" x14ac:dyDescent="0.2">
      <c r="A135" s="85"/>
      <c r="B135" s="85"/>
      <c r="C135" s="85"/>
      <c r="D135" s="87">
        <f t="shared" si="19"/>
        <v>0</v>
      </c>
      <c r="E135" s="87">
        <f t="shared" si="19"/>
        <v>0</v>
      </c>
      <c r="F135" s="21">
        <f t="shared" si="20"/>
        <v>0</v>
      </c>
      <c r="G135" s="21">
        <f t="shared" si="20"/>
        <v>0</v>
      </c>
      <c r="H135" s="21">
        <f t="shared" si="21"/>
        <v>0</v>
      </c>
      <c r="I135" s="21">
        <f t="shared" si="22"/>
        <v>0</v>
      </c>
      <c r="J135" s="21">
        <f t="shared" si="23"/>
        <v>0</v>
      </c>
      <c r="K135" s="21">
        <f t="shared" si="24"/>
        <v>0</v>
      </c>
      <c r="L135" s="21">
        <f t="shared" si="25"/>
        <v>0</v>
      </c>
      <c r="M135" s="21">
        <f t="shared" ca="1" si="17"/>
        <v>-0.10250840240532277</v>
      </c>
      <c r="N135" s="21">
        <f t="shared" ca="1" si="26"/>
        <v>0</v>
      </c>
      <c r="O135" s="50">
        <f t="shared" ca="1" si="27"/>
        <v>0</v>
      </c>
      <c r="P135" s="21">
        <f t="shared" ca="1" si="28"/>
        <v>0</v>
      </c>
      <c r="Q135" s="21">
        <f t="shared" ca="1" si="29"/>
        <v>0</v>
      </c>
      <c r="R135">
        <f t="shared" ca="1" si="18"/>
        <v>0.10250840240532277</v>
      </c>
    </row>
    <row r="136" spans="1:18" x14ac:dyDescent="0.2">
      <c r="A136" s="85"/>
      <c r="B136" s="85"/>
      <c r="C136" s="85"/>
      <c r="D136" s="87">
        <f t="shared" si="19"/>
        <v>0</v>
      </c>
      <c r="E136" s="87">
        <f t="shared" si="19"/>
        <v>0</v>
      </c>
      <c r="F136" s="21">
        <f t="shared" si="20"/>
        <v>0</v>
      </c>
      <c r="G136" s="21">
        <f t="shared" si="20"/>
        <v>0</v>
      </c>
      <c r="H136" s="21">
        <f t="shared" si="21"/>
        <v>0</v>
      </c>
      <c r="I136" s="21">
        <f t="shared" si="22"/>
        <v>0</v>
      </c>
      <c r="J136" s="21">
        <f t="shared" si="23"/>
        <v>0</v>
      </c>
      <c r="K136" s="21">
        <f t="shared" si="24"/>
        <v>0</v>
      </c>
      <c r="L136" s="21">
        <f t="shared" si="25"/>
        <v>0</v>
      </c>
      <c r="M136" s="21">
        <f t="shared" ca="1" si="17"/>
        <v>-0.10250840240532277</v>
      </c>
      <c r="N136" s="21">
        <f t="shared" ca="1" si="26"/>
        <v>0</v>
      </c>
      <c r="O136" s="50">
        <f t="shared" ca="1" si="27"/>
        <v>0</v>
      </c>
      <c r="P136" s="21">
        <f t="shared" ca="1" si="28"/>
        <v>0</v>
      </c>
      <c r="Q136" s="21">
        <f t="shared" ca="1" si="29"/>
        <v>0</v>
      </c>
      <c r="R136">
        <f t="shared" ca="1" si="18"/>
        <v>0.10250840240532277</v>
      </c>
    </row>
    <row r="137" spans="1:18" x14ac:dyDescent="0.2">
      <c r="A137" s="85"/>
      <c r="B137" s="85"/>
      <c r="C137" s="85"/>
      <c r="D137" s="87">
        <f t="shared" si="19"/>
        <v>0</v>
      </c>
      <c r="E137" s="87">
        <f t="shared" si="19"/>
        <v>0</v>
      </c>
      <c r="F137" s="21">
        <f t="shared" si="20"/>
        <v>0</v>
      </c>
      <c r="G137" s="21">
        <f t="shared" si="20"/>
        <v>0</v>
      </c>
      <c r="H137" s="21">
        <f t="shared" si="21"/>
        <v>0</v>
      </c>
      <c r="I137" s="21">
        <f t="shared" si="22"/>
        <v>0</v>
      </c>
      <c r="J137" s="21">
        <f t="shared" si="23"/>
        <v>0</v>
      </c>
      <c r="K137" s="21">
        <f t="shared" si="24"/>
        <v>0</v>
      </c>
      <c r="L137" s="21">
        <f t="shared" si="25"/>
        <v>0</v>
      </c>
      <c r="M137" s="21">
        <f t="shared" ca="1" si="17"/>
        <v>-0.10250840240532277</v>
      </c>
      <c r="N137" s="21">
        <f t="shared" ca="1" si="26"/>
        <v>0</v>
      </c>
      <c r="O137" s="50">
        <f t="shared" ca="1" si="27"/>
        <v>0</v>
      </c>
      <c r="P137" s="21">
        <f t="shared" ca="1" si="28"/>
        <v>0</v>
      </c>
      <c r="Q137" s="21">
        <f t="shared" ca="1" si="29"/>
        <v>0</v>
      </c>
      <c r="R137">
        <f t="shared" ca="1" si="18"/>
        <v>0.10250840240532277</v>
      </c>
    </row>
    <row r="138" spans="1:18" x14ac:dyDescent="0.2">
      <c r="A138" s="85"/>
      <c r="B138" s="85"/>
      <c r="C138" s="85"/>
      <c r="D138" s="87">
        <f t="shared" si="19"/>
        <v>0</v>
      </c>
      <c r="E138" s="87">
        <f t="shared" si="19"/>
        <v>0</v>
      </c>
      <c r="F138" s="21">
        <f t="shared" si="20"/>
        <v>0</v>
      </c>
      <c r="G138" s="21">
        <f t="shared" si="20"/>
        <v>0</v>
      </c>
      <c r="H138" s="21">
        <f t="shared" si="21"/>
        <v>0</v>
      </c>
      <c r="I138" s="21">
        <f t="shared" si="22"/>
        <v>0</v>
      </c>
      <c r="J138" s="21">
        <f t="shared" si="23"/>
        <v>0</v>
      </c>
      <c r="K138" s="21">
        <f t="shared" si="24"/>
        <v>0</v>
      </c>
      <c r="L138" s="21">
        <f t="shared" si="25"/>
        <v>0</v>
      </c>
      <c r="M138" s="21">
        <f t="shared" ca="1" si="17"/>
        <v>-0.10250840240532277</v>
      </c>
      <c r="N138" s="21">
        <f t="shared" ca="1" si="26"/>
        <v>0</v>
      </c>
      <c r="O138" s="50">
        <f t="shared" ca="1" si="27"/>
        <v>0</v>
      </c>
      <c r="P138" s="21">
        <f t="shared" ca="1" si="28"/>
        <v>0</v>
      </c>
      <c r="Q138" s="21">
        <f t="shared" ca="1" si="29"/>
        <v>0</v>
      </c>
      <c r="R138">
        <f t="shared" ca="1" si="18"/>
        <v>0.10250840240532277</v>
      </c>
    </row>
    <row r="139" spans="1:18" x14ac:dyDescent="0.2">
      <c r="A139" s="85"/>
      <c r="B139" s="85"/>
      <c r="C139" s="85"/>
      <c r="D139" s="87">
        <f t="shared" si="19"/>
        <v>0</v>
      </c>
      <c r="E139" s="87">
        <f t="shared" si="19"/>
        <v>0</v>
      </c>
      <c r="F139" s="21">
        <f t="shared" si="20"/>
        <v>0</v>
      </c>
      <c r="G139" s="21">
        <f t="shared" si="20"/>
        <v>0</v>
      </c>
      <c r="H139" s="21">
        <f t="shared" si="21"/>
        <v>0</v>
      </c>
      <c r="I139" s="21">
        <f t="shared" si="22"/>
        <v>0</v>
      </c>
      <c r="J139" s="21">
        <f t="shared" si="23"/>
        <v>0</v>
      </c>
      <c r="K139" s="21">
        <f t="shared" si="24"/>
        <v>0</v>
      </c>
      <c r="L139" s="21">
        <f t="shared" si="25"/>
        <v>0</v>
      </c>
      <c r="M139" s="21">
        <f t="shared" ca="1" si="17"/>
        <v>-0.10250840240532277</v>
      </c>
      <c r="N139" s="21">
        <f t="shared" ca="1" si="26"/>
        <v>0</v>
      </c>
      <c r="O139" s="50">
        <f t="shared" ca="1" si="27"/>
        <v>0</v>
      </c>
      <c r="P139" s="21">
        <f t="shared" ca="1" si="28"/>
        <v>0</v>
      </c>
      <c r="Q139" s="21">
        <f t="shared" ca="1" si="29"/>
        <v>0</v>
      </c>
      <c r="R139">
        <f t="shared" ca="1" si="18"/>
        <v>0.10250840240532277</v>
      </c>
    </row>
    <row r="140" spans="1:18" x14ac:dyDescent="0.2">
      <c r="A140" s="85"/>
      <c r="B140" s="85"/>
      <c r="C140" s="85"/>
      <c r="D140" s="87">
        <f t="shared" si="19"/>
        <v>0</v>
      </c>
      <c r="E140" s="87">
        <f t="shared" si="19"/>
        <v>0</v>
      </c>
      <c r="F140" s="21">
        <f t="shared" si="20"/>
        <v>0</v>
      </c>
      <c r="G140" s="21">
        <f t="shared" si="20"/>
        <v>0</v>
      </c>
      <c r="H140" s="21">
        <f t="shared" si="21"/>
        <v>0</v>
      </c>
      <c r="I140" s="21">
        <f t="shared" si="22"/>
        <v>0</v>
      </c>
      <c r="J140" s="21">
        <f t="shared" si="23"/>
        <v>0</v>
      </c>
      <c r="K140" s="21">
        <f t="shared" si="24"/>
        <v>0</v>
      </c>
      <c r="L140" s="21">
        <f t="shared" si="25"/>
        <v>0</v>
      </c>
      <c r="M140" s="21">
        <f t="shared" ca="1" si="17"/>
        <v>-0.10250840240532277</v>
      </c>
      <c r="N140" s="21">
        <f t="shared" ca="1" si="26"/>
        <v>0</v>
      </c>
      <c r="O140" s="50">
        <f t="shared" ca="1" si="27"/>
        <v>0</v>
      </c>
      <c r="P140" s="21">
        <f t="shared" ca="1" si="28"/>
        <v>0</v>
      </c>
      <c r="Q140" s="21">
        <f t="shared" ca="1" si="29"/>
        <v>0</v>
      </c>
      <c r="R140">
        <f t="shared" ca="1" si="18"/>
        <v>0.10250840240532277</v>
      </c>
    </row>
    <row r="141" spans="1:18" x14ac:dyDescent="0.2">
      <c r="A141" s="85"/>
      <c r="B141" s="85"/>
      <c r="C141" s="85"/>
      <c r="D141" s="87">
        <f t="shared" si="19"/>
        <v>0</v>
      </c>
      <c r="E141" s="87">
        <f t="shared" si="19"/>
        <v>0</v>
      </c>
      <c r="F141" s="21">
        <f t="shared" si="20"/>
        <v>0</v>
      </c>
      <c r="G141" s="21">
        <f t="shared" si="20"/>
        <v>0</v>
      </c>
      <c r="H141" s="21">
        <f t="shared" si="21"/>
        <v>0</v>
      </c>
      <c r="I141" s="21">
        <f t="shared" si="22"/>
        <v>0</v>
      </c>
      <c r="J141" s="21">
        <f t="shared" si="23"/>
        <v>0</v>
      </c>
      <c r="K141" s="21">
        <f t="shared" si="24"/>
        <v>0</v>
      </c>
      <c r="L141" s="21">
        <f t="shared" si="25"/>
        <v>0</v>
      </c>
      <c r="M141" s="21">
        <f t="shared" ca="1" si="17"/>
        <v>-0.10250840240532277</v>
      </c>
      <c r="N141" s="21">
        <f t="shared" ca="1" si="26"/>
        <v>0</v>
      </c>
      <c r="O141" s="50">
        <f t="shared" ca="1" si="27"/>
        <v>0</v>
      </c>
      <c r="P141" s="21">
        <f t="shared" ca="1" si="28"/>
        <v>0</v>
      </c>
      <c r="Q141" s="21">
        <f t="shared" ca="1" si="29"/>
        <v>0</v>
      </c>
      <c r="R141">
        <f t="shared" ca="1" si="18"/>
        <v>0.10250840240532277</v>
      </c>
    </row>
    <row r="142" spans="1:18" x14ac:dyDescent="0.2">
      <c r="A142" s="85"/>
      <c r="B142" s="85"/>
      <c r="C142" s="85"/>
      <c r="D142" s="87">
        <f t="shared" si="19"/>
        <v>0</v>
      </c>
      <c r="E142" s="87">
        <f t="shared" si="19"/>
        <v>0</v>
      </c>
      <c r="F142" s="21">
        <f t="shared" si="20"/>
        <v>0</v>
      </c>
      <c r="G142" s="21">
        <f t="shared" si="20"/>
        <v>0</v>
      </c>
      <c r="H142" s="21">
        <f t="shared" si="21"/>
        <v>0</v>
      </c>
      <c r="I142" s="21">
        <f t="shared" si="22"/>
        <v>0</v>
      </c>
      <c r="J142" s="21">
        <f t="shared" si="23"/>
        <v>0</v>
      </c>
      <c r="K142" s="21">
        <f t="shared" si="24"/>
        <v>0</v>
      </c>
      <c r="L142" s="21">
        <f t="shared" si="25"/>
        <v>0</v>
      </c>
      <c r="M142" s="21">
        <f t="shared" ca="1" si="17"/>
        <v>-0.10250840240532277</v>
      </c>
      <c r="N142" s="21">
        <f t="shared" ca="1" si="26"/>
        <v>0</v>
      </c>
      <c r="O142" s="50">
        <f t="shared" ca="1" si="27"/>
        <v>0</v>
      </c>
      <c r="P142" s="21">
        <f t="shared" ca="1" si="28"/>
        <v>0</v>
      </c>
      <c r="Q142" s="21">
        <f t="shared" ca="1" si="29"/>
        <v>0</v>
      </c>
      <c r="R142">
        <f t="shared" ca="1" si="18"/>
        <v>0.10250840240532277</v>
      </c>
    </row>
    <row r="143" spans="1:18" x14ac:dyDescent="0.2">
      <c r="A143" s="85"/>
      <c r="B143" s="85"/>
      <c r="C143" s="85"/>
      <c r="D143" s="87">
        <f t="shared" ref="D143:E206" si="30">A143/A$18</f>
        <v>0</v>
      </c>
      <c r="E143" s="87">
        <f t="shared" si="30"/>
        <v>0</v>
      </c>
      <c r="F143" s="21">
        <f t="shared" ref="F143:G206" si="31">$C143*D143</f>
        <v>0</v>
      </c>
      <c r="G143" s="21">
        <f t="shared" si="31"/>
        <v>0</v>
      </c>
      <c r="H143" s="21">
        <f t="shared" si="21"/>
        <v>0</v>
      </c>
      <c r="I143" s="21">
        <f t="shared" si="22"/>
        <v>0</v>
      </c>
      <c r="J143" s="21">
        <f t="shared" si="23"/>
        <v>0</v>
      </c>
      <c r="K143" s="21">
        <f t="shared" si="24"/>
        <v>0</v>
      </c>
      <c r="L143" s="21">
        <f t="shared" si="25"/>
        <v>0</v>
      </c>
      <c r="M143" s="21">
        <f t="shared" ca="1" si="17"/>
        <v>-0.10250840240532277</v>
      </c>
      <c r="N143" s="21">
        <f t="shared" ca="1" si="26"/>
        <v>0</v>
      </c>
      <c r="O143" s="50">
        <f t="shared" ca="1" si="27"/>
        <v>0</v>
      </c>
      <c r="P143" s="21">
        <f t="shared" ca="1" si="28"/>
        <v>0</v>
      </c>
      <c r="Q143" s="21">
        <f t="shared" ca="1" si="29"/>
        <v>0</v>
      </c>
      <c r="R143">
        <f t="shared" ca="1" si="18"/>
        <v>0.10250840240532277</v>
      </c>
    </row>
    <row r="144" spans="1:18" x14ac:dyDescent="0.2">
      <c r="A144" s="85"/>
      <c r="B144" s="85"/>
      <c r="C144" s="85"/>
      <c r="D144" s="87">
        <f t="shared" si="30"/>
        <v>0</v>
      </c>
      <c r="E144" s="87">
        <f t="shared" si="30"/>
        <v>0</v>
      </c>
      <c r="F144" s="21">
        <f t="shared" si="31"/>
        <v>0</v>
      </c>
      <c r="G144" s="21">
        <f t="shared" si="31"/>
        <v>0</v>
      </c>
      <c r="H144" s="21">
        <f t="shared" si="21"/>
        <v>0</v>
      </c>
      <c r="I144" s="21">
        <f t="shared" si="22"/>
        <v>0</v>
      </c>
      <c r="J144" s="21">
        <f t="shared" si="23"/>
        <v>0</v>
      </c>
      <c r="K144" s="21">
        <f t="shared" si="24"/>
        <v>0</v>
      </c>
      <c r="L144" s="21">
        <f t="shared" si="25"/>
        <v>0</v>
      </c>
      <c r="M144" s="21">
        <f t="shared" ca="1" si="17"/>
        <v>-0.10250840240532277</v>
      </c>
      <c r="N144" s="21">
        <f t="shared" ca="1" si="26"/>
        <v>0</v>
      </c>
      <c r="O144" s="50">
        <f t="shared" ca="1" si="27"/>
        <v>0</v>
      </c>
      <c r="P144" s="21">
        <f t="shared" ca="1" si="28"/>
        <v>0</v>
      </c>
      <c r="Q144" s="21">
        <f t="shared" ca="1" si="29"/>
        <v>0</v>
      </c>
      <c r="R144">
        <f t="shared" ca="1" si="18"/>
        <v>0.10250840240532277</v>
      </c>
    </row>
    <row r="145" spans="1:18" x14ac:dyDescent="0.2">
      <c r="A145" s="85"/>
      <c r="B145" s="85"/>
      <c r="C145" s="85"/>
      <c r="D145" s="87">
        <f t="shared" si="30"/>
        <v>0</v>
      </c>
      <c r="E145" s="87">
        <f t="shared" si="30"/>
        <v>0</v>
      </c>
      <c r="F145" s="21">
        <f t="shared" si="31"/>
        <v>0</v>
      </c>
      <c r="G145" s="21">
        <f t="shared" si="31"/>
        <v>0</v>
      </c>
      <c r="H145" s="21">
        <f t="shared" si="21"/>
        <v>0</v>
      </c>
      <c r="I145" s="21">
        <f t="shared" si="22"/>
        <v>0</v>
      </c>
      <c r="J145" s="21">
        <f t="shared" si="23"/>
        <v>0</v>
      </c>
      <c r="K145" s="21">
        <f t="shared" si="24"/>
        <v>0</v>
      </c>
      <c r="L145" s="21">
        <f t="shared" si="25"/>
        <v>0</v>
      </c>
      <c r="M145" s="21">
        <f t="shared" ca="1" si="17"/>
        <v>-0.10250840240532277</v>
      </c>
      <c r="N145" s="21">
        <f t="shared" ca="1" si="26"/>
        <v>0</v>
      </c>
      <c r="O145" s="50">
        <f t="shared" ca="1" si="27"/>
        <v>0</v>
      </c>
      <c r="P145" s="21">
        <f t="shared" ca="1" si="28"/>
        <v>0</v>
      </c>
      <c r="Q145" s="21">
        <f t="shared" ca="1" si="29"/>
        <v>0</v>
      </c>
      <c r="R145">
        <f t="shared" ca="1" si="18"/>
        <v>0.10250840240532277</v>
      </c>
    </row>
    <row r="146" spans="1:18" x14ac:dyDescent="0.2">
      <c r="A146" s="85"/>
      <c r="B146" s="85"/>
      <c r="C146" s="85"/>
      <c r="D146" s="87">
        <f t="shared" si="30"/>
        <v>0</v>
      </c>
      <c r="E146" s="87">
        <f t="shared" si="30"/>
        <v>0</v>
      </c>
      <c r="F146" s="21">
        <f t="shared" si="31"/>
        <v>0</v>
      </c>
      <c r="G146" s="21">
        <f t="shared" si="31"/>
        <v>0</v>
      </c>
      <c r="H146" s="21">
        <f t="shared" si="21"/>
        <v>0</v>
      </c>
      <c r="I146" s="21">
        <f t="shared" si="22"/>
        <v>0</v>
      </c>
      <c r="J146" s="21">
        <f t="shared" si="23"/>
        <v>0</v>
      </c>
      <c r="K146" s="21">
        <f t="shared" si="24"/>
        <v>0</v>
      </c>
      <c r="L146" s="21">
        <f t="shared" si="25"/>
        <v>0</v>
      </c>
      <c r="M146" s="21">
        <f t="shared" ca="1" si="17"/>
        <v>-0.10250840240532277</v>
      </c>
      <c r="N146" s="21">
        <f t="shared" ca="1" si="26"/>
        <v>0</v>
      </c>
      <c r="O146" s="50">
        <f t="shared" ca="1" si="27"/>
        <v>0</v>
      </c>
      <c r="P146" s="21">
        <f t="shared" ca="1" si="28"/>
        <v>0</v>
      </c>
      <c r="Q146" s="21">
        <f t="shared" ca="1" si="29"/>
        <v>0</v>
      </c>
      <c r="R146">
        <f t="shared" ca="1" si="18"/>
        <v>0.10250840240532277</v>
      </c>
    </row>
    <row r="147" spans="1:18" x14ac:dyDescent="0.2">
      <c r="A147" s="85"/>
      <c r="B147" s="85"/>
      <c r="C147" s="85"/>
      <c r="D147" s="87">
        <f t="shared" si="30"/>
        <v>0</v>
      </c>
      <c r="E147" s="87">
        <f t="shared" si="30"/>
        <v>0</v>
      </c>
      <c r="F147" s="21">
        <f t="shared" si="31"/>
        <v>0</v>
      </c>
      <c r="G147" s="21">
        <f t="shared" si="31"/>
        <v>0</v>
      </c>
      <c r="H147" s="21">
        <f t="shared" si="21"/>
        <v>0</v>
      </c>
      <c r="I147" s="21">
        <f t="shared" si="22"/>
        <v>0</v>
      </c>
      <c r="J147" s="21">
        <f t="shared" si="23"/>
        <v>0</v>
      </c>
      <c r="K147" s="21">
        <f t="shared" si="24"/>
        <v>0</v>
      </c>
      <c r="L147" s="21">
        <f t="shared" si="25"/>
        <v>0</v>
      </c>
      <c r="M147" s="21">
        <f t="shared" ref="M147:M210" ca="1" si="32">+E$4+E$5*D147+E$6*D147^2</f>
        <v>-0.10250840240532277</v>
      </c>
      <c r="N147" s="21">
        <f t="shared" ca="1" si="26"/>
        <v>0</v>
      </c>
      <c r="O147" s="50">
        <f t="shared" ca="1" si="27"/>
        <v>0</v>
      </c>
      <c r="P147" s="21">
        <f t="shared" ca="1" si="28"/>
        <v>0</v>
      </c>
      <c r="Q147" s="21">
        <f t="shared" ca="1" si="29"/>
        <v>0</v>
      </c>
      <c r="R147">
        <f t="shared" ref="R147:R210" ca="1" si="33">+E147-M147</f>
        <v>0.10250840240532277</v>
      </c>
    </row>
    <row r="148" spans="1:18" x14ac:dyDescent="0.2">
      <c r="A148" s="85"/>
      <c r="B148" s="85"/>
      <c r="C148" s="85"/>
      <c r="D148" s="87">
        <f t="shared" si="30"/>
        <v>0</v>
      </c>
      <c r="E148" s="87">
        <f t="shared" si="30"/>
        <v>0</v>
      </c>
      <c r="F148" s="21">
        <f t="shared" si="31"/>
        <v>0</v>
      </c>
      <c r="G148" s="21">
        <f t="shared" si="31"/>
        <v>0</v>
      </c>
      <c r="H148" s="21">
        <f t="shared" ref="H148:H211" si="34">C148*D148*D148</f>
        <v>0</v>
      </c>
      <c r="I148" s="21">
        <f t="shared" ref="I148:I211" si="35">C148*D148*D148*D148</f>
        <v>0</v>
      </c>
      <c r="J148" s="21">
        <f t="shared" ref="J148:J211" si="36">C148*D148*D148*D148*D148</f>
        <v>0</v>
      </c>
      <c r="K148" s="21">
        <f t="shared" ref="K148:K211" si="37">C148*E148*D148</f>
        <v>0</v>
      </c>
      <c r="L148" s="21">
        <f t="shared" ref="L148:L211" si="38">C148*E148*D148*D148</f>
        <v>0</v>
      </c>
      <c r="M148" s="21">
        <f t="shared" ca="1" si="32"/>
        <v>-0.10250840240532277</v>
      </c>
      <c r="N148" s="21">
        <f t="shared" ref="N148:N211" ca="1" si="39">C148*(M148-E148)^2</f>
        <v>0</v>
      </c>
      <c r="O148" s="50">
        <f t="shared" ref="O148:O211" ca="1" si="40">(C148*O$1-O$2*F148+O$3*H148)^2</f>
        <v>0</v>
      </c>
      <c r="P148" s="21">
        <f t="shared" ref="P148:P211" ca="1" si="41">(-C148*O$2+O$4*F148-O$5*H148)^2</f>
        <v>0</v>
      </c>
      <c r="Q148" s="21">
        <f t="shared" ref="Q148:Q211" ca="1" si="42">+(C148*O$3-F148*O$5+H148*O$6)^2</f>
        <v>0</v>
      </c>
      <c r="R148">
        <f t="shared" ca="1" si="33"/>
        <v>0.10250840240532277</v>
      </c>
    </row>
    <row r="149" spans="1:18" x14ac:dyDescent="0.2">
      <c r="A149" s="85"/>
      <c r="B149" s="85"/>
      <c r="C149" s="85"/>
      <c r="D149" s="87">
        <f t="shared" si="30"/>
        <v>0</v>
      </c>
      <c r="E149" s="87">
        <f t="shared" si="30"/>
        <v>0</v>
      </c>
      <c r="F149" s="21">
        <f t="shared" si="31"/>
        <v>0</v>
      </c>
      <c r="G149" s="21">
        <f t="shared" si="31"/>
        <v>0</v>
      </c>
      <c r="H149" s="21">
        <f t="shared" si="34"/>
        <v>0</v>
      </c>
      <c r="I149" s="21">
        <f t="shared" si="35"/>
        <v>0</v>
      </c>
      <c r="J149" s="21">
        <f t="shared" si="36"/>
        <v>0</v>
      </c>
      <c r="K149" s="21">
        <f t="shared" si="37"/>
        <v>0</v>
      </c>
      <c r="L149" s="21">
        <f t="shared" si="38"/>
        <v>0</v>
      </c>
      <c r="M149" s="21">
        <f t="shared" ca="1" si="32"/>
        <v>-0.10250840240532277</v>
      </c>
      <c r="N149" s="21">
        <f t="shared" ca="1" si="39"/>
        <v>0</v>
      </c>
      <c r="O149" s="50">
        <f t="shared" ca="1" si="40"/>
        <v>0</v>
      </c>
      <c r="P149" s="21">
        <f t="shared" ca="1" si="41"/>
        <v>0</v>
      </c>
      <c r="Q149" s="21">
        <f t="shared" ca="1" si="42"/>
        <v>0</v>
      </c>
      <c r="R149">
        <f t="shared" ca="1" si="33"/>
        <v>0.10250840240532277</v>
      </c>
    </row>
    <row r="150" spans="1:18" x14ac:dyDescent="0.2">
      <c r="A150" s="85"/>
      <c r="B150" s="85"/>
      <c r="C150" s="85"/>
      <c r="D150" s="87">
        <f t="shared" si="30"/>
        <v>0</v>
      </c>
      <c r="E150" s="87">
        <f t="shared" si="30"/>
        <v>0</v>
      </c>
      <c r="F150" s="21">
        <f t="shared" si="31"/>
        <v>0</v>
      </c>
      <c r="G150" s="21">
        <f t="shared" si="31"/>
        <v>0</v>
      </c>
      <c r="H150" s="21">
        <f t="shared" si="34"/>
        <v>0</v>
      </c>
      <c r="I150" s="21">
        <f t="shared" si="35"/>
        <v>0</v>
      </c>
      <c r="J150" s="21">
        <f t="shared" si="36"/>
        <v>0</v>
      </c>
      <c r="K150" s="21">
        <f t="shared" si="37"/>
        <v>0</v>
      </c>
      <c r="L150" s="21">
        <f t="shared" si="38"/>
        <v>0</v>
      </c>
      <c r="M150" s="21">
        <f t="shared" ca="1" si="32"/>
        <v>-0.10250840240532277</v>
      </c>
      <c r="N150" s="21">
        <f t="shared" ca="1" si="39"/>
        <v>0</v>
      </c>
      <c r="O150" s="50">
        <f t="shared" ca="1" si="40"/>
        <v>0</v>
      </c>
      <c r="P150" s="21">
        <f t="shared" ca="1" si="41"/>
        <v>0</v>
      </c>
      <c r="Q150" s="21">
        <f t="shared" ca="1" si="42"/>
        <v>0</v>
      </c>
      <c r="R150">
        <f t="shared" ca="1" si="33"/>
        <v>0.10250840240532277</v>
      </c>
    </row>
    <row r="151" spans="1:18" x14ac:dyDescent="0.2">
      <c r="A151" s="85"/>
      <c r="B151" s="85"/>
      <c r="C151" s="85"/>
      <c r="D151" s="87">
        <f t="shared" si="30"/>
        <v>0</v>
      </c>
      <c r="E151" s="87">
        <f t="shared" si="30"/>
        <v>0</v>
      </c>
      <c r="F151" s="21">
        <f t="shared" si="31"/>
        <v>0</v>
      </c>
      <c r="G151" s="21">
        <f t="shared" si="31"/>
        <v>0</v>
      </c>
      <c r="H151" s="21">
        <f t="shared" si="34"/>
        <v>0</v>
      </c>
      <c r="I151" s="21">
        <f t="shared" si="35"/>
        <v>0</v>
      </c>
      <c r="J151" s="21">
        <f t="shared" si="36"/>
        <v>0</v>
      </c>
      <c r="K151" s="21">
        <f t="shared" si="37"/>
        <v>0</v>
      </c>
      <c r="L151" s="21">
        <f t="shared" si="38"/>
        <v>0</v>
      </c>
      <c r="M151" s="21">
        <f t="shared" ca="1" si="32"/>
        <v>-0.10250840240532277</v>
      </c>
      <c r="N151" s="21">
        <f t="shared" ca="1" si="39"/>
        <v>0</v>
      </c>
      <c r="O151" s="50">
        <f t="shared" ca="1" si="40"/>
        <v>0</v>
      </c>
      <c r="P151" s="21">
        <f t="shared" ca="1" si="41"/>
        <v>0</v>
      </c>
      <c r="Q151" s="21">
        <f t="shared" ca="1" si="42"/>
        <v>0</v>
      </c>
      <c r="R151">
        <f t="shared" ca="1" si="33"/>
        <v>0.10250840240532277</v>
      </c>
    </row>
    <row r="152" spans="1:18" x14ac:dyDescent="0.2">
      <c r="A152" s="85"/>
      <c r="B152" s="85"/>
      <c r="C152" s="85"/>
      <c r="D152" s="87">
        <f t="shared" si="30"/>
        <v>0</v>
      </c>
      <c r="E152" s="87">
        <f t="shared" si="30"/>
        <v>0</v>
      </c>
      <c r="F152" s="21">
        <f t="shared" si="31"/>
        <v>0</v>
      </c>
      <c r="G152" s="21">
        <f t="shared" si="31"/>
        <v>0</v>
      </c>
      <c r="H152" s="21">
        <f t="shared" si="34"/>
        <v>0</v>
      </c>
      <c r="I152" s="21">
        <f t="shared" si="35"/>
        <v>0</v>
      </c>
      <c r="J152" s="21">
        <f t="shared" si="36"/>
        <v>0</v>
      </c>
      <c r="K152" s="21">
        <f t="shared" si="37"/>
        <v>0</v>
      </c>
      <c r="L152" s="21">
        <f t="shared" si="38"/>
        <v>0</v>
      </c>
      <c r="M152" s="21">
        <f t="shared" ca="1" si="32"/>
        <v>-0.10250840240532277</v>
      </c>
      <c r="N152" s="21">
        <f t="shared" ca="1" si="39"/>
        <v>0</v>
      </c>
      <c r="O152" s="50">
        <f t="shared" ca="1" si="40"/>
        <v>0</v>
      </c>
      <c r="P152" s="21">
        <f t="shared" ca="1" si="41"/>
        <v>0</v>
      </c>
      <c r="Q152" s="21">
        <f t="shared" ca="1" si="42"/>
        <v>0</v>
      </c>
      <c r="R152">
        <f t="shared" ca="1" si="33"/>
        <v>0.10250840240532277</v>
      </c>
    </row>
    <row r="153" spans="1:18" x14ac:dyDescent="0.2">
      <c r="A153" s="85"/>
      <c r="B153" s="85"/>
      <c r="C153" s="85"/>
      <c r="D153" s="87">
        <f t="shared" si="30"/>
        <v>0</v>
      </c>
      <c r="E153" s="87">
        <f t="shared" si="30"/>
        <v>0</v>
      </c>
      <c r="F153" s="21">
        <f t="shared" si="31"/>
        <v>0</v>
      </c>
      <c r="G153" s="21">
        <f t="shared" si="31"/>
        <v>0</v>
      </c>
      <c r="H153" s="21">
        <f t="shared" si="34"/>
        <v>0</v>
      </c>
      <c r="I153" s="21">
        <f t="shared" si="35"/>
        <v>0</v>
      </c>
      <c r="J153" s="21">
        <f t="shared" si="36"/>
        <v>0</v>
      </c>
      <c r="K153" s="21">
        <f t="shared" si="37"/>
        <v>0</v>
      </c>
      <c r="L153" s="21">
        <f t="shared" si="38"/>
        <v>0</v>
      </c>
      <c r="M153" s="21">
        <f t="shared" ca="1" si="32"/>
        <v>-0.10250840240532277</v>
      </c>
      <c r="N153" s="21">
        <f t="shared" ca="1" si="39"/>
        <v>0</v>
      </c>
      <c r="O153" s="50">
        <f t="shared" ca="1" si="40"/>
        <v>0</v>
      </c>
      <c r="P153" s="21">
        <f t="shared" ca="1" si="41"/>
        <v>0</v>
      </c>
      <c r="Q153" s="21">
        <f t="shared" ca="1" si="42"/>
        <v>0</v>
      </c>
      <c r="R153">
        <f t="shared" ca="1" si="33"/>
        <v>0.10250840240532277</v>
      </c>
    </row>
    <row r="154" spans="1:18" x14ac:dyDescent="0.2">
      <c r="A154" s="85"/>
      <c r="B154" s="85"/>
      <c r="C154" s="85"/>
      <c r="D154" s="87">
        <f t="shared" si="30"/>
        <v>0</v>
      </c>
      <c r="E154" s="87">
        <f t="shared" si="30"/>
        <v>0</v>
      </c>
      <c r="F154" s="21">
        <f t="shared" si="31"/>
        <v>0</v>
      </c>
      <c r="G154" s="21">
        <f t="shared" si="31"/>
        <v>0</v>
      </c>
      <c r="H154" s="21">
        <f t="shared" si="34"/>
        <v>0</v>
      </c>
      <c r="I154" s="21">
        <f t="shared" si="35"/>
        <v>0</v>
      </c>
      <c r="J154" s="21">
        <f t="shared" si="36"/>
        <v>0</v>
      </c>
      <c r="K154" s="21">
        <f t="shared" si="37"/>
        <v>0</v>
      </c>
      <c r="L154" s="21">
        <f t="shared" si="38"/>
        <v>0</v>
      </c>
      <c r="M154" s="21">
        <f t="shared" ca="1" si="32"/>
        <v>-0.10250840240532277</v>
      </c>
      <c r="N154" s="21">
        <f t="shared" ca="1" si="39"/>
        <v>0</v>
      </c>
      <c r="O154" s="50">
        <f t="shared" ca="1" si="40"/>
        <v>0</v>
      </c>
      <c r="P154" s="21">
        <f t="shared" ca="1" si="41"/>
        <v>0</v>
      </c>
      <c r="Q154" s="21">
        <f t="shared" ca="1" si="42"/>
        <v>0</v>
      </c>
      <c r="R154">
        <f t="shared" ca="1" si="33"/>
        <v>0.10250840240532277</v>
      </c>
    </row>
    <row r="155" spans="1:18" x14ac:dyDescent="0.2">
      <c r="A155" s="85"/>
      <c r="B155" s="85"/>
      <c r="C155" s="85"/>
      <c r="D155" s="87">
        <f t="shared" si="30"/>
        <v>0</v>
      </c>
      <c r="E155" s="87">
        <f t="shared" si="30"/>
        <v>0</v>
      </c>
      <c r="F155" s="21">
        <f t="shared" si="31"/>
        <v>0</v>
      </c>
      <c r="G155" s="21">
        <f t="shared" si="31"/>
        <v>0</v>
      </c>
      <c r="H155" s="21">
        <f t="shared" si="34"/>
        <v>0</v>
      </c>
      <c r="I155" s="21">
        <f t="shared" si="35"/>
        <v>0</v>
      </c>
      <c r="J155" s="21">
        <f t="shared" si="36"/>
        <v>0</v>
      </c>
      <c r="K155" s="21">
        <f t="shared" si="37"/>
        <v>0</v>
      </c>
      <c r="L155" s="21">
        <f t="shared" si="38"/>
        <v>0</v>
      </c>
      <c r="M155" s="21">
        <f t="shared" ca="1" si="32"/>
        <v>-0.10250840240532277</v>
      </c>
      <c r="N155" s="21">
        <f t="shared" ca="1" si="39"/>
        <v>0</v>
      </c>
      <c r="O155" s="50">
        <f t="shared" ca="1" si="40"/>
        <v>0</v>
      </c>
      <c r="P155" s="21">
        <f t="shared" ca="1" si="41"/>
        <v>0</v>
      </c>
      <c r="Q155" s="21">
        <f t="shared" ca="1" si="42"/>
        <v>0</v>
      </c>
      <c r="R155">
        <f t="shared" ca="1" si="33"/>
        <v>0.10250840240532277</v>
      </c>
    </row>
    <row r="156" spans="1:18" x14ac:dyDescent="0.2">
      <c r="A156" s="85"/>
      <c r="B156" s="85"/>
      <c r="C156" s="85"/>
      <c r="D156" s="87">
        <f t="shared" si="30"/>
        <v>0</v>
      </c>
      <c r="E156" s="87">
        <f t="shared" si="30"/>
        <v>0</v>
      </c>
      <c r="F156" s="21">
        <f t="shared" si="31"/>
        <v>0</v>
      </c>
      <c r="G156" s="21">
        <f t="shared" si="31"/>
        <v>0</v>
      </c>
      <c r="H156" s="21">
        <f t="shared" si="34"/>
        <v>0</v>
      </c>
      <c r="I156" s="21">
        <f t="shared" si="35"/>
        <v>0</v>
      </c>
      <c r="J156" s="21">
        <f t="shared" si="36"/>
        <v>0</v>
      </c>
      <c r="K156" s="21">
        <f t="shared" si="37"/>
        <v>0</v>
      </c>
      <c r="L156" s="21">
        <f t="shared" si="38"/>
        <v>0</v>
      </c>
      <c r="M156" s="21">
        <f t="shared" ca="1" si="32"/>
        <v>-0.10250840240532277</v>
      </c>
      <c r="N156" s="21">
        <f t="shared" ca="1" si="39"/>
        <v>0</v>
      </c>
      <c r="O156" s="50">
        <f t="shared" ca="1" si="40"/>
        <v>0</v>
      </c>
      <c r="P156" s="21">
        <f t="shared" ca="1" si="41"/>
        <v>0</v>
      </c>
      <c r="Q156" s="21">
        <f t="shared" ca="1" si="42"/>
        <v>0</v>
      </c>
      <c r="R156">
        <f t="shared" ca="1" si="33"/>
        <v>0.10250840240532277</v>
      </c>
    </row>
    <row r="157" spans="1:18" x14ac:dyDescent="0.2">
      <c r="A157" s="85"/>
      <c r="B157" s="85"/>
      <c r="C157" s="85"/>
      <c r="D157" s="87">
        <f t="shared" si="30"/>
        <v>0</v>
      </c>
      <c r="E157" s="87">
        <f t="shared" si="30"/>
        <v>0</v>
      </c>
      <c r="F157" s="21">
        <f t="shared" si="31"/>
        <v>0</v>
      </c>
      <c r="G157" s="21">
        <f t="shared" si="31"/>
        <v>0</v>
      </c>
      <c r="H157" s="21">
        <f t="shared" si="34"/>
        <v>0</v>
      </c>
      <c r="I157" s="21">
        <f t="shared" si="35"/>
        <v>0</v>
      </c>
      <c r="J157" s="21">
        <f t="shared" si="36"/>
        <v>0</v>
      </c>
      <c r="K157" s="21">
        <f t="shared" si="37"/>
        <v>0</v>
      </c>
      <c r="L157" s="21">
        <f t="shared" si="38"/>
        <v>0</v>
      </c>
      <c r="M157" s="21">
        <f t="shared" ca="1" si="32"/>
        <v>-0.10250840240532277</v>
      </c>
      <c r="N157" s="21">
        <f t="shared" ca="1" si="39"/>
        <v>0</v>
      </c>
      <c r="O157" s="50">
        <f t="shared" ca="1" si="40"/>
        <v>0</v>
      </c>
      <c r="P157" s="21">
        <f t="shared" ca="1" si="41"/>
        <v>0</v>
      </c>
      <c r="Q157" s="21">
        <f t="shared" ca="1" si="42"/>
        <v>0</v>
      </c>
      <c r="R157">
        <f t="shared" ca="1" si="33"/>
        <v>0.10250840240532277</v>
      </c>
    </row>
    <row r="158" spans="1:18" x14ac:dyDescent="0.2">
      <c r="A158" s="85"/>
      <c r="B158" s="85"/>
      <c r="C158" s="85"/>
      <c r="D158" s="87">
        <f t="shared" si="30"/>
        <v>0</v>
      </c>
      <c r="E158" s="87">
        <f t="shared" si="30"/>
        <v>0</v>
      </c>
      <c r="F158" s="21">
        <f t="shared" si="31"/>
        <v>0</v>
      </c>
      <c r="G158" s="21">
        <f t="shared" si="31"/>
        <v>0</v>
      </c>
      <c r="H158" s="21">
        <f t="shared" si="34"/>
        <v>0</v>
      </c>
      <c r="I158" s="21">
        <f t="shared" si="35"/>
        <v>0</v>
      </c>
      <c r="J158" s="21">
        <f t="shared" si="36"/>
        <v>0</v>
      </c>
      <c r="K158" s="21">
        <f t="shared" si="37"/>
        <v>0</v>
      </c>
      <c r="L158" s="21">
        <f t="shared" si="38"/>
        <v>0</v>
      </c>
      <c r="M158" s="21">
        <f t="shared" ca="1" si="32"/>
        <v>-0.10250840240532277</v>
      </c>
      <c r="N158" s="21">
        <f t="shared" ca="1" si="39"/>
        <v>0</v>
      </c>
      <c r="O158" s="50">
        <f t="shared" ca="1" si="40"/>
        <v>0</v>
      </c>
      <c r="P158" s="21">
        <f t="shared" ca="1" si="41"/>
        <v>0</v>
      </c>
      <c r="Q158" s="21">
        <f t="shared" ca="1" si="42"/>
        <v>0</v>
      </c>
      <c r="R158">
        <f t="shared" ca="1" si="33"/>
        <v>0.10250840240532277</v>
      </c>
    </row>
    <row r="159" spans="1:18" x14ac:dyDescent="0.2">
      <c r="A159" s="85"/>
      <c r="B159" s="85"/>
      <c r="C159" s="85"/>
      <c r="D159" s="87">
        <f t="shared" si="30"/>
        <v>0</v>
      </c>
      <c r="E159" s="87">
        <f t="shared" si="30"/>
        <v>0</v>
      </c>
      <c r="F159" s="21">
        <f t="shared" si="31"/>
        <v>0</v>
      </c>
      <c r="G159" s="21">
        <f t="shared" si="31"/>
        <v>0</v>
      </c>
      <c r="H159" s="21">
        <f t="shared" si="34"/>
        <v>0</v>
      </c>
      <c r="I159" s="21">
        <f t="shared" si="35"/>
        <v>0</v>
      </c>
      <c r="J159" s="21">
        <f t="shared" si="36"/>
        <v>0</v>
      </c>
      <c r="K159" s="21">
        <f t="shared" si="37"/>
        <v>0</v>
      </c>
      <c r="L159" s="21">
        <f t="shared" si="38"/>
        <v>0</v>
      </c>
      <c r="M159" s="21">
        <f t="shared" ca="1" si="32"/>
        <v>-0.10250840240532277</v>
      </c>
      <c r="N159" s="21">
        <f t="shared" ca="1" si="39"/>
        <v>0</v>
      </c>
      <c r="O159" s="50">
        <f t="shared" ca="1" si="40"/>
        <v>0</v>
      </c>
      <c r="P159" s="21">
        <f t="shared" ca="1" si="41"/>
        <v>0</v>
      </c>
      <c r="Q159" s="21">
        <f t="shared" ca="1" si="42"/>
        <v>0</v>
      </c>
      <c r="R159">
        <f t="shared" ca="1" si="33"/>
        <v>0.10250840240532277</v>
      </c>
    </row>
    <row r="160" spans="1:18" x14ac:dyDescent="0.2">
      <c r="A160" s="85"/>
      <c r="B160" s="85"/>
      <c r="C160" s="85"/>
      <c r="D160" s="87">
        <f t="shared" si="30"/>
        <v>0</v>
      </c>
      <c r="E160" s="87">
        <f t="shared" si="30"/>
        <v>0</v>
      </c>
      <c r="F160" s="21">
        <f t="shared" si="31"/>
        <v>0</v>
      </c>
      <c r="G160" s="21">
        <f t="shared" si="31"/>
        <v>0</v>
      </c>
      <c r="H160" s="21">
        <f t="shared" si="34"/>
        <v>0</v>
      </c>
      <c r="I160" s="21">
        <f t="shared" si="35"/>
        <v>0</v>
      </c>
      <c r="J160" s="21">
        <f t="shared" si="36"/>
        <v>0</v>
      </c>
      <c r="K160" s="21">
        <f t="shared" si="37"/>
        <v>0</v>
      </c>
      <c r="L160" s="21">
        <f t="shared" si="38"/>
        <v>0</v>
      </c>
      <c r="M160" s="21">
        <f t="shared" ca="1" si="32"/>
        <v>-0.10250840240532277</v>
      </c>
      <c r="N160" s="21">
        <f t="shared" ca="1" si="39"/>
        <v>0</v>
      </c>
      <c r="O160" s="50">
        <f t="shared" ca="1" si="40"/>
        <v>0</v>
      </c>
      <c r="P160" s="21">
        <f t="shared" ca="1" si="41"/>
        <v>0</v>
      </c>
      <c r="Q160" s="21">
        <f t="shared" ca="1" si="42"/>
        <v>0</v>
      </c>
      <c r="R160">
        <f t="shared" ca="1" si="33"/>
        <v>0.10250840240532277</v>
      </c>
    </row>
    <row r="161" spans="1:18" x14ac:dyDescent="0.2">
      <c r="A161" s="85"/>
      <c r="B161" s="85"/>
      <c r="C161" s="85"/>
      <c r="D161" s="87">
        <f t="shared" si="30"/>
        <v>0</v>
      </c>
      <c r="E161" s="87">
        <f t="shared" si="30"/>
        <v>0</v>
      </c>
      <c r="F161" s="21">
        <f t="shared" si="31"/>
        <v>0</v>
      </c>
      <c r="G161" s="21">
        <f t="shared" si="31"/>
        <v>0</v>
      </c>
      <c r="H161" s="21">
        <f t="shared" si="34"/>
        <v>0</v>
      </c>
      <c r="I161" s="21">
        <f t="shared" si="35"/>
        <v>0</v>
      </c>
      <c r="J161" s="21">
        <f t="shared" si="36"/>
        <v>0</v>
      </c>
      <c r="K161" s="21">
        <f t="shared" si="37"/>
        <v>0</v>
      </c>
      <c r="L161" s="21">
        <f t="shared" si="38"/>
        <v>0</v>
      </c>
      <c r="M161" s="21">
        <f t="shared" ca="1" si="32"/>
        <v>-0.10250840240532277</v>
      </c>
      <c r="N161" s="21">
        <f t="shared" ca="1" si="39"/>
        <v>0</v>
      </c>
      <c r="O161" s="50">
        <f t="shared" ca="1" si="40"/>
        <v>0</v>
      </c>
      <c r="P161" s="21">
        <f t="shared" ca="1" si="41"/>
        <v>0</v>
      </c>
      <c r="Q161" s="21">
        <f t="shared" ca="1" si="42"/>
        <v>0</v>
      </c>
      <c r="R161">
        <f t="shared" ca="1" si="33"/>
        <v>0.10250840240532277</v>
      </c>
    </row>
    <row r="162" spans="1:18" x14ac:dyDescent="0.2">
      <c r="A162" s="85"/>
      <c r="B162" s="85"/>
      <c r="C162" s="85"/>
      <c r="D162" s="87">
        <f t="shared" si="30"/>
        <v>0</v>
      </c>
      <c r="E162" s="87">
        <f t="shared" si="30"/>
        <v>0</v>
      </c>
      <c r="F162" s="21">
        <f t="shared" si="31"/>
        <v>0</v>
      </c>
      <c r="G162" s="21">
        <f t="shared" si="31"/>
        <v>0</v>
      </c>
      <c r="H162" s="21">
        <f t="shared" si="34"/>
        <v>0</v>
      </c>
      <c r="I162" s="21">
        <f t="shared" si="35"/>
        <v>0</v>
      </c>
      <c r="J162" s="21">
        <f t="shared" si="36"/>
        <v>0</v>
      </c>
      <c r="K162" s="21">
        <f t="shared" si="37"/>
        <v>0</v>
      </c>
      <c r="L162" s="21">
        <f t="shared" si="38"/>
        <v>0</v>
      </c>
      <c r="M162" s="21">
        <f t="shared" ca="1" si="32"/>
        <v>-0.10250840240532277</v>
      </c>
      <c r="N162" s="21">
        <f t="shared" ca="1" si="39"/>
        <v>0</v>
      </c>
      <c r="O162" s="50">
        <f t="shared" ca="1" si="40"/>
        <v>0</v>
      </c>
      <c r="P162" s="21">
        <f t="shared" ca="1" si="41"/>
        <v>0</v>
      </c>
      <c r="Q162" s="21">
        <f t="shared" ca="1" si="42"/>
        <v>0</v>
      </c>
      <c r="R162">
        <f t="shared" ca="1" si="33"/>
        <v>0.10250840240532277</v>
      </c>
    </row>
    <row r="163" spans="1:18" x14ac:dyDescent="0.2">
      <c r="A163" s="85"/>
      <c r="B163" s="85"/>
      <c r="C163" s="85"/>
      <c r="D163" s="87">
        <f t="shared" si="30"/>
        <v>0</v>
      </c>
      <c r="E163" s="87">
        <f t="shared" si="30"/>
        <v>0</v>
      </c>
      <c r="F163" s="21">
        <f t="shared" si="31"/>
        <v>0</v>
      </c>
      <c r="G163" s="21">
        <f t="shared" si="31"/>
        <v>0</v>
      </c>
      <c r="H163" s="21">
        <f t="shared" si="34"/>
        <v>0</v>
      </c>
      <c r="I163" s="21">
        <f t="shared" si="35"/>
        <v>0</v>
      </c>
      <c r="J163" s="21">
        <f t="shared" si="36"/>
        <v>0</v>
      </c>
      <c r="K163" s="21">
        <f t="shared" si="37"/>
        <v>0</v>
      </c>
      <c r="L163" s="21">
        <f t="shared" si="38"/>
        <v>0</v>
      </c>
      <c r="M163" s="21">
        <f t="shared" ca="1" si="32"/>
        <v>-0.10250840240532277</v>
      </c>
      <c r="N163" s="21">
        <f t="shared" ca="1" si="39"/>
        <v>0</v>
      </c>
      <c r="O163" s="50">
        <f t="shared" ca="1" si="40"/>
        <v>0</v>
      </c>
      <c r="P163" s="21">
        <f t="shared" ca="1" si="41"/>
        <v>0</v>
      </c>
      <c r="Q163" s="21">
        <f t="shared" ca="1" si="42"/>
        <v>0</v>
      </c>
      <c r="R163">
        <f t="shared" ca="1" si="33"/>
        <v>0.10250840240532277</v>
      </c>
    </row>
    <row r="164" spans="1:18" x14ac:dyDescent="0.2">
      <c r="A164" s="85"/>
      <c r="B164" s="85"/>
      <c r="C164" s="85"/>
      <c r="D164" s="87">
        <f t="shared" si="30"/>
        <v>0</v>
      </c>
      <c r="E164" s="87">
        <f t="shared" si="30"/>
        <v>0</v>
      </c>
      <c r="F164" s="21">
        <f t="shared" si="31"/>
        <v>0</v>
      </c>
      <c r="G164" s="21">
        <f t="shared" si="31"/>
        <v>0</v>
      </c>
      <c r="H164" s="21">
        <f t="shared" si="34"/>
        <v>0</v>
      </c>
      <c r="I164" s="21">
        <f t="shared" si="35"/>
        <v>0</v>
      </c>
      <c r="J164" s="21">
        <f t="shared" si="36"/>
        <v>0</v>
      </c>
      <c r="K164" s="21">
        <f t="shared" si="37"/>
        <v>0</v>
      </c>
      <c r="L164" s="21">
        <f t="shared" si="38"/>
        <v>0</v>
      </c>
      <c r="M164" s="21">
        <f t="shared" ca="1" si="32"/>
        <v>-0.10250840240532277</v>
      </c>
      <c r="N164" s="21">
        <f t="shared" ca="1" si="39"/>
        <v>0</v>
      </c>
      <c r="O164" s="50">
        <f t="shared" ca="1" si="40"/>
        <v>0</v>
      </c>
      <c r="P164" s="21">
        <f t="shared" ca="1" si="41"/>
        <v>0</v>
      </c>
      <c r="Q164" s="21">
        <f t="shared" ca="1" si="42"/>
        <v>0</v>
      </c>
      <c r="R164">
        <f t="shared" ca="1" si="33"/>
        <v>0.10250840240532277</v>
      </c>
    </row>
    <row r="165" spans="1:18" x14ac:dyDescent="0.2">
      <c r="A165" s="85"/>
      <c r="B165" s="85"/>
      <c r="C165" s="85"/>
      <c r="D165" s="87">
        <f t="shared" si="30"/>
        <v>0</v>
      </c>
      <c r="E165" s="87">
        <f t="shared" si="30"/>
        <v>0</v>
      </c>
      <c r="F165" s="21">
        <f t="shared" si="31"/>
        <v>0</v>
      </c>
      <c r="G165" s="21">
        <f t="shared" si="31"/>
        <v>0</v>
      </c>
      <c r="H165" s="21">
        <f t="shared" si="34"/>
        <v>0</v>
      </c>
      <c r="I165" s="21">
        <f t="shared" si="35"/>
        <v>0</v>
      </c>
      <c r="J165" s="21">
        <f t="shared" si="36"/>
        <v>0</v>
      </c>
      <c r="K165" s="21">
        <f t="shared" si="37"/>
        <v>0</v>
      </c>
      <c r="L165" s="21">
        <f t="shared" si="38"/>
        <v>0</v>
      </c>
      <c r="M165" s="21">
        <f t="shared" ca="1" si="32"/>
        <v>-0.10250840240532277</v>
      </c>
      <c r="N165" s="21">
        <f t="shared" ca="1" si="39"/>
        <v>0</v>
      </c>
      <c r="O165" s="50">
        <f t="shared" ca="1" si="40"/>
        <v>0</v>
      </c>
      <c r="P165" s="21">
        <f t="shared" ca="1" si="41"/>
        <v>0</v>
      </c>
      <c r="Q165" s="21">
        <f t="shared" ca="1" si="42"/>
        <v>0</v>
      </c>
      <c r="R165">
        <f t="shared" ca="1" si="33"/>
        <v>0.10250840240532277</v>
      </c>
    </row>
    <row r="166" spans="1:18" x14ac:dyDescent="0.2">
      <c r="A166" s="85"/>
      <c r="B166" s="85"/>
      <c r="C166" s="85"/>
      <c r="D166" s="87">
        <f t="shared" si="30"/>
        <v>0</v>
      </c>
      <c r="E166" s="87">
        <f t="shared" si="30"/>
        <v>0</v>
      </c>
      <c r="F166" s="21">
        <f t="shared" si="31"/>
        <v>0</v>
      </c>
      <c r="G166" s="21">
        <f t="shared" si="31"/>
        <v>0</v>
      </c>
      <c r="H166" s="21">
        <f t="shared" si="34"/>
        <v>0</v>
      </c>
      <c r="I166" s="21">
        <f t="shared" si="35"/>
        <v>0</v>
      </c>
      <c r="J166" s="21">
        <f t="shared" si="36"/>
        <v>0</v>
      </c>
      <c r="K166" s="21">
        <f t="shared" si="37"/>
        <v>0</v>
      </c>
      <c r="L166" s="21">
        <f t="shared" si="38"/>
        <v>0</v>
      </c>
      <c r="M166" s="21">
        <f t="shared" ca="1" si="32"/>
        <v>-0.10250840240532277</v>
      </c>
      <c r="N166" s="21">
        <f t="shared" ca="1" si="39"/>
        <v>0</v>
      </c>
      <c r="O166" s="50">
        <f t="shared" ca="1" si="40"/>
        <v>0</v>
      </c>
      <c r="P166" s="21">
        <f t="shared" ca="1" si="41"/>
        <v>0</v>
      </c>
      <c r="Q166" s="21">
        <f t="shared" ca="1" si="42"/>
        <v>0</v>
      </c>
      <c r="R166">
        <f t="shared" ca="1" si="33"/>
        <v>0.10250840240532277</v>
      </c>
    </row>
    <row r="167" spans="1:18" x14ac:dyDescent="0.2">
      <c r="A167" s="85"/>
      <c r="B167" s="85"/>
      <c r="C167" s="85"/>
      <c r="D167" s="87">
        <f t="shared" si="30"/>
        <v>0</v>
      </c>
      <c r="E167" s="87">
        <f t="shared" si="30"/>
        <v>0</v>
      </c>
      <c r="F167" s="21">
        <f t="shared" si="31"/>
        <v>0</v>
      </c>
      <c r="G167" s="21">
        <f t="shared" si="31"/>
        <v>0</v>
      </c>
      <c r="H167" s="21">
        <f t="shared" si="34"/>
        <v>0</v>
      </c>
      <c r="I167" s="21">
        <f t="shared" si="35"/>
        <v>0</v>
      </c>
      <c r="J167" s="21">
        <f t="shared" si="36"/>
        <v>0</v>
      </c>
      <c r="K167" s="21">
        <f t="shared" si="37"/>
        <v>0</v>
      </c>
      <c r="L167" s="21">
        <f t="shared" si="38"/>
        <v>0</v>
      </c>
      <c r="M167" s="21">
        <f t="shared" ca="1" si="32"/>
        <v>-0.10250840240532277</v>
      </c>
      <c r="N167" s="21">
        <f t="shared" ca="1" si="39"/>
        <v>0</v>
      </c>
      <c r="O167" s="50">
        <f t="shared" ca="1" si="40"/>
        <v>0</v>
      </c>
      <c r="P167" s="21">
        <f t="shared" ca="1" si="41"/>
        <v>0</v>
      </c>
      <c r="Q167" s="21">
        <f t="shared" ca="1" si="42"/>
        <v>0</v>
      </c>
      <c r="R167">
        <f t="shared" ca="1" si="33"/>
        <v>0.10250840240532277</v>
      </c>
    </row>
    <row r="168" spans="1:18" x14ac:dyDescent="0.2">
      <c r="A168" s="85"/>
      <c r="B168" s="85"/>
      <c r="C168" s="85"/>
      <c r="D168" s="87">
        <f t="shared" si="30"/>
        <v>0</v>
      </c>
      <c r="E168" s="87">
        <f t="shared" si="30"/>
        <v>0</v>
      </c>
      <c r="F168" s="21">
        <f t="shared" si="31"/>
        <v>0</v>
      </c>
      <c r="G168" s="21">
        <f t="shared" si="31"/>
        <v>0</v>
      </c>
      <c r="H168" s="21">
        <f t="shared" si="34"/>
        <v>0</v>
      </c>
      <c r="I168" s="21">
        <f t="shared" si="35"/>
        <v>0</v>
      </c>
      <c r="J168" s="21">
        <f t="shared" si="36"/>
        <v>0</v>
      </c>
      <c r="K168" s="21">
        <f t="shared" si="37"/>
        <v>0</v>
      </c>
      <c r="L168" s="21">
        <f t="shared" si="38"/>
        <v>0</v>
      </c>
      <c r="M168" s="21">
        <f t="shared" ca="1" si="32"/>
        <v>-0.10250840240532277</v>
      </c>
      <c r="N168" s="21">
        <f t="shared" ca="1" si="39"/>
        <v>0</v>
      </c>
      <c r="O168" s="50">
        <f t="shared" ca="1" si="40"/>
        <v>0</v>
      </c>
      <c r="P168" s="21">
        <f t="shared" ca="1" si="41"/>
        <v>0</v>
      </c>
      <c r="Q168" s="21">
        <f t="shared" ca="1" si="42"/>
        <v>0</v>
      </c>
      <c r="R168">
        <f t="shared" ca="1" si="33"/>
        <v>0.10250840240532277</v>
      </c>
    </row>
    <row r="169" spans="1:18" x14ac:dyDescent="0.2">
      <c r="A169" s="85"/>
      <c r="B169" s="85"/>
      <c r="C169" s="85"/>
      <c r="D169" s="87">
        <f t="shared" si="30"/>
        <v>0</v>
      </c>
      <c r="E169" s="87">
        <f t="shared" si="30"/>
        <v>0</v>
      </c>
      <c r="F169" s="21">
        <f t="shared" si="31"/>
        <v>0</v>
      </c>
      <c r="G169" s="21">
        <f t="shared" si="31"/>
        <v>0</v>
      </c>
      <c r="H169" s="21">
        <f t="shared" si="34"/>
        <v>0</v>
      </c>
      <c r="I169" s="21">
        <f t="shared" si="35"/>
        <v>0</v>
      </c>
      <c r="J169" s="21">
        <f t="shared" si="36"/>
        <v>0</v>
      </c>
      <c r="K169" s="21">
        <f t="shared" si="37"/>
        <v>0</v>
      </c>
      <c r="L169" s="21">
        <f t="shared" si="38"/>
        <v>0</v>
      </c>
      <c r="M169" s="21">
        <f t="shared" ca="1" si="32"/>
        <v>-0.10250840240532277</v>
      </c>
      <c r="N169" s="21">
        <f t="shared" ca="1" si="39"/>
        <v>0</v>
      </c>
      <c r="O169" s="50">
        <f t="shared" ca="1" si="40"/>
        <v>0</v>
      </c>
      <c r="P169" s="21">
        <f t="shared" ca="1" si="41"/>
        <v>0</v>
      </c>
      <c r="Q169" s="21">
        <f t="shared" ca="1" si="42"/>
        <v>0</v>
      </c>
      <c r="R169">
        <f t="shared" ca="1" si="33"/>
        <v>0.10250840240532277</v>
      </c>
    </row>
    <row r="170" spans="1:18" x14ac:dyDescent="0.2">
      <c r="A170" s="85"/>
      <c r="B170" s="85"/>
      <c r="C170" s="85"/>
      <c r="D170" s="87">
        <f t="shared" si="30"/>
        <v>0</v>
      </c>
      <c r="E170" s="87">
        <f t="shared" si="30"/>
        <v>0</v>
      </c>
      <c r="F170" s="21">
        <f t="shared" si="31"/>
        <v>0</v>
      </c>
      <c r="G170" s="21">
        <f t="shared" si="31"/>
        <v>0</v>
      </c>
      <c r="H170" s="21">
        <f t="shared" si="34"/>
        <v>0</v>
      </c>
      <c r="I170" s="21">
        <f t="shared" si="35"/>
        <v>0</v>
      </c>
      <c r="J170" s="21">
        <f t="shared" si="36"/>
        <v>0</v>
      </c>
      <c r="K170" s="21">
        <f t="shared" si="37"/>
        <v>0</v>
      </c>
      <c r="L170" s="21">
        <f t="shared" si="38"/>
        <v>0</v>
      </c>
      <c r="M170" s="21">
        <f t="shared" ca="1" si="32"/>
        <v>-0.10250840240532277</v>
      </c>
      <c r="N170" s="21">
        <f t="shared" ca="1" si="39"/>
        <v>0</v>
      </c>
      <c r="O170" s="50">
        <f t="shared" ca="1" si="40"/>
        <v>0</v>
      </c>
      <c r="P170" s="21">
        <f t="shared" ca="1" si="41"/>
        <v>0</v>
      </c>
      <c r="Q170" s="21">
        <f t="shared" ca="1" si="42"/>
        <v>0</v>
      </c>
      <c r="R170">
        <f t="shared" ca="1" si="33"/>
        <v>0.10250840240532277</v>
      </c>
    </row>
    <row r="171" spans="1:18" x14ac:dyDescent="0.2">
      <c r="A171" s="85"/>
      <c r="B171" s="85"/>
      <c r="C171" s="85"/>
      <c r="D171" s="87">
        <f t="shared" si="30"/>
        <v>0</v>
      </c>
      <c r="E171" s="87">
        <f t="shared" si="30"/>
        <v>0</v>
      </c>
      <c r="F171" s="21">
        <f t="shared" si="31"/>
        <v>0</v>
      </c>
      <c r="G171" s="21">
        <f t="shared" si="31"/>
        <v>0</v>
      </c>
      <c r="H171" s="21">
        <f t="shared" si="34"/>
        <v>0</v>
      </c>
      <c r="I171" s="21">
        <f t="shared" si="35"/>
        <v>0</v>
      </c>
      <c r="J171" s="21">
        <f t="shared" si="36"/>
        <v>0</v>
      </c>
      <c r="K171" s="21">
        <f t="shared" si="37"/>
        <v>0</v>
      </c>
      <c r="L171" s="21">
        <f t="shared" si="38"/>
        <v>0</v>
      </c>
      <c r="M171" s="21">
        <f t="shared" ca="1" si="32"/>
        <v>-0.10250840240532277</v>
      </c>
      <c r="N171" s="21">
        <f t="shared" ca="1" si="39"/>
        <v>0</v>
      </c>
      <c r="O171" s="50">
        <f t="shared" ca="1" si="40"/>
        <v>0</v>
      </c>
      <c r="P171" s="21">
        <f t="shared" ca="1" si="41"/>
        <v>0</v>
      </c>
      <c r="Q171" s="21">
        <f t="shared" ca="1" si="42"/>
        <v>0</v>
      </c>
      <c r="R171">
        <f t="shared" ca="1" si="33"/>
        <v>0.10250840240532277</v>
      </c>
    </row>
    <row r="172" spans="1:18" x14ac:dyDescent="0.2">
      <c r="A172" s="85"/>
      <c r="B172" s="85"/>
      <c r="C172" s="85"/>
      <c r="D172" s="87">
        <f t="shared" si="30"/>
        <v>0</v>
      </c>
      <c r="E172" s="87">
        <f t="shared" si="30"/>
        <v>0</v>
      </c>
      <c r="F172" s="21">
        <f t="shared" si="31"/>
        <v>0</v>
      </c>
      <c r="G172" s="21">
        <f t="shared" si="31"/>
        <v>0</v>
      </c>
      <c r="H172" s="21">
        <f t="shared" si="34"/>
        <v>0</v>
      </c>
      <c r="I172" s="21">
        <f t="shared" si="35"/>
        <v>0</v>
      </c>
      <c r="J172" s="21">
        <f t="shared" si="36"/>
        <v>0</v>
      </c>
      <c r="K172" s="21">
        <f t="shared" si="37"/>
        <v>0</v>
      </c>
      <c r="L172" s="21">
        <f t="shared" si="38"/>
        <v>0</v>
      </c>
      <c r="M172" s="21">
        <f t="shared" ca="1" si="32"/>
        <v>-0.10250840240532277</v>
      </c>
      <c r="N172" s="21">
        <f t="shared" ca="1" si="39"/>
        <v>0</v>
      </c>
      <c r="O172" s="50">
        <f t="shared" ca="1" si="40"/>
        <v>0</v>
      </c>
      <c r="P172" s="21">
        <f t="shared" ca="1" si="41"/>
        <v>0</v>
      </c>
      <c r="Q172" s="21">
        <f t="shared" ca="1" si="42"/>
        <v>0</v>
      </c>
      <c r="R172">
        <f t="shared" ca="1" si="33"/>
        <v>0.10250840240532277</v>
      </c>
    </row>
    <row r="173" spans="1:18" x14ac:dyDescent="0.2">
      <c r="A173" s="85"/>
      <c r="B173" s="85"/>
      <c r="C173" s="85"/>
      <c r="D173" s="87">
        <f t="shared" si="30"/>
        <v>0</v>
      </c>
      <c r="E173" s="87">
        <f t="shared" si="30"/>
        <v>0</v>
      </c>
      <c r="F173" s="21">
        <f t="shared" si="31"/>
        <v>0</v>
      </c>
      <c r="G173" s="21">
        <f t="shared" si="31"/>
        <v>0</v>
      </c>
      <c r="H173" s="21">
        <f t="shared" si="34"/>
        <v>0</v>
      </c>
      <c r="I173" s="21">
        <f t="shared" si="35"/>
        <v>0</v>
      </c>
      <c r="J173" s="21">
        <f t="shared" si="36"/>
        <v>0</v>
      </c>
      <c r="K173" s="21">
        <f t="shared" si="37"/>
        <v>0</v>
      </c>
      <c r="L173" s="21">
        <f t="shared" si="38"/>
        <v>0</v>
      </c>
      <c r="M173" s="21">
        <f t="shared" ca="1" si="32"/>
        <v>-0.10250840240532277</v>
      </c>
      <c r="N173" s="21">
        <f t="shared" ca="1" si="39"/>
        <v>0</v>
      </c>
      <c r="O173" s="50">
        <f t="shared" ca="1" si="40"/>
        <v>0</v>
      </c>
      <c r="P173" s="21">
        <f t="shared" ca="1" si="41"/>
        <v>0</v>
      </c>
      <c r="Q173" s="21">
        <f t="shared" ca="1" si="42"/>
        <v>0</v>
      </c>
      <c r="R173">
        <f t="shared" ca="1" si="33"/>
        <v>0.10250840240532277</v>
      </c>
    </row>
    <row r="174" spans="1:18" x14ac:dyDescent="0.2">
      <c r="A174" s="85"/>
      <c r="B174" s="85"/>
      <c r="C174" s="85"/>
      <c r="D174" s="87">
        <f t="shared" si="30"/>
        <v>0</v>
      </c>
      <c r="E174" s="87">
        <f t="shared" si="30"/>
        <v>0</v>
      </c>
      <c r="F174" s="21">
        <f t="shared" si="31"/>
        <v>0</v>
      </c>
      <c r="G174" s="21">
        <f t="shared" si="31"/>
        <v>0</v>
      </c>
      <c r="H174" s="21">
        <f t="shared" si="34"/>
        <v>0</v>
      </c>
      <c r="I174" s="21">
        <f t="shared" si="35"/>
        <v>0</v>
      </c>
      <c r="J174" s="21">
        <f t="shared" si="36"/>
        <v>0</v>
      </c>
      <c r="K174" s="21">
        <f t="shared" si="37"/>
        <v>0</v>
      </c>
      <c r="L174" s="21">
        <f t="shared" si="38"/>
        <v>0</v>
      </c>
      <c r="M174" s="21">
        <f t="shared" ca="1" si="32"/>
        <v>-0.10250840240532277</v>
      </c>
      <c r="N174" s="21">
        <f t="shared" ca="1" si="39"/>
        <v>0</v>
      </c>
      <c r="O174" s="50">
        <f t="shared" ca="1" si="40"/>
        <v>0</v>
      </c>
      <c r="P174" s="21">
        <f t="shared" ca="1" si="41"/>
        <v>0</v>
      </c>
      <c r="Q174" s="21">
        <f t="shared" ca="1" si="42"/>
        <v>0</v>
      </c>
      <c r="R174">
        <f t="shared" ca="1" si="33"/>
        <v>0.10250840240532277</v>
      </c>
    </row>
    <row r="175" spans="1:18" x14ac:dyDescent="0.2">
      <c r="A175" s="85"/>
      <c r="B175" s="85"/>
      <c r="C175" s="85"/>
      <c r="D175" s="87">
        <f t="shared" si="30"/>
        <v>0</v>
      </c>
      <c r="E175" s="87">
        <f t="shared" si="30"/>
        <v>0</v>
      </c>
      <c r="F175" s="21">
        <f t="shared" si="31"/>
        <v>0</v>
      </c>
      <c r="G175" s="21">
        <f t="shared" si="31"/>
        <v>0</v>
      </c>
      <c r="H175" s="21">
        <f t="shared" si="34"/>
        <v>0</v>
      </c>
      <c r="I175" s="21">
        <f t="shared" si="35"/>
        <v>0</v>
      </c>
      <c r="J175" s="21">
        <f t="shared" si="36"/>
        <v>0</v>
      </c>
      <c r="K175" s="21">
        <f t="shared" si="37"/>
        <v>0</v>
      </c>
      <c r="L175" s="21">
        <f t="shared" si="38"/>
        <v>0</v>
      </c>
      <c r="M175" s="21">
        <f t="shared" ca="1" si="32"/>
        <v>-0.10250840240532277</v>
      </c>
      <c r="N175" s="21">
        <f t="shared" ca="1" si="39"/>
        <v>0</v>
      </c>
      <c r="O175" s="50">
        <f t="shared" ca="1" si="40"/>
        <v>0</v>
      </c>
      <c r="P175" s="21">
        <f t="shared" ca="1" si="41"/>
        <v>0</v>
      </c>
      <c r="Q175" s="21">
        <f t="shared" ca="1" si="42"/>
        <v>0</v>
      </c>
      <c r="R175">
        <f t="shared" ca="1" si="33"/>
        <v>0.10250840240532277</v>
      </c>
    </row>
    <row r="176" spans="1:18" x14ac:dyDescent="0.2">
      <c r="A176" s="85"/>
      <c r="B176" s="85"/>
      <c r="C176" s="85"/>
      <c r="D176" s="87">
        <f t="shared" si="30"/>
        <v>0</v>
      </c>
      <c r="E176" s="87">
        <f t="shared" si="30"/>
        <v>0</v>
      </c>
      <c r="F176" s="21">
        <f t="shared" si="31"/>
        <v>0</v>
      </c>
      <c r="G176" s="21">
        <f t="shared" si="31"/>
        <v>0</v>
      </c>
      <c r="H176" s="21">
        <f t="shared" si="34"/>
        <v>0</v>
      </c>
      <c r="I176" s="21">
        <f t="shared" si="35"/>
        <v>0</v>
      </c>
      <c r="J176" s="21">
        <f t="shared" si="36"/>
        <v>0</v>
      </c>
      <c r="K176" s="21">
        <f t="shared" si="37"/>
        <v>0</v>
      </c>
      <c r="L176" s="21">
        <f t="shared" si="38"/>
        <v>0</v>
      </c>
      <c r="M176" s="21">
        <f t="shared" ca="1" si="32"/>
        <v>-0.10250840240532277</v>
      </c>
      <c r="N176" s="21">
        <f t="shared" ca="1" si="39"/>
        <v>0</v>
      </c>
      <c r="O176" s="50">
        <f t="shared" ca="1" si="40"/>
        <v>0</v>
      </c>
      <c r="P176" s="21">
        <f t="shared" ca="1" si="41"/>
        <v>0</v>
      </c>
      <c r="Q176" s="21">
        <f t="shared" ca="1" si="42"/>
        <v>0</v>
      </c>
      <c r="R176">
        <f t="shared" ca="1" si="33"/>
        <v>0.10250840240532277</v>
      </c>
    </row>
    <row r="177" spans="1:18" x14ac:dyDescent="0.2">
      <c r="A177" s="85"/>
      <c r="B177" s="85"/>
      <c r="C177" s="85"/>
      <c r="D177" s="87">
        <f t="shared" si="30"/>
        <v>0</v>
      </c>
      <c r="E177" s="87">
        <f t="shared" si="30"/>
        <v>0</v>
      </c>
      <c r="F177" s="21">
        <f t="shared" si="31"/>
        <v>0</v>
      </c>
      <c r="G177" s="21">
        <f t="shared" si="31"/>
        <v>0</v>
      </c>
      <c r="H177" s="21">
        <f t="shared" si="34"/>
        <v>0</v>
      </c>
      <c r="I177" s="21">
        <f t="shared" si="35"/>
        <v>0</v>
      </c>
      <c r="J177" s="21">
        <f t="shared" si="36"/>
        <v>0</v>
      </c>
      <c r="K177" s="21">
        <f t="shared" si="37"/>
        <v>0</v>
      </c>
      <c r="L177" s="21">
        <f t="shared" si="38"/>
        <v>0</v>
      </c>
      <c r="M177" s="21">
        <f t="shared" ca="1" si="32"/>
        <v>-0.10250840240532277</v>
      </c>
      <c r="N177" s="21">
        <f t="shared" ca="1" si="39"/>
        <v>0</v>
      </c>
      <c r="O177" s="50">
        <f t="shared" ca="1" si="40"/>
        <v>0</v>
      </c>
      <c r="P177" s="21">
        <f t="shared" ca="1" si="41"/>
        <v>0</v>
      </c>
      <c r="Q177" s="21">
        <f t="shared" ca="1" si="42"/>
        <v>0</v>
      </c>
      <c r="R177">
        <f t="shared" ca="1" si="33"/>
        <v>0.10250840240532277</v>
      </c>
    </row>
    <row r="178" spans="1:18" x14ac:dyDescent="0.2">
      <c r="A178" s="85"/>
      <c r="B178" s="85"/>
      <c r="C178" s="85"/>
      <c r="D178" s="87">
        <f t="shared" si="30"/>
        <v>0</v>
      </c>
      <c r="E178" s="87">
        <f t="shared" si="30"/>
        <v>0</v>
      </c>
      <c r="F178" s="21">
        <f t="shared" si="31"/>
        <v>0</v>
      </c>
      <c r="G178" s="21">
        <f t="shared" si="31"/>
        <v>0</v>
      </c>
      <c r="H178" s="21">
        <f t="shared" si="34"/>
        <v>0</v>
      </c>
      <c r="I178" s="21">
        <f t="shared" si="35"/>
        <v>0</v>
      </c>
      <c r="J178" s="21">
        <f t="shared" si="36"/>
        <v>0</v>
      </c>
      <c r="K178" s="21">
        <f t="shared" si="37"/>
        <v>0</v>
      </c>
      <c r="L178" s="21">
        <f t="shared" si="38"/>
        <v>0</v>
      </c>
      <c r="M178" s="21">
        <f t="shared" ca="1" si="32"/>
        <v>-0.10250840240532277</v>
      </c>
      <c r="N178" s="21">
        <f t="shared" ca="1" si="39"/>
        <v>0</v>
      </c>
      <c r="O178" s="50">
        <f t="shared" ca="1" si="40"/>
        <v>0</v>
      </c>
      <c r="P178" s="21">
        <f t="shared" ca="1" si="41"/>
        <v>0</v>
      </c>
      <c r="Q178" s="21">
        <f t="shared" ca="1" si="42"/>
        <v>0</v>
      </c>
      <c r="R178">
        <f t="shared" ca="1" si="33"/>
        <v>0.10250840240532277</v>
      </c>
    </row>
    <row r="179" spans="1:18" x14ac:dyDescent="0.2">
      <c r="A179" s="85"/>
      <c r="B179" s="85"/>
      <c r="C179" s="85"/>
      <c r="D179" s="87">
        <f t="shared" si="30"/>
        <v>0</v>
      </c>
      <c r="E179" s="87">
        <f t="shared" si="30"/>
        <v>0</v>
      </c>
      <c r="F179" s="21">
        <f t="shared" si="31"/>
        <v>0</v>
      </c>
      <c r="G179" s="21">
        <f t="shared" si="31"/>
        <v>0</v>
      </c>
      <c r="H179" s="21">
        <f t="shared" si="34"/>
        <v>0</v>
      </c>
      <c r="I179" s="21">
        <f t="shared" si="35"/>
        <v>0</v>
      </c>
      <c r="J179" s="21">
        <f t="shared" si="36"/>
        <v>0</v>
      </c>
      <c r="K179" s="21">
        <f t="shared" si="37"/>
        <v>0</v>
      </c>
      <c r="L179" s="21">
        <f t="shared" si="38"/>
        <v>0</v>
      </c>
      <c r="M179" s="21">
        <f t="shared" ca="1" si="32"/>
        <v>-0.10250840240532277</v>
      </c>
      <c r="N179" s="21">
        <f t="shared" ca="1" si="39"/>
        <v>0</v>
      </c>
      <c r="O179" s="50">
        <f t="shared" ca="1" si="40"/>
        <v>0</v>
      </c>
      <c r="P179" s="21">
        <f t="shared" ca="1" si="41"/>
        <v>0</v>
      </c>
      <c r="Q179" s="21">
        <f t="shared" ca="1" si="42"/>
        <v>0</v>
      </c>
      <c r="R179">
        <f t="shared" ca="1" si="33"/>
        <v>0.10250840240532277</v>
      </c>
    </row>
    <row r="180" spans="1:18" x14ac:dyDescent="0.2">
      <c r="A180" s="85"/>
      <c r="B180" s="85"/>
      <c r="C180" s="85"/>
      <c r="D180" s="87">
        <f t="shared" si="30"/>
        <v>0</v>
      </c>
      <c r="E180" s="87">
        <f t="shared" si="30"/>
        <v>0</v>
      </c>
      <c r="F180" s="21">
        <f t="shared" si="31"/>
        <v>0</v>
      </c>
      <c r="G180" s="21">
        <f t="shared" si="31"/>
        <v>0</v>
      </c>
      <c r="H180" s="21">
        <f t="shared" si="34"/>
        <v>0</v>
      </c>
      <c r="I180" s="21">
        <f t="shared" si="35"/>
        <v>0</v>
      </c>
      <c r="J180" s="21">
        <f t="shared" si="36"/>
        <v>0</v>
      </c>
      <c r="K180" s="21">
        <f t="shared" si="37"/>
        <v>0</v>
      </c>
      <c r="L180" s="21">
        <f t="shared" si="38"/>
        <v>0</v>
      </c>
      <c r="M180" s="21">
        <f t="shared" ca="1" si="32"/>
        <v>-0.10250840240532277</v>
      </c>
      <c r="N180" s="21">
        <f t="shared" ca="1" si="39"/>
        <v>0</v>
      </c>
      <c r="O180" s="50">
        <f t="shared" ca="1" si="40"/>
        <v>0</v>
      </c>
      <c r="P180" s="21">
        <f t="shared" ca="1" si="41"/>
        <v>0</v>
      </c>
      <c r="Q180" s="21">
        <f t="shared" ca="1" si="42"/>
        <v>0</v>
      </c>
      <c r="R180">
        <f t="shared" ca="1" si="33"/>
        <v>0.10250840240532277</v>
      </c>
    </row>
    <row r="181" spans="1:18" x14ac:dyDescent="0.2">
      <c r="A181" s="85"/>
      <c r="B181" s="85"/>
      <c r="C181" s="85"/>
      <c r="D181" s="87">
        <f t="shared" si="30"/>
        <v>0</v>
      </c>
      <c r="E181" s="87">
        <f t="shared" si="30"/>
        <v>0</v>
      </c>
      <c r="F181" s="21">
        <f t="shared" si="31"/>
        <v>0</v>
      </c>
      <c r="G181" s="21">
        <f t="shared" si="31"/>
        <v>0</v>
      </c>
      <c r="H181" s="21">
        <f t="shared" si="34"/>
        <v>0</v>
      </c>
      <c r="I181" s="21">
        <f t="shared" si="35"/>
        <v>0</v>
      </c>
      <c r="J181" s="21">
        <f t="shared" si="36"/>
        <v>0</v>
      </c>
      <c r="K181" s="21">
        <f t="shared" si="37"/>
        <v>0</v>
      </c>
      <c r="L181" s="21">
        <f t="shared" si="38"/>
        <v>0</v>
      </c>
      <c r="M181" s="21">
        <f t="shared" ca="1" si="32"/>
        <v>-0.10250840240532277</v>
      </c>
      <c r="N181" s="21">
        <f t="shared" ca="1" si="39"/>
        <v>0</v>
      </c>
      <c r="O181" s="50">
        <f t="shared" ca="1" si="40"/>
        <v>0</v>
      </c>
      <c r="P181" s="21">
        <f t="shared" ca="1" si="41"/>
        <v>0</v>
      </c>
      <c r="Q181" s="21">
        <f t="shared" ca="1" si="42"/>
        <v>0</v>
      </c>
      <c r="R181">
        <f t="shared" ca="1" si="33"/>
        <v>0.10250840240532277</v>
      </c>
    </row>
    <row r="182" spans="1:18" x14ac:dyDescent="0.2">
      <c r="A182" s="85"/>
      <c r="B182" s="85"/>
      <c r="C182" s="85"/>
      <c r="D182" s="87">
        <f t="shared" si="30"/>
        <v>0</v>
      </c>
      <c r="E182" s="87">
        <f t="shared" si="30"/>
        <v>0</v>
      </c>
      <c r="F182" s="21">
        <f t="shared" si="31"/>
        <v>0</v>
      </c>
      <c r="G182" s="21">
        <f t="shared" si="31"/>
        <v>0</v>
      </c>
      <c r="H182" s="21">
        <f t="shared" si="34"/>
        <v>0</v>
      </c>
      <c r="I182" s="21">
        <f t="shared" si="35"/>
        <v>0</v>
      </c>
      <c r="J182" s="21">
        <f t="shared" si="36"/>
        <v>0</v>
      </c>
      <c r="K182" s="21">
        <f t="shared" si="37"/>
        <v>0</v>
      </c>
      <c r="L182" s="21">
        <f t="shared" si="38"/>
        <v>0</v>
      </c>
      <c r="M182" s="21">
        <f t="shared" ca="1" si="32"/>
        <v>-0.10250840240532277</v>
      </c>
      <c r="N182" s="21">
        <f t="shared" ca="1" si="39"/>
        <v>0</v>
      </c>
      <c r="O182" s="50">
        <f t="shared" ca="1" si="40"/>
        <v>0</v>
      </c>
      <c r="P182" s="21">
        <f t="shared" ca="1" si="41"/>
        <v>0</v>
      </c>
      <c r="Q182" s="21">
        <f t="shared" ca="1" si="42"/>
        <v>0</v>
      </c>
      <c r="R182">
        <f t="shared" ca="1" si="33"/>
        <v>0.10250840240532277</v>
      </c>
    </row>
    <row r="183" spans="1:18" x14ac:dyDescent="0.2">
      <c r="A183" s="85"/>
      <c r="B183" s="85"/>
      <c r="C183" s="85"/>
      <c r="D183" s="87">
        <f t="shared" si="30"/>
        <v>0</v>
      </c>
      <c r="E183" s="87">
        <f t="shared" si="30"/>
        <v>0</v>
      </c>
      <c r="F183" s="21">
        <f t="shared" si="31"/>
        <v>0</v>
      </c>
      <c r="G183" s="21">
        <f t="shared" si="31"/>
        <v>0</v>
      </c>
      <c r="H183" s="21">
        <f t="shared" si="34"/>
        <v>0</v>
      </c>
      <c r="I183" s="21">
        <f t="shared" si="35"/>
        <v>0</v>
      </c>
      <c r="J183" s="21">
        <f t="shared" si="36"/>
        <v>0</v>
      </c>
      <c r="K183" s="21">
        <f t="shared" si="37"/>
        <v>0</v>
      </c>
      <c r="L183" s="21">
        <f t="shared" si="38"/>
        <v>0</v>
      </c>
      <c r="M183" s="21">
        <f t="shared" ca="1" si="32"/>
        <v>-0.10250840240532277</v>
      </c>
      <c r="N183" s="21">
        <f t="shared" ca="1" si="39"/>
        <v>0</v>
      </c>
      <c r="O183" s="50">
        <f t="shared" ca="1" si="40"/>
        <v>0</v>
      </c>
      <c r="P183" s="21">
        <f t="shared" ca="1" si="41"/>
        <v>0</v>
      </c>
      <c r="Q183" s="21">
        <f t="shared" ca="1" si="42"/>
        <v>0</v>
      </c>
      <c r="R183">
        <f t="shared" ca="1" si="33"/>
        <v>0.10250840240532277</v>
      </c>
    </row>
    <row r="184" spans="1:18" x14ac:dyDescent="0.2">
      <c r="A184" s="85"/>
      <c r="B184" s="85"/>
      <c r="C184" s="85"/>
      <c r="D184" s="87">
        <f t="shared" si="30"/>
        <v>0</v>
      </c>
      <c r="E184" s="87">
        <f t="shared" si="30"/>
        <v>0</v>
      </c>
      <c r="F184" s="21">
        <f t="shared" si="31"/>
        <v>0</v>
      </c>
      <c r="G184" s="21">
        <f t="shared" si="31"/>
        <v>0</v>
      </c>
      <c r="H184" s="21">
        <f t="shared" si="34"/>
        <v>0</v>
      </c>
      <c r="I184" s="21">
        <f t="shared" si="35"/>
        <v>0</v>
      </c>
      <c r="J184" s="21">
        <f t="shared" si="36"/>
        <v>0</v>
      </c>
      <c r="K184" s="21">
        <f t="shared" si="37"/>
        <v>0</v>
      </c>
      <c r="L184" s="21">
        <f t="shared" si="38"/>
        <v>0</v>
      </c>
      <c r="M184" s="21">
        <f t="shared" ca="1" si="32"/>
        <v>-0.10250840240532277</v>
      </c>
      <c r="N184" s="21">
        <f t="shared" ca="1" si="39"/>
        <v>0</v>
      </c>
      <c r="O184" s="50">
        <f t="shared" ca="1" si="40"/>
        <v>0</v>
      </c>
      <c r="P184" s="21">
        <f t="shared" ca="1" si="41"/>
        <v>0</v>
      </c>
      <c r="Q184" s="21">
        <f t="shared" ca="1" si="42"/>
        <v>0</v>
      </c>
      <c r="R184">
        <f t="shared" ca="1" si="33"/>
        <v>0.10250840240532277</v>
      </c>
    </row>
    <row r="185" spans="1:18" x14ac:dyDescent="0.2">
      <c r="A185" s="85"/>
      <c r="B185" s="85"/>
      <c r="C185" s="85"/>
      <c r="D185" s="87">
        <f t="shared" si="30"/>
        <v>0</v>
      </c>
      <c r="E185" s="87">
        <f t="shared" si="30"/>
        <v>0</v>
      </c>
      <c r="F185" s="21">
        <f t="shared" si="31"/>
        <v>0</v>
      </c>
      <c r="G185" s="21">
        <f t="shared" si="31"/>
        <v>0</v>
      </c>
      <c r="H185" s="21">
        <f t="shared" si="34"/>
        <v>0</v>
      </c>
      <c r="I185" s="21">
        <f t="shared" si="35"/>
        <v>0</v>
      </c>
      <c r="J185" s="21">
        <f t="shared" si="36"/>
        <v>0</v>
      </c>
      <c r="K185" s="21">
        <f t="shared" si="37"/>
        <v>0</v>
      </c>
      <c r="L185" s="21">
        <f t="shared" si="38"/>
        <v>0</v>
      </c>
      <c r="M185" s="21">
        <f t="shared" ca="1" si="32"/>
        <v>-0.10250840240532277</v>
      </c>
      <c r="N185" s="21">
        <f t="shared" ca="1" si="39"/>
        <v>0</v>
      </c>
      <c r="O185" s="50">
        <f t="shared" ca="1" si="40"/>
        <v>0</v>
      </c>
      <c r="P185" s="21">
        <f t="shared" ca="1" si="41"/>
        <v>0</v>
      </c>
      <c r="Q185" s="21">
        <f t="shared" ca="1" si="42"/>
        <v>0</v>
      </c>
      <c r="R185">
        <f t="shared" ca="1" si="33"/>
        <v>0.10250840240532277</v>
      </c>
    </row>
    <row r="186" spans="1:18" x14ac:dyDescent="0.2">
      <c r="A186" s="85"/>
      <c r="B186" s="85"/>
      <c r="C186" s="85"/>
      <c r="D186" s="87">
        <f t="shared" si="30"/>
        <v>0</v>
      </c>
      <c r="E186" s="87">
        <f t="shared" si="30"/>
        <v>0</v>
      </c>
      <c r="F186" s="21">
        <f t="shared" si="31"/>
        <v>0</v>
      </c>
      <c r="G186" s="21">
        <f t="shared" si="31"/>
        <v>0</v>
      </c>
      <c r="H186" s="21">
        <f t="shared" si="34"/>
        <v>0</v>
      </c>
      <c r="I186" s="21">
        <f t="shared" si="35"/>
        <v>0</v>
      </c>
      <c r="J186" s="21">
        <f t="shared" si="36"/>
        <v>0</v>
      </c>
      <c r="K186" s="21">
        <f t="shared" si="37"/>
        <v>0</v>
      </c>
      <c r="L186" s="21">
        <f t="shared" si="38"/>
        <v>0</v>
      </c>
      <c r="M186" s="21">
        <f t="shared" ca="1" si="32"/>
        <v>-0.10250840240532277</v>
      </c>
      <c r="N186" s="21">
        <f t="shared" ca="1" si="39"/>
        <v>0</v>
      </c>
      <c r="O186" s="50">
        <f t="shared" ca="1" si="40"/>
        <v>0</v>
      </c>
      <c r="P186" s="21">
        <f t="shared" ca="1" si="41"/>
        <v>0</v>
      </c>
      <c r="Q186" s="21">
        <f t="shared" ca="1" si="42"/>
        <v>0</v>
      </c>
      <c r="R186">
        <f t="shared" ca="1" si="33"/>
        <v>0.10250840240532277</v>
      </c>
    </row>
    <row r="187" spans="1:18" x14ac:dyDescent="0.2">
      <c r="A187" s="85"/>
      <c r="B187" s="85"/>
      <c r="C187" s="85"/>
      <c r="D187" s="87">
        <f t="shared" si="30"/>
        <v>0</v>
      </c>
      <c r="E187" s="87">
        <f t="shared" si="30"/>
        <v>0</v>
      </c>
      <c r="F187" s="21">
        <f t="shared" si="31"/>
        <v>0</v>
      </c>
      <c r="G187" s="21">
        <f t="shared" si="31"/>
        <v>0</v>
      </c>
      <c r="H187" s="21">
        <f t="shared" si="34"/>
        <v>0</v>
      </c>
      <c r="I187" s="21">
        <f t="shared" si="35"/>
        <v>0</v>
      </c>
      <c r="J187" s="21">
        <f t="shared" si="36"/>
        <v>0</v>
      </c>
      <c r="K187" s="21">
        <f t="shared" si="37"/>
        <v>0</v>
      </c>
      <c r="L187" s="21">
        <f t="shared" si="38"/>
        <v>0</v>
      </c>
      <c r="M187" s="21">
        <f t="shared" ca="1" si="32"/>
        <v>-0.10250840240532277</v>
      </c>
      <c r="N187" s="21">
        <f t="shared" ca="1" si="39"/>
        <v>0</v>
      </c>
      <c r="O187" s="50">
        <f t="shared" ca="1" si="40"/>
        <v>0</v>
      </c>
      <c r="P187" s="21">
        <f t="shared" ca="1" si="41"/>
        <v>0</v>
      </c>
      <c r="Q187" s="21">
        <f t="shared" ca="1" si="42"/>
        <v>0</v>
      </c>
      <c r="R187">
        <f t="shared" ca="1" si="33"/>
        <v>0.10250840240532277</v>
      </c>
    </row>
    <row r="188" spans="1:18" x14ac:dyDescent="0.2">
      <c r="A188" s="85"/>
      <c r="B188" s="85"/>
      <c r="C188" s="85"/>
      <c r="D188" s="87">
        <f t="shared" si="30"/>
        <v>0</v>
      </c>
      <c r="E188" s="87">
        <f t="shared" si="30"/>
        <v>0</v>
      </c>
      <c r="F188" s="21">
        <f t="shared" si="31"/>
        <v>0</v>
      </c>
      <c r="G188" s="21">
        <f t="shared" si="31"/>
        <v>0</v>
      </c>
      <c r="H188" s="21">
        <f t="shared" si="34"/>
        <v>0</v>
      </c>
      <c r="I188" s="21">
        <f t="shared" si="35"/>
        <v>0</v>
      </c>
      <c r="J188" s="21">
        <f t="shared" si="36"/>
        <v>0</v>
      </c>
      <c r="K188" s="21">
        <f t="shared" si="37"/>
        <v>0</v>
      </c>
      <c r="L188" s="21">
        <f t="shared" si="38"/>
        <v>0</v>
      </c>
      <c r="M188" s="21">
        <f t="shared" ca="1" si="32"/>
        <v>-0.10250840240532277</v>
      </c>
      <c r="N188" s="21">
        <f t="shared" ca="1" si="39"/>
        <v>0</v>
      </c>
      <c r="O188" s="50">
        <f t="shared" ca="1" si="40"/>
        <v>0</v>
      </c>
      <c r="P188" s="21">
        <f t="shared" ca="1" si="41"/>
        <v>0</v>
      </c>
      <c r="Q188" s="21">
        <f t="shared" ca="1" si="42"/>
        <v>0</v>
      </c>
      <c r="R188">
        <f t="shared" ca="1" si="33"/>
        <v>0.10250840240532277</v>
      </c>
    </row>
    <row r="189" spans="1:18" x14ac:dyDescent="0.2">
      <c r="A189" s="85"/>
      <c r="B189" s="85"/>
      <c r="C189" s="85"/>
      <c r="D189" s="87">
        <f t="shared" si="30"/>
        <v>0</v>
      </c>
      <c r="E189" s="87">
        <f t="shared" si="30"/>
        <v>0</v>
      </c>
      <c r="F189" s="21">
        <f t="shared" si="31"/>
        <v>0</v>
      </c>
      <c r="G189" s="21">
        <f t="shared" si="31"/>
        <v>0</v>
      </c>
      <c r="H189" s="21">
        <f t="shared" si="34"/>
        <v>0</v>
      </c>
      <c r="I189" s="21">
        <f t="shared" si="35"/>
        <v>0</v>
      </c>
      <c r="J189" s="21">
        <f t="shared" si="36"/>
        <v>0</v>
      </c>
      <c r="K189" s="21">
        <f t="shared" si="37"/>
        <v>0</v>
      </c>
      <c r="L189" s="21">
        <f t="shared" si="38"/>
        <v>0</v>
      </c>
      <c r="M189" s="21">
        <f t="shared" ca="1" si="32"/>
        <v>-0.10250840240532277</v>
      </c>
      <c r="N189" s="21">
        <f t="shared" ca="1" si="39"/>
        <v>0</v>
      </c>
      <c r="O189" s="50">
        <f t="shared" ca="1" si="40"/>
        <v>0</v>
      </c>
      <c r="P189" s="21">
        <f t="shared" ca="1" si="41"/>
        <v>0</v>
      </c>
      <c r="Q189" s="21">
        <f t="shared" ca="1" si="42"/>
        <v>0</v>
      </c>
      <c r="R189">
        <f t="shared" ca="1" si="33"/>
        <v>0.10250840240532277</v>
      </c>
    </row>
    <row r="190" spans="1:18" x14ac:dyDescent="0.2">
      <c r="A190" s="85"/>
      <c r="B190" s="85"/>
      <c r="C190" s="85"/>
      <c r="D190" s="87">
        <f t="shared" si="30"/>
        <v>0</v>
      </c>
      <c r="E190" s="87">
        <f t="shared" si="30"/>
        <v>0</v>
      </c>
      <c r="F190" s="21">
        <f t="shared" si="31"/>
        <v>0</v>
      </c>
      <c r="G190" s="21">
        <f t="shared" si="31"/>
        <v>0</v>
      </c>
      <c r="H190" s="21">
        <f t="shared" si="34"/>
        <v>0</v>
      </c>
      <c r="I190" s="21">
        <f t="shared" si="35"/>
        <v>0</v>
      </c>
      <c r="J190" s="21">
        <f t="shared" si="36"/>
        <v>0</v>
      </c>
      <c r="K190" s="21">
        <f t="shared" si="37"/>
        <v>0</v>
      </c>
      <c r="L190" s="21">
        <f t="shared" si="38"/>
        <v>0</v>
      </c>
      <c r="M190" s="21">
        <f t="shared" ca="1" si="32"/>
        <v>-0.10250840240532277</v>
      </c>
      <c r="N190" s="21">
        <f t="shared" ca="1" si="39"/>
        <v>0</v>
      </c>
      <c r="O190" s="50">
        <f t="shared" ca="1" si="40"/>
        <v>0</v>
      </c>
      <c r="P190" s="21">
        <f t="shared" ca="1" si="41"/>
        <v>0</v>
      </c>
      <c r="Q190" s="21">
        <f t="shared" ca="1" si="42"/>
        <v>0</v>
      </c>
      <c r="R190">
        <f t="shared" ca="1" si="33"/>
        <v>0.10250840240532277</v>
      </c>
    </row>
    <row r="191" spans="1:18" x14ac:dyDescent="0.2">
      <c r="A191" s="85"/>
      <c r="B191" s="85"/>
      <c r="C191" s="85"/>
      <c r="D191" s="87">
        <f t="shared" si="30"/>
        <v>0</v>
      </c>
      <c r="E191" s="87">
        <f t="shared" si="30"/>
        <v>0</v>
      </c>
      <c r="F191" s="21">
        <f t="shared" si="31"/>
        <v>0</v>
      </c>
      <c r="G191" s="21">
        <f t="shared" si="31"/>
        <v>0</v>
      </c>
      <c r="H191" s="21">
        <f t="shared" si="34"/>
        <v>0</v>
      </c>
      <c r="I191" s="21">
        <f t="shared" si="35"/>
        <v>0</v>
      </c>
      <c r="J191" s="21">
        <f t="shared" si="36"/>
        <v>0</v>
      </c>
      <c r="K191" s="21">
        <f t="shared" si="37"/>
        <v>0</v>
      </c>
      <c r="L191" s="21">
        <f t="shared" si="38"/>
        <v>0</v>
      </c>
      <c r="M191" s="21">
        <f t="shared" ca="1" si="32"/>
        <v>-0.10250840240532277</v>
      </c>
      <c r="N191" s="21">
        <f t="shared" ca="1" si="39"/>
        <v>0</v>
      </c>
      <c r="O191" s="50">
        <f t="shared" ca="1" si="40"/>
        <v>0</v>
      </c>
      <c r="P191" s="21">
        <f t="shared" ca="1" si="41"/>
        <v>0</v>
      </c>
      <c r="Q191" s="21">
        <f t="shared" ca="1" si="42"/>
        <v>0</v>
      </c>
      <c r="R191">
        <f t="shared" ca="1" si="33"/>
        <v>0.10250840240532277</v>
      </c>
    </row>
    <row r="192" spans="1:18" x14ac:dyDescent="0.2">
      <c r="A192" s="85"/>
      <c r="B192" s="85"/>
      <c r="C192" s="85"/>
      <c r="D192" s="87">
        <f t="shared" si="30"/>
        <v>0</v>
      </c>
      <c r="E192" s="87">
        <f t="shared" si="30"/>
        <v>0</v>
      </c>
      <c r="F192" s="21">
        <f t="shared" si="31"/>
        <v>0</v>
      </c>
      <c r="G192" s="21">
        <f t="shared" si="31"/>
        <v>0</v>
      </c>
      <c r="H192" s="21">
        <f t="shared" si="34"/>
        <v>0</v>
      </c>
      <c r="I192" s="21">
        <f t="shared" si="35"/>
        <v>0</v>
      </c>
      <c r="J192" s="21">
        <f t="shared" si="36"/>
        <v>0</v>
      </c>
      <c r="K192" s="21">
        <f t="shared" si="37"/>
        <v>0</v>
      </c>
      <c r="L192" s="21">
        <f t="shared" si="38"/>
        <v>0</v>
      </c>
      <c r="M192" s="21">
        <f t="shared" ca="1" si="32"/>
        <v>-0.10250840240532277</v>
      </c>
      <c r="N192" s="21">
        <f t="shared" ca="1" si="39"/>
        <v>0</v>
      </c>
      <c r="O192" s="50">
        <f t="shared" ca="1" si="40"/>
        <v>0</v>
      </c>
      <c r="P192" s="21">
        <f t="shared" ca="1" si="41"/>
        <v>0</v>
      </c>
      <c r="Q192" s="21">
        <f t="shared" ca="1" si="42"/>
        <v>0</v>
      </c>
      <c r="R192">
        <f t="shared" ca="1" si="33"/>
        <v>0.10250840240532277</v>
      </c>
    </row>
    <row r="193" spans="1:18" x14ac:dyDescent="0.2">
      <c r="A193" s="85"/>
      <c r="B193" s="85"/>
      <c r="C193" s="85"/>
      <c r="D193" s="87">
        <f t="shared" si="30"/>
        <v>0</v>
      </c>
      <c r="E193" s="87">
        <f t="shared" si="30"/>
        <v>0</v>
      </c>
      <c r="F193" s="21">
        <f t="shared" si="31"/>
        <v>0</v>
      </c>
      <c r="G193" s="21">
        <f t="shared" si="31"/>
        <v>0</v>
      </c>
      <c r="H193" s="21">
        <f t="shared" si="34"/>
        <v>0</v>
      </c>
      <c r="I193" s="21">
        <f t="shared" si="35"/>
        <v>0</v>
      </c>
      <c r="J193" s="21">
        <f t="shared" si="36"/>
        <v>0</v>
      </c>
      <c r="K193" s="21">
        <f t="shared" si="37"/>
        <v>0</v>
      </c>
      <c r="L193" s="21">
        <f t="shared" si="38"/>
        <v>0</v>
      </c>
      <c r="M193" s="21">
        <f t="shared" ca="1" si="32"/>
        <v>-0.10250840240532277</v>
      </c>
      <c r="N193" s="21">
        <f t="shared" ca="1" si="39"/>
        <v>0</v>
      </c>
      <c r="O193" s="50">
        <f t="shared" ca="1" si="40"/>
        <v>0</v>
      </c>
      <c r="P193" s="21">
        <f t="shared" ca="1" si="41"/>
        <v>0</v>
      </c>
      <c r="Q193" s="21">
        <f t="shared" ca="1" si="42"/>
        <v>0</v>
      </c>
      <c r="R193">
        <f t="shared" ca="1" si="33"/>
        <v>0.10250840240532277</v>
      </c>
    </row>
    <row r="194" spans="1:18" x14ac:dyDescent="0.2">
      <c r="A194" s="85"/>
      <c r="B194" s="85"/>
      <c r="C194" s="85"/>
      <c r="D194" s="87">
        <f t="shared" si="30"/>
        <v>0</v>
      </c>
      <c r="E194" s="87">
        <f t="shared" si="30"/>
        <v>0</v>
      </c>
      <c r="F194" s="21">
        <f t="shared" si="31"/>
        <v>0</v>
      </c>
      <c r="G194" s="21">
        <f t="shared" si="31"/>
        <v>0</v>
      </c>
      <c r="H194" s="21">
        <f t="shared" si="34"/>
        <v>0</v>
      </c>
      <c r="I194" s="21">
        <f t="shared" si="35"/>
        <v>0</v>
      </c>
      <c r="J194" s="21">
        <f t="shared" si="36"/>
        <v>0</v>
      </c>
      <c r="K194" s="21">
        <f t="shared" si="37"/>
        <v>0</v>
      </c>
      <c r="L194" s="21">
        <f t="shared" si="38"/>
        <v>0</v>
      </c>
      <c r="M194" s="21">
        <f t="shared" ca="1" si="32"/>
        <v>-0.10250840240532277</v>
      </c>
      <c r="N194" s="21">
        <f t="shared" ca="1" si="39"/>
        <v>0</v>
      </c>
      <c r="O194" s="50">
        <f t="shared" ca="1" si="40"/>
        <v>0</v>
      </c>
      <c r="P194" s="21">
        <f t="shared" ca="1" si="41"/>
        <v>0</v>
      </c>
      <c r="Q194" s="21">
        <f t="shared" ca="1" si="42"/>
        <v>0</v>
      </c>
      <c r="R194">
        <f t="shared" ca="1" si="33"/>
        <v>0.10250840240532277</v>
      </c>
    </row>
    <row r="195" spans="1:18" x14ac:dyDescent="0.2">
      <c r="A195" s="85"/>
      <c r="B195" s="85"/>
      <c r="C195" s="85"/>
      <c r="D195" s="87">
        <f t="shared" si="30"/>
        <v>0</v>
      </c>
      <c r="E195" s="87">
        <f t="shared" si="30"/>
        <v>0</v>
      </c>
      <c r="F195" s="21">
        <f t="shared" si="31"/>
        <v>0</v>
      </c>
      <c r="G195" s="21">
        <f t="shared" si="31"/>
        <v>0</v>
      </c>
      <c r="H195" s="21">
        <f t="shared" si="34"/>
        <v>0</v>
      </c>
      <c r="I195" s="21">
        <f t="shared" si="35"/>
        <v>0</v>
      </c>
      <c r="J195" s="21">
        <f t="shared" si="36"/>
        <v>0</v>
      </c>
      <c r="K195" s="21">
        <f t="shared" si="37"/>
        <v>0</v>
      </c>
      <c r="L195" s="21">
        <f t="shared" si="38"/>
        <v>0</v>
      </c>
      <c r="M195" s="21">
        <f t="shared" ca="1" si="32"/>
        <v>-0.10250840240532277</v>
      </c>
      <c r="N195" s="21">
        <f t="shared" ca="1" si="39"/>
        <v>0</v>
      </c>
      <c r="O195" s="50">
        <f t="shared" ca="1" si="40"/>
        <v>0</v>
      </c>
      <c r="P195" s="21">
        <f t="shared" ca="1" si="41"/>
        <v>0</v>
      </c>
      <c r="Q195" s="21">
        <f t="shared" ca="1" si="42"/>
        <v>0</v>
      </c>
      <c r="R195">
        <f t="shared" ca="1" si="33"/>
        <v>0.10250840240532277</v>
      </c>
    </row>
    <row r="196" spans="1:18" x14ac:dyDescent="0.2">
      <c r="A196" s="85"/>
      <c r="B196" s="85"/>
      <c r="C196" s="85"/>
      <c r="D196" s="87">
        <f t="shared" si="30"/>
        <v>0</v>
      </c>
      <c r="E196" s="87">
        <f t="shared" si="30"/>
        <v>0</v>
      </c>
      <c r="F196" s="21">
        <f t="shared" si="31"/>
        <v>0</v>
      </c>
      <c r="G196" s="21">
        <f t="shared" si="31"/>
        <v>0</v>
      </c>
      <c r="H196" s="21">
        <f t="shared" si="34"/>
        <v>0</v>
      </c>
      <c r="I196" s="21">
        <f t="shared" si="35"/>
        <v>0</v>
      </c>
      <c r="J196" s="21">
        <f t="shared" si="36"/>
        <v>0</v>
      </c>
      <c r="K196" s="21">
        <f t="shared" si="37"/>
        <v>0</v>
      </c>
      <c r="L196" s="21">
        <f t="shared" si="38"/>
        <v>0</v>
      </c>
      <c r="M196" s="21">
        <f t="shared" ca="1" si="32"/>
        <v>-0.10250840240532277</v>
      </c>
      <c r="N196" s="21">
        <f t="shared" ca="1" si="39"/>
        <v>0</v>
      </c>
      <c r="O196" s="50">
        <f t="shared" ca="1" si="40"/>
        <v>0</v>
      </c>
      <c r="P196" s="21">
        <f t="shared" ca="1" si="41"/>
        <v>0</v>
      </c>
      <c r="Q196" s="21">
        <f t="shared" ca="1" si="42"/>
        <v>0</v>
      </c>
      <c r="R196">
        <f t="shared" ca="1" si="33"/>
        <v>0.10250840240532277</v>
      </c>
    </row>
    <row r="197" spans="1:18" x14ac:dyDescent="0.2">
      <c r="A197" s="85"/>
      <c r="B197" s="85"/>
      <c r="C197" s="85"/>
      <c r="D197" s="87">
        <f t="shared" si="30"/>
        <v>0</v>
      </c>
      <c r="E197" s="87">
        <f t="shared" si="30"/>
        <v>0</v>
      </c>
      <c r="F197" s="21">
        <f t="shared" si="31"/>
        <v>0</v>
      </c>
      <c r="G197" s="21">
        <f t="shared" si="31"/>
        <v>0</v>
      </c>
      <c r="H197" s="21">
        <f t="shared" si="34"/>
        <v>0</v>
      </c>
      <c r="I197" s="21">
        <f t="shared" si="35"/>
        <v>0</v>
      </c>
      <c r="J197" s="21">
        <f t="shared" si="36"/>
        <v>0</v>
      </c>
      <c r="K197" s="21">
        <f t="shared" si="37"/>
        <v>0</v>
      </c>
      <c r="L197" s="21">
        <f t="shared" si="38"/>
        <v>0</v>
      </c>
      <c r="M197" s="21">
        <f t="shared" ca="1" si="32"/>
        <v>-0.10250840240532277</v>
      </c>
      <c r="N197" s="21">
        <f t="shared" ca="1" si="39"/>
        <v>0</v>
      </c>
      <c r="O197" s="50">
        <f t="shared" ca="1" si="40"/>
        <v>0</v>
      </c>
      <c r="P197" s="21">
        <f t="shared" ca="1" si="41"/>
        <v>0</v>
      </c>
      <c r="Q197" s="21">
        <f t="shared" ca="1" si="42"/>
        <v>0</v>
      </c>
      <c r="R197">
        <f t="shared" ca="1" si="33"/>
        <v>0.10250840240532277</v>
      </c>
    </row>
    <row r="198" spans="1:18" x14ac:dyDescent="0.2">
      <c r="A198" s="85"/>
      <c r="B198" s="85"/>
      <c r="C198" s="85"/>
      <c r="D198" s="87">
        <f t="shared" si="30"/>
        <v>0</v>
      </c>
      <c r="E198" s="87">
        <f t="shared" si="30"/>
        <v>0</v>
      </c>
      <c r="F198" s="21">
        <f t="shared" si="31"/>
        <v>0</v>
      </c>
      <c r="G198" s="21">
        <f t="shared" si="31"/>
        <v>0</v>
      </c>
      <c r="H198" s="21">
        <f t="shared" si="34"/>
        <v>0</v>
      </c>
      <c r="I198" s="21">
        <f t="shared" si="35"/>
        <v>0</v>
      </c>
      <c r="J198" s="21">
        <f t="shared" si="36"/>
        <v>0</v>
      </c>
      <c r="K198" s="21">
        <f t="shared" si="37"/>
        <v>0</v>
      </c>
      <c r="L198" s="21">
        <f t="shared" si="38"/>
        <v>0</v>
      </c>
      <c r="M198" s="21">
        <f t="shared" ca="1" si="32"/>
        <v>-0.10250840240532277</v>
      </c>
      <c r="N198" s="21">
        <f t="shared" ca="1" si="39"/>
        <v>0</v>
      </c>
      <c r="O198" s="50">
        <f t="shared" ca="1" si="40"/>
        <v>0</v>
      </c>
      <c r="P198" s="21">
        <f t="shared" ca="1" si="41"/>
        <v>0</v>
      </c>
      <c r="Q198" s="21">
        <f t="shared" ca="1" si="42"/>
        <v>0</v>
      </c>
      <c r="R198">
        <f t="shared" ca="1" si="33"/>
        <v>0.10250840240532277</v>
      </c>
    </row>
    <row r="199" spans="1:18" x14ac:dyDescent="0.2">
      <c r="A199" s="85"/>
      <c r="B199" s="85"/>
      <c r="C199" s="85"/>
      <c r="D199" s="87">
        <f t="shared" si="30"/>
        <v>0</v>
      </c>
      <c r="E199" s="87">
        <f t="shared" si="30"/>
        <v>0</v>
      </c>
      <c r="F199" s="21">
        <f t="shared" si="31"/>
        <v>0</v>
      </c>
      <c r="G199" s="21">
        <f t="shared" si="31"/>
        <v>0</v>
      </c>
      <c r="H199" s="21">
        <f t="shared" si="34"/>
        <v>0</v>
      </c>
      <c r="I199" s="21">
        <f t="shared" si="35"/>
        <v>0</v>
      </c>
      <c r="J199" s="21">
        <f t="shared" si="36"/>
        <v>0</v>
      </c>
      <c r="K199" s="21">
        <f t="shared" si="37"/>
        <v>0</v>
      </c>
      <c r="L199" s="21">
        <f t="shared" si="38"/>
        <v>0</v>
      </c>
      <c r="M199" s="21">
        <f t="shared" ca="1" si="32"/>
        <v>-0.10250840240532277</v>
      </c>
      <c r="N199" s="21">
        <f t="shared" ca="1" si="39"/>
        <v>0</v>
      </c>
      <c r="O199" s="50">
        <f t="shared" ca="1" si="40"/>
        <v>0</v>
      </c>
      <c r="P199" s="21">
        <f t="shared" ca="1" si="41"/>
        <v>0</v>
      </c>
      <c r="Q199" s="21">
        <f t="shared" ca="1" si="42"/>
        <v>0</v>
      </c>
      <c r="R199">
        <f t="shared" ca="1" si="33"/>
        <v>0.10250840240532277</v>
      </c>
    </row>
    <row r="200" spans="1:18" x14ac:dyDescent="0.2">
      <c r="A200" s="85"/>
      <c r="B200" s="85"/>
      <c r="C200" s="85"/>
      <c r="D200" s="87">
        <f t="shared" si="30"/>
        <v>0</v>
      </c>
      <c r="E200" s="87">
        <f t="shared" si="30"/>
        <v>0</v>
      </c>
      <c r="F200" s="21">
        <f t="shared" si="31"/>
        <v>0</v>
      </c>
      <c r="G200" s="21">
        <f t="shared" si="31"/>
        <v>0</v>
      </c>
      <c r="H200" s="21">
        <f t="shared" si="34"/>
        <v>0</v>
      </c>
      <c r="I200" s="21">
        <f t="shared" si="35"/>
        <v>0</v>
      </c>
      <c r="J200" s="21">
        <f t="shared" si="36"/>
        <v>0</v>
      </c>
      <c r="K200" s="21">
        <f t="shared" si="37"/>
        <v>0</v>
      </c>
      <c r="L200" s="21">
        <f t="shared" si="38"/>
        <v>0</v>
      </c>
      <c r="M200" s="21">
        <f t="shared" ca="1" si="32"/>
        <v>-0.10250840240532277</v>
      </c>
      <c r="N200" s="21">
        <f t="shared" ca="1" si="39"/>
        <v>0</v>
      </c>
      <c r="O200" s="50">
        <f t="shared" ca="1" si="40"/>
        <v>0</v>
      </c>
      <c r="P200" s="21">
        <f t="shared" ca="1" si="41"/>
        <v>0</v>
      </c>
      <c r="Q200" s="21">
        <f t="shared" ca="1" si="42"/>
        <v>0</v>
      </c>
      <c r="R200">
        <f t="shared" ca="1" si="33"/>
        <v>0.10250840240532277</v>
      </c>
    </row>
    <row r="201" spans="1:18" x14ac:dyDescent="0.2">
      <c r="A201" s="85"/>
      <c r="B201" s="85"/>
      <c r="C201" s="85"/>
      <c r="D201" s="87">
        <f t="shared" si="30"/>
        <v>0</v>
      </c>
      <c r="E201" s="87">
        <f t="shared" si="30"/>
        <v>0</v>
      </c>
      <c r="F201" s="21">
        <f t="shared" si="31"/>
        <v>0</v>
      </c>
      <c r="G201" s="21">
        <f t="shared" si="31"/>
        <v>0</v>
      </c>
      <c r="H201" s="21">
        <f t="shared" si="34"/>
        <v>0</v>
      </c>
      <c r="I201" s="21">
        <f t="shared" si="35"/>
        <v>0</v>
      </c>
      <c r="J201" s="21">
        <f t="shared" si="36"/>
        <v>0</v>
      </c>
      <c r="K201" s="21">
        <f t="shared" si="37"/>
        <v>0</v>
      </c>
      <c r="L201" s="21">
        <f t="shared" si="38"/>
        <v>0</v>
      </c>
      <c r="M201" s="21">
        <f t="shared" ca="1" si="32"/>
        <v>-0.10250840240532277</v>
      </c>
      <c r="N201" s="21">
        <f t="shared" ca="1" si="39"/>
        <v>0</v>
      </c>
      <c r="O201" s="50">
        <f t="shared" ca="1" si="40"/>
        <v>0</v>
      </c>
      <c r="P201" s="21">
        <f t="shared" ca="1" si="41"/>
        <v>0</v>
      </c>
      <c r="Q201" s="21">
        <f t="shared" ca="1" si="42"/>
        <v>0</v>
      </c>
      <c r="R201">
        <f t="shared" ca="1" si="33"/>
        <v>0.10250840240532277</v>
      </c>
    </row>
    <row r="202" spans="1:18" x14ac:dyDescent="0.2">
      <c r="A202" s="85"/>
      <c r="B202" s="85"/>
      <c r="C202" s="85"/>
      <c r="D202" s="87">
        <f t="shared" si="30"/>
        <v>0</v>
      </c>
      <c r="E202" s="87">
        <f t="shared" si="30"/>
        <v>0</v>
      </c>
      <c r="F202" s="21">
        <f t="shared" si="31"/>
        <v>0</v>
      </c>
      <c r="G202" s="21">
        <f t="shared" si="31"/>
        <v>0</v>
      </c>
      <c r="H202" s="21">
        <f t="shared" si="34"/>
        <v>0</v>
      </c>
      <c r="I202" s="21">
        <f t="shared" si="35"/>
        <v>0</v>
      </c>
      <c r="J202" s="21">
        <f t="shared" si="36"/>
        <v>0</v>
      </c>
      <c r="K202" s="21">
        <f t="shared" si="37"/>
        <v>0</v>
      </c>
      <c r="L202" s="21">
        <f t="shared" si="38"/>
        <v>0</v>
      </c>
      <c r="M202" s="21">
        <f t="shared" ca="1" si="32"/>
        <v>-0.10250840240532277</v>
      </c>
      <c r="N202" s="21">
        <f t="shared" ca="1" si="39"/>
        <v>0</v>
      </c>
      <c r="O202" s="50">
        <f t="shared" ca="1" si="40"/>
        <v>0</v>
      </c>
      <c r="P202" s="21">
        <f t="shared" ca="1" si="41"/>
        <v>0</v>
      </c>
      <c r="Q202" s="21">
        <f t="shared" ca="1" si="42"/>
        <v>0</v>
      </c>
      <c r="R202">
        <f t="shared" ca="1" si="33"/>
        <v>0.10250840240532277</v>
      </c>
    </row>
    <row r="203" spans="1:18" x14ac:dyDescent="0.2">
      <c r="A203" s="85"/>
      <c r="B203" s="85"/>
      <c r="C203" s="85"/>
      <c r="D203" s="87">
        <f t="shared" si="30"/>
        <v>0</v>
      </c>
      <c r="E203" s="87">
        <f t="shared" si="30"/>
        <v>0</v>
      </c>
      <c r="F203" s="21">
        <f t="shared" si="31"/>
        <v>0</v>
      </c>
      <c r="G203" s="21">
        <f t="shared" si="31"/>
        <v>0</v>
      </c>
      <c r="H203" s="21">
        <f t="shared" si="34"/>
        <v>0</v>
      </c>
      <c r="I203" s="21">
        <f t="shared" si="35"/>
        <v>0</v>
      </c>
      <c r="J203" s="21">
        <f t="shared" si="36"/>
        <v>0</v>
      </c>
      <c r="K203" s="21">
        <f t="shared" si="37"/>
        <v>0</v>
      </c>
      <c r="L203" s="21">
        <f t="shared" si="38"/>
        <v>0</v>
      </c>
      <c r="M203" s="21">
        <f t="shared" ca="1" si="32"/>
        <v>-0.10250840240532277</v>
      </c>
      <c r="N203" s="21">
        <f t="shared" ca="1" si="39"/>
        <v>0</v>
      </c>
      <c r="O203" s="50">
        <f t="shared" ca="1" si="40"/>
        <v>0</v>
      </c>
      <c r="P203" s="21">
        <f t="shared" ca="1" si="41"/>
        <v>0</v>
      </c>
      <c r="Q203" s="21">
        <f t="shared" ca="1" si="42"/>
        <v>0</v>
      </c>
      <c r="R203">
        <f t="shared" ca="1" si="33"/>
        <v>0.10250840240532277</v>
      </c>
    </row>
    <row r="204" spans="1:18" x14ac:dyDescent="0.2">
      <c r="A204" s="85"/>
      <c r="B204" s="85"/>
      <c r="C204" s="85"/>
      <c r="D204" s="87">
        <f t="shared" si="30"/>
        <v>0</v>
      </c>
      <c r="E204" s="87">
        <f t="shared" si="30"/>
        <v>0</v>
      </c>
      <c r="F204" s="21">
        <f t="shared" si="31"/>
        <v>0</v>
      </c>
      <c r="G204" s="21">
        <f t="shared" si="31"/>
        <v>0</v>
      </c>
      <c r="H204" s="21">
        <f t="shared" si="34"/>
        <v>0</v>
      </c>
      <c r="I204" s="21">
        <f t="shared" si="35"/>
        <v>0</v>
      </c>
      <c r="J204" s="21">
        <f t="shared" si="36"/>
        <v>0</v>
      </c>
      <c r="K204" s="21">
        <f t="shared" si="37"/>
        <v>0</v>
      </c>
      <c r="L204" s="21">
        <f t="shared" si="38"/>
        <v>0</v>
      </c>
      <c r="M204" s="21">
        <f t="shared" ca="1" si="32"/>
        <v>-0.10250840240532277</v>
      </c>
      <c r="N204" s="21">
        <f t="shared" ca="1" si="39"/>
        <v>0</v>
      </c>
      <c r="O204" s="50">
        <f t="shared" ca="1" si="40"/>
        <v>0</v>
      </c>
      <c r="P204" s="21">
        <f t="shared" ca="1" si="41"/>
        <v>0</v>
      </c>
      <c r="Q204" s="21">
        <f t="shared" ca="1" si="42"/>
        <v>0</v>
      </c>
      <c r="R204">
        <f t="shared" ca="1" si="33"/>
        <v>0.10250840240532277</v>
      </c>
    </row>
    <row r="205" spans="1:18" x14ac:dyDescent="0.2">
      <c r="A205" s="85"/>
      <c r="B205" s="85"/>
      <c r="C205" s="85"/>
      <c r="D205" s="87">
        <f t="shared" si="30"/>
        <v>0</v>
      </c>
      <c r="E205" s="87">
        <f t="shared" si="30"/>
        <v>0</v>
      </c>
      <c r="F205" s="21">
        <f t="shared" si="31"/>
        <v>0</v>
      </c>
      <c r="G205" s="21">
        <f t="shared" si="31"/>
        <v>0</v>
      </c>
      <c r="H205" s="21">
        <f t="shared" si="34"/>
        <v>0</v>
      </c>
      <c r="I205" s="21">
        <f t="shared" si="35"/>
        <v>0</v>
      </c>
      <c r="J205" s="21">
        <f t="shared" si="36"/>
        <v>0</v>
      </c>
      <c r="K205" s="21">
        <f t="shared" si="37"/>
        <v>0</v>
      </c>
      <c r="L205" s="21">
        <f t="shared" si="38"/>
        <v>0</v>
      </c>
      <c r="M205" s="21">
        <f t="shared" ca="1" si="32"/>
        <v>-0.10250840240532277</v>
      </c>
      <c r="N205" s="21">
        <f t="shared" ca="1" si="39"/>
        <v>0</v>
      </c>
      <c r="O205" s="50">
        <f t="shared" ca="1" si="40"/>
        <v>0</v>
      </c>
      <c r="P205" s="21">
        <f t="shared" ca="1" si="41"/>
        <v>0</v>
      </c>
      <c r="Q205" s="21">
        <f t="shared" ca="1" si="42"/>
        <v>0</v>
      </c>
      <c r="R205">
        <f t="shared" ca="1" si="33"/>
        <v>0.10250840240532277</v>
      </c>
    </row>
    <row r="206" spans="1:18" x14ac:dyDescent="0.2">
      <c r="A206" s="85"/>
      <c r="B206" s="85"/>
      <c r="C206" s="85"/>
      <c r="D206" s="87">
        <f t="shared" si="30"/>
        <v>0</v>
      </c>
      <c r="E206" s="87">
        <f t="shared" si="30"/>
        <v>0</v>
      </c>
      <c r="F206" s="21">
        <f t="shared" si="31"/>
        <v>0</v>
      </c>
      <c r="G206" s="21">
        <f t="shared" si="31"/>
        <v>0</v>
      </c>
      <c r="H206" s="21">
        <f t="shared" si="34"/>
        <v>0</v>
      </c>
      <c r="I206" s="21">
        <f t="shared" si="35"/>
        <v>0</v>
      </c>
      <c r="J206" s="21">
        <f t="shared" si="36"/>
        <v>0</v>
      </c>
      <c r="K206" s="21">
        <f t="shared" si="37"/>
        <v>0</v>
      </c>
      <c r="L206" s="21">
        <f t="shared" si="38"/>
        <v>0</v>
      </c>
      <c r="M206" s="21">
        <f t="shared" ca="1" si="32"/>
        <v>-0.10250840240532277</v>
      </c>
      <c r="N206" s="21">
        <f t="shared" ca="1" si="39"/>
        <v>0</v>
      </c>
      <c r="O206" s="50">
        <f t="shared" ca="1" si="40"/>
        <v>0</v>
      </c>
      <c r="P206" s="21">
        <f t="shared" ca="1" si="41"/>
        <v>0</v>
      </c>
      <c r="Q206" s="21">
        <f t="shared" ca="1" si="42"/>
        <v>0</v>
      </c>
      <c r="R206">
        <f t="shared" ca="1" si="33"/>
        <v>0.10250840240532277</v>
      </c>
    </row>
    <row r="207" spans="1:18" x14ac:dyDescent="0.2">
      <c r="A207" s="85"/>
      <c r="B207" s="85"/>
      <c r="C207" s="85"/>
      <c r="D207" s="87">
        <f t="shared" ref="D207:E270" si="43">A207/A$18</f>
        <v>0</v>
      </c>
      <c r="E207" s="87">
        <f t="shared" si="43"/>
        <v>0</v>
      </c>
      <c r="F207" s="21">
        <f t="shared" ref="F207:G270" si="44">$C207*D207</f>
        <v>0</v>
      </c>
      <c r="G207" s="21">
        <f t="shared" si="44"/>
        <v>0</v>
      </c>
      <c r="H207" s="21">
        <f t="shared" si="34"/>
        <v>0</v>
      </c>
      <c r="I207" s="21">
        <f t="shared" si="35"/>
        <v>0</v>
      </c>
      <c r="J207" s="21">
        <f t="shared" si="36"/>
        <v>0</v>
      </c>
      <c r="K207" s="21">
        <f t="shared" si="37"/>
        <v>0</v>
      </c>
      <c r="L207" s="21">
        <f t="shared" si="38"/>
        <v>0</v>
      </c>
      <c r="M207" s="21">
        <f t="shared" ca="1" si="32"/>
        <v>-0.10250840240532277</v>
      </c>
      <c r="N207" s="21">
        <f t="shared" ca="1" si="39"/>
        <v>0</v>
      </c>
      <c r="O207" s="50">
        <f t="shared" ca="1" si="40"/>
        <v>0</v>
      </c>
      <c r="P207" s="21">
        <f t="shared" ca="1" si="41"/>
        <v>0</v>
      </c>
      <c r="Q207" s="21">
        <f t="shared" ca="1" si="42"/>
        <v>0</v>
      </c>
      <c r="R207">
        <f t="shared" ca="1" si="33"/>
        <v>0.10250840240532277</v>
      </c>
    </row>
    <row r="208" spans="1:18" x14ac:dyDescent="0.2">
      <c r="A208" s="85"/>
      <c r="B208" s="85"/>
      <c r="C208" s="85"/>
      <c r="D208" s="87">
        <f t="shared" si="43"/>
        <v>0</v>
      </c>
      <c r="E208" s="87">
        <f t="shared" si="43"/>
        <v>0</v>
      </c>
      <c r="F208" s="21">
        <f t="shared" si="44"/>
        <v>0</v>
      </c>
      <c r="G208" s="21">
        <f t="shared" si="44"/>
        <v>0</v>
      </c>
      <c r="H208" s="21">
        <f t="shared" si="34"/>
        <v>0</v>
      </c>
      <c r="I208" s="21">
        <f t="shared" si="35"/>
        <v>0</v>
      </c>
      <c r="J208" s="21">
        <f t="shared" si="36"/>
        <v>0</v>
      </c>
      <c r="K208" s="21">
        <f t="shared" si="37"/>
        <v>0</v>
      </c>
      <c r="L208" s="21">
        <f t="shared" si="38"/>
        <v>0</v>
      </c>
      <c r="M208" s="21">
        <f t="shared" ca="1" si="32"/>
        <v>-0.10250840240532277</v>
      </c>
      <c r="N208" s="21">
        <f t="shared" ca="1" si="39"/>
        <v>0</v>
      </c>
      <c r="O208" s="50">
        <f t="shared" ca="1" si="40"/>
        <v>0</v>
      </c>
      <c r="P208" s="21">
        <f t="shared" ca="1" si="41"/>
        <v>0</v>
      </c>
      <c r="Q208" s="21">
        <f t="shared" ca="1" si="42"/>
        <v>0</v>
      </c>
      <c r="R208">
        <f t="shared" ca="1" si="33"/>
        <v>0.10250840240532277</v>
      </c>
    </row>
    <row r="209" spans="1:18" x14ac:dyDescent="0.2">
      <c r="A209" s="85"/>
      <c r="B209" s="85"/>
      <c r="C209" s="85"/>
      <c r="D209" s="87">
        <f t="shared" si="43"/>
        <v>0</v>
      </c>
      <c r="E209" s="87">
        <f t="shared" si="43"/>
        <v>0</v>
      </c>
      <c r="F209" s="21">
        <f t="shared" si="44"/>
        <v>0</v>
      </c>
      <c r="G209" s="21">
        <f t="shared" si="44"/>
        <v>0</v>
      </c>
      <c r="H209" s="21">
        <f t="shared" si="34"/>
        <v>0</v>
      </c>
      <c r="I209" s="21">
        <f t="shared" si="35"/>
        <v>0</v>
      </c>
      <c r="J209" s="21">
        <f t="shared" si="36"/>
        <v>0</v>
      </c>
      <c r="K209" s="21">
        <f t="shared" si="37"/>
        <v>0</v>
      </c>
      <c r="L209" s="21">
        <f t="shared" si="38"/>
        <v>0</v>
      </c>
      <c r="M209" s="21">
        <f t="shared" ca="1" si="32"/>
        <v>-0.10250840240532277</v>
      </c>
      <c r="N209" s="21">
        <f t="shared" ca="1" si="39"/>
        <v>0</v>
      </c>
      <c r="O209" s="50">
        <f t="shared" ca="1" si="40"/>
        <v>0</v>
      </c>
      <c r="P209" s="21">
        <f t="shared" ca="1" si="41"/>
        <v>0</v>
      </c>
      <c r="Q209" s="21">
        <f t="shared" ca="1" si="42"/>
        <v>0</v>
      </c>
      <c r="R209">
        <f t="shared" ca="1" si="33"/>
        <v>0.10250840240532277</v>
      </c>
    </row>
    <row r="210" spans="1:18" x14ac:dyDescent="0.2">
      <c r="A210" s="85"/>
      <c r="B210" s="85"/>
      <c r="C210" s="85"/>
      <c r="D210" s="87">
        <f t="shared" si="43"/>
        <v>0</v>
      </c>
      <c r="E210" s="87">
        <f t="shared" si="43"/>
        <v>0</v>
      </c>
      <c r="F210" s="21">
        <f t="shared" si="44"/>
        <v>0</v>
      </c>
      <c r="G210" s="21">
        <f t="shared" si="44"/>
        <v>0</v>
      </c>
      <c r="H210" s="21">
        <f t="shared" si="34"/>
        <v>0</v>
      </c>
      <c r="I210" s="21">
        <f t="shared" si="35"/>
        <v>0</v>
      </c>
      <c r="J210" s="21">
        <f t="shared" si="36"/>
        <v>0</v>
      </c>
      <c r="K210" s="21">
        <f t="shared" si="37"/>
        <v>0</v>
      </c>
      <c r="L210" s="21">
        <f t="shared" si="38"/>
        <v>0</v>
      </c>
      <c r="M210" s="21">
        <f t="shared" ca="1" si="32"/>
        <v>-0.10250840240532277</v>
      </c>
      <c r="N210" s="21">
        <f t="shared" ca="1" si="39"/>
        <v>0</v>
      </c>
      <c r="O210" s="50">
        <f t="shared" ca="1" si="40"/>
        <v>0</v>
      </c>
      <c r="P210" s="21">
        <f t="shared" ca="1" si="41"/>
        <v>0</v>
      </c>
      <c r="Q210" s="21">
        <f t="shared" ca="1" si="42"/>
        <v>0</v>
      </c>
      <c r="R210">
        <f t="shared" ca="1" si="33"/>
        <v>0.10250840240532277</v>
      </c>
    </row>
    <row r="211" spans="1:18" x14ac:dyDescent="0.2">
      <c r="A211" s="85"/>
      <c r="B211" s="85"/>
      <c r="C211" s="85"/>
      <c r="D211" s="87">
        <f t="shared" si="43"/>
        <v>0</v>
      </c>
      <c r="E211" s="87">
        <f t="shared" si="43"/>
        <v>0</v>
      </c>
      <c r="F211" s="21">
        <f t="shared" si="44"/>
        <v>0</v>
      </c>
      <c r="G211" s="21">
        <f t="shared" si="44"/>
        <v>0</v>
      </c>
      <c r="H211" s="21">
        <f t="shared" si="34"/>
        <v>0</v>
      </c>
      <c r="I211" s="21">
        <f t="shared" si="35"/>
        <v>0</v>
      </c>
      <c r="J211" s="21">
        <f t="shared" si="36"/>
        <v>0</v>
      </c>
      <c r="K211" s="21">
        <f t="shared" si="37"/>
        <v>0</v>
      </c>
      <c r="L211" s="21">
        <f t="shared" si="38"/>
        <v>0</v>
      </c>
      <c r="M211" s="21">
        <f t="shared" ref="M211:M274" ca="1" si="45">+E$4+E$5*D211+E$6*D211^2</f>
        <v>-0.10250840240532277</v>
      </c>
      <c r="N211" s="21">
        <f t="shared" ca="1" si="39"/>
        <v>0</v>
      </c>
      <c r="O211" s="50">
        <f t="shared" ca="1" si="40"/>
        <v>0</v>
      </c>
      <c r="P211" s="21">
        <f t="shared" ca="1" si="41"/>
        <v>0</v>
      </c>
      <c r="Q211" s="21">
        <f t="shared" ca="1" si="42"/>
        <v>0</v>
      </c>
      <c r="R211">
        <f t="shared" ref="R211:R274" ca="1" si="46">+E211-M211</f>
        <v>0.10250840240532277</v>
      </c>
    </row>
    <row r="212" spans="1:18" x14ac:dyDescent="0.2">
      <c r="A212" s="85"/>
      <c r="B212" s="85"/>
      <c r="C212" s="85"/>
      <c r="D212" s="87">
        <f t="shared" si="43"/>
        <v>0</v>
      </c>
      <c r="E212" s="87">
        <f t="shared" si="43"/>
        <v>0</v>
      </c>
      <c r="F212" s="21">
        <f t="shared" si="44"/>
        <v>0</v>
      </c>
      <c r="G212" s="21">
        <f t="shared" si="44"/>
        <v>0</v>
      </c>
      <c r="H212" s="21">
        <f t="shared" ref="H212:H275" si="47">C212*D212*D212</f>
        <v>0</v>
      </c>
      <c r="I212" s="21">
        <f t="shared" ref="I212:I275" si="48">C212*D212*D212*D212</f>
        <v>0</v>
      </c>
      <c r="J212" s="21">
        <f t="shared" ref="J212:J275" si="49">C212*D212*D212*D212*D212</f>
        <v>0</v>
      </c>
      <c r="K212" s="21">
        <f t="shared" ref="K212:K275" si="50">C212*E212*D212</f>
        <v>0</v>
      </c>
      <c r="L212" s="21">
        <f t="shared" ref="L212:L275" si="51">C212*E212*D212*D212</f>
        <v>0</v>
      </c>
      <c r="M212" s="21">
        <f t="shared" ca="1" si="45"/>
        <v>-0.10250840240532277</v>
      </c>
      <c r="N212" s="21">
        <f t="shared" ref="N212:N275" ca="1" si="52">C212*(M212-E212)^2</f>
        <v>0</v>
      </c>
      <c r="O212" s="50">
        <f t="shared" ref="O212:O275" ca="1" si="53">(C212*O$1-O$2*F212+O$3*H212)^2</f>
        <v>0</v>
      </c>
      <c r="P212" s="21">
        <f t="shared" ref="P212:P275" ca="1" si="54">(-C212*O$2+O$4*F212-O$5*H212)^2</f>
        <v>0</v>
      </c>
      <c r="Q212" s="21">
        <f t="shared" ref="Q212:Q275" ca="1" si="55">+(C212*O$3-F212*O$5+H212*O$6)^2</f>
        <v>0</v>
      </c>
      <c r="R212">
        <f t="shared" ca="1" si="46"/>
        <v>0.10250840240532277</v>
      </c>
    </row>
    <row r="213" spans="1:18" x14ac:dyDescent="0.2">
      <c r="A213" s="85"/>
      <c r="B213" s="85"/>
      <c r="C213" s="85"/>
      <c r="D213" s="87">
        <f t="shared" si="43"/>
        <v>0</v>
      </c>
      <c r="E213" s="87">
        <f t="shared" si="43"/>
        <v>0</v>
      </c>
      <c r="F213" s="21">
        <f t="shared" si="44"/>
        <v>0</v>
      </c>
      <c r="G213" s="21">
        <f t="shared" si="44"/>
        <v>0</v>
      </c>
      <c r="H213" s="21">
        <f t="shared" si="47"/>
        <v>0</v>
      </c>
      <c r="I213" s="21">
        <f t="shared" si="48"/>
        <v>0</v>
      </c>
      <c r="J213" s="21">
        <f t="shared" si="49"/>
        <v>0</v>
      </c>
      <c r="K213" s="21">
        <f t="shared" si="50"/>
        <v>0</v>
      </c>
      <c r="L213" s="21">
        <f t="shared" si="51"/>
        <v>0</v>
      </c>
      <c r="M213" s="21">
        <f t="shared" ca="1" si="45"/>
        <v>-0.10250840240532277</v>
      </c>
      <c r="N213" s="21">
        <f t="shared" ca="1" si="52"/>
        <v>0</v>
      </c>
      <c r="O213" s="50">
        <f t="shared" ca="1" si="53"/>
        <v>0</v>
      </c>
      <c r="P213" s="21">
        <f t="shared" ca="1" si="54"/>
        <v>0</v>
      </c>
      <c r="Q213" s="21">
        <f t="shared" ca="1" si="55"/>
        <v>0</v>
      </c>
      <c r="R213">
        <f t="shared" ca="1" si="46"/>
        <v>0.10250840240532277</v>
      </c>
    </row>
    <row r="214" spans="1:18" x14ac:dyDescent="0.2">
      <c r="A214" s="85"/>
      <c r="B214" s="85"/>
      <c r="C214" s="85"/>
      <c r="D214" s="87">
        <f t="shared" si="43"/>
        <v>0</v>
      </c>
      <c r="E214" s="87">
        <f t="shared" si="43"/>
        <v>0</v>
      </c>
      <c r="F214" s="21">
        <f t="shared" si="44"/>
        <v>0</v>
      </c>
      <c r="G214" s="21">
        <f t="shared" si="44"/>
        <v>0</v>
      </c>
      <c r="H214" s="21">
        <f t="shared" si="47"/>
        <v>0</v>
      </c>
      <c r="I214" s="21">
        <f t="shared" si="48"/>
        <v>0</v>
      </c>
      <c r="J214" s="21">
        <f t="shared" si="49"/>
        <v>0</v>
      </c>
      <c r="K214" s="21">
        <f t="shared" si="50"/>
        <v>0</v>
      </c>
      <c r="L214" s="21">
        <f t="shared" si="51"/>
        <v>0</v>
      </c>
      <c r="M214" s="21">
        <f t="shared" ca="1" si="45"/>
        <v>-0.10250840240532277</v>
      </c>
      <c r="N214" s="21">
        <f t="shared" ca="1" si="52"/>
        <v>0</v>
      </c>
      <c r="O214" s="50">
        <f t="shared" ca="1" si="53"/>
        <v>0</v>
      </c>
      <c r="P214" s="21">
        <f t="shared" ca="1" si="54"/>
        <v>0</v>
      </c>
      <c r="Q214" s="21">
        <f t="shared" ca="1" si="55"/>
        <v>0</v>
      </c>
      <c r="R214">
        <f t="shared" ca="1" si="46"/>
        <v>0.10250840240532277</v>
      </c>
    </row>
    <row r="215" spans="1:18" x14ac:dyDescent="0.2">
      <c r="A215" s="85"/>
      <c r="B215" s="85"/>
      <c r="C215" s="85"/>
      <c r="D215" s="87">
        <f t="shared" si="43"/>
        <v>0</v>
      </c>
      <c r="E215" s="87">
        <f t="shared" si="43"/>
        <v>0</v>
      </c>
      <c r="F215" s="21">
        <f t="shared" si="44"/>
        <v>0</v>
      </c>
      <c r="G215" s="21">
        <f t="shared" si="44"/>
        <v>0</v>
      </c>
      <c r="H215" s="21">
        <f t="shared" si="47"/>
        <v>0</v>
      </c>
      <c r="I215" s="21">
        <f t="shared" si="48"/>
        <v>0</v>
      </c>
      <c r="J215" s="21">
        <f t="shared" si="49"/>
        <v>0</v>
      </c>
      <c r="K215" s="21">
        <f t="shared" si="50"/>
        <v>0</v>
      </c>
      <c r="L215" s="21">
        <f t="shared" si="51"/>
        <v>0</v>
      </c>
      <c r="M215" s="21">
        <f t="shared" ca="1" si="45"/>
        <v>-0.10250840240532277</v>
      </c>
      <c r="N215" s="21">
        <f t="shared" ca="1" si="52"/>
        <v>0</v>
      </c>
      <c r="O215" s="50">
        <f t="shared" ca="1" si="53"/>
        <v>0</v>
      </c>
      <c r="P215" s="21">
        <f t="shared" ca="1" si="54"/>
        <v>0</v>
      </c>
      <c r="Q215" s="21">
        <f t="shared" ca="1" si="55"/>
        <v>0</v>
      </c>
      <c r="R215">
        <f t="shared" ca="1" si="46"/>
        <v>0.10250840240532277</v>
      </c>
    </row>
    <row r="216" spans="1:18" x14ac:dyDescent="0.2">
      <c r="A216" s="85"/>
      <c r="B216" s="85"/>
      <c r="C216" s="85"/>
      <c r="D216" s="87">
        <f t="shared" si="43"/>
        <v>0</v>
      </c>
      <c r="E216" s="87">
        <f t="shared" si="43"/>
        <v>0</v>
      </c>
      <c r="F216" s="21">
        <f t="shared" si="44"/>
        <v>0</v>
      </c>
      <c r="G216" s="21">
        <f t="shared" si="44"/>
        <v>0</v>
      </c>
      <c r="H216" s="21">
        <f t="shared" si="47"/>
        <v>0</v>
      </c>
      <c r="I216" s="21">
        <f t="shared" si="48"/>
        <v>0</v>
      </c>
      <c r="J216" s="21">
        <f t="shared" si="49"/>
        <v>0</v>
      </c>
      <c r="K216" s="21">
        <f t="shared" si="50"/>
        <v>0</v>
      </c>
      <c r="L216" s="21">
        <f t="shared" si="51"/>
        <v>0</v>
      </c>
      <c r="M216" s="21">
        <f t="shared" ca="1" si="45"/>
        <v>-0.10250840240532277</v>
      </c>
      <c r="N216" s="21">
        <f t="shared" ca="1" si="52"/>
        <v>0</v>
      </c>
      <c r="O216" s="50">
        <f t="shared" ca="1" si="53"/>
        <v>0</v>
      </c>
      <c r="P216" s="21">
        <f t="shared" ca="1" si="54"/>
        <v>0</v>
      </c>
      <c r="Q216" s="21">
        <f t="shared" ca="1" si="55"/>
        <v>0</v>
      </c>
      <c r="R216">
        <f t="shared" ca="1" si="46"/>
        <v>0.10250840240532277</v>
      </c>
    </row>
    <row r="217" spans="1:18" x14ac:dyDescent="0.2">
      <c r="A217" s="85"/>
      <c r="B217" s="85"/>
      <c r="C217" s="85"/>
      <c r="D217" s="87">
        <f t="shared" si="43"/>
        <v>0</v>
      </c>
      <c r="E217" s="87">
        <f t="shared" si="43"/>
        <v>0</v>
      </c>
      <c r="F217" s="21">
        <f t="shared" si="44"/>
        <v>0</v>
      </c>
      <c r="G217" s="21">
        <f t="shared" si="44"/>
        <v>0</v>
      </c>
      <c r="H217" s="21">
        <f t="shared" si="47"/>
        <v>0</v>
      </c>
      <c r="I217" s="21">
        <f t="shared" si="48"/>
        <v>0</v>
      </c>
      <c r="J217" s="21">
        <f t="shared" si="49"/>
        <v>0</v>
      </c>
      <c r="K217" s="21">
        <f t="shared" si="50"/>
        <v>0</v>
      </c>
      <c r="L217" s="21">
        <f t="shared" si="51"/>
        <v>0</v>
      </c>
      <c r="M217" s="21">
        <f t="shared" ca="1" si="45"/>
        <v>-0.10250840240532277</v>
      </c>
      <c r="N217" s="21">
        <f t="shared" ca="1" si="52"/>
        <v>0</v>
      </c>
      <c r="O217" s="50">
        <f t="shared" ca="1" si="53"/>
        <v>0</v>
      </c>
      <c r="P217" s="21">
        <f t="shared" ca="1" si="54"/>
        <v>0</v>
      </c>
      <c r="Q217" s="21">
        <f t="shared" ca="1" si="55"/>
        <v>0</v>
      </c>
      <c r="R217">
        <f t="shared" ca="1" si="46"/>
        <v>0.10250840240532277</v>
      </c>
    </row>
    <row r="218" spans="1:18" x14ac:dyDescent="0.2">
      <c r="A218" s="85"/>
      <c r="B218" s="85"/>
      <c r="C218" s="85"/>
      <c r="D218" s="87">
        <f t="shared" si="43"/>
        <v>0</v>
      </c>
      <c r="E218" s="87">
        <f t="shared" si="43"/>
        <v>0</v>
      </c>
      <c r="F218" s="21">
        <f t="shared" si="44"/>
        <v>0</v>
      </c>
      <c r="G218" s="21">
        <f t="shared" si="44"/>
        <v>0</v>
      </c>
      <c r="H218" s="21">
        <f t="shared" si="47"/>
        <v>0</v>
      </c>
      <c r="I218" s="21">
        <f t="shared" si="48"/>
        <v>0</v>
      </c>
      <c r="J218" s="21">
        <f t="shared" si="49"/>
        <v>0</v>
      </c>
      <c r="K218" s="21">
        <f t="shared" si="50"/>
        <v>0</v>
      </c>
      <c r="L218" s="21">
        <f t="shared" si="51"/>
        <v>0</v>
      </c>
      <c r="M218" s="21">
        <f t="shared" ca="1" si="45"/>
        <v>-0.10250840240532277</v>
      </c>
      <c r="N218" s="21">
        <f t="shared" ca="1" si="52"/>
        <v>0</v>
      </c>
      <c r="O218" s="50">
        <f t="shared" ca="1" si="53"/>
        <v>0</v>
      </c>
      <c r="P218" s="21">
        <f t="shared" ca="1" si="54"/>
        <v>0</v>
      </c>
      <c r="Q218" s="21">
        <f t="shared" ca="1" si="55"/>
        <v>0</v>
      </c>
      <c r="R218">
        <f t="shared" ca="1" si="46"/>
        <v>0.10250840240532277</v>
      </c>
    </row>
    <row r="219" spans="1:18" x14ac:dyDescent="0.2">
      <c r="A219" s="85"/>
      <c r="B219" s="85"/>
      <c r="C219" s="85"/>
      <c r="D219" s="87">
        <f t="shared" si="43"/>
        <v>0</v>
      </c>
      <c r="E219" s="87">
        <f t="shared" si="43"/>
        <v>0</v>
      </c>
      <c r="F219" s="21">
        <f t="shared" si="44"/>
        <v>0</v>
      </c>
      <c r="G219" s="21">
        <f t="shared" si="44"/>
        <v>0</v>
      </c>
      <c r="H219" s="21">
        <f t="shared" si="47"/>
        <v>0</v>
      </c>
      <c r="I219" s="21">
        <f t="shared" si="48"/>
        <v>0</v>
      </c>
      <c r="J219" s="21">
        <f t="shared" si="49"/>
        <v>0</v>
      </c>
      <c r="K219" s="21">
        <f t="shared" si="50"/>
        <v>0</v>
      </c>
      <c r="L219" s="21">
        <f t="shared" si="51"/>
        <v>0</v>
      </c>
      <c r="M219" s="21">
        <f t="shared" ca="1" si="45"/>
        <v>-0.10250840240532277</v>
      </c>
      <c r="N219" s="21">
        <f t="shared" ca="1" si="52"/>
        <v>0</v>
      </c>
      <c r="O219" s="50">
        <f t="shared" ca="1" si="53"/>
        <v>0</v>
      </c>
      <c r="P219" s="21">
        <f t="shared" ca="1" si="54"/>
        <v>0</v>
      </c>
      <c r="Q219" s="21">
        <f t="shared" ca="1" si="55"/>
        <v>0</v>
      </c>
      <c r="R219">
        <f t="shared" ca="1" si="46"/>
        <v>0.10250840240532277</v>
      </c>
    </row>
    <row r="220" spans="1:18" x14ac:dyDescent="0.2">
      <c r="A220" s="85"/>
      <c r="B220" s="85"/>
      <c r="C220" s="85"/>
      <c r="D220" s="87">
        <f t="shared" si="43"/>
        <v>0</v>
      </c>
      <c r="E220" s="87">
        <f t="shared" si="43"/>
        <v>0</v>
      </c>
      <c r="F220" s="21">
        <f t="shared" si="44"/>
        <v>0</v>
      </c>
      <c r="G220" s="21">
        <f t="shared" si="44"/>
        <v>0</v>
      </c>
      <c r="H220" s="21">
        <f t="shared" si="47"/>
        <v>0</v>
      </c>
      <c r="I220" s="21">
        <f t="shared" si="48"/>
        <v>0</v>
      </c>
      <c r="J220" s="21">
        <f t="shared" si="49"/>
        <v>0</v>
      </c>
      <c r="K220" s="21">
        <f t="shared" si="50"/>
        <v>0</v>
      </c>
      <c r="L220" s="21">
        <f t="shared" si="51"/>
        <v>0</v>
      </c>
      <c r="M220" s="21">
        <f t="shared" ca="1" si="45"/>
        <v>-0.10250840240532277</v>
      </c>
      <c r="N220" s="21">
        <f t="shared" ca="1" si="52"/>
        <v>0</v>
      </c>
      <c r="O220" s="50">
        <f t="shared" ca="1" si="53"/>
        <v>0</v>
      </c>
      <c r="P220" s="21">
        <f t="shared" ca="1" si="54"/>
        <v>0</v>
      </c>
      <c r="Q220" s="21">
        <f t="shared" ca="1" si="55"/>
        <v>0</v>
      </c>
      <c r="R220">
        <f t="shared" ca="1" si="46"/>
        <v>0.10250840240532277</v>
      </c>
    </row>
    <row r="221" spans="1:18" x14ac:dyDescent="0.2">
      <c r="A221" s="85"/>
      <c r="B221" s="85"/>
      <c r="C221" s="85"/>
      <c r="D221" s="87">
        <f t="shared" si="43"/>
        <v>0</v>
      </c>
      <c r="E221" s="87">
        <f t="shared" si="43"/>
        <v>0</v>
      </c>
      <c r="F221" s="21">
        <f t="shared" si="44"/>
        <v>0</v>
      </c>
      <c r="G221" s="21">
        <f t="shared" si="44"/>
        <v>0</v>
      </c>
      <c r="H221" s="21">
        <f t="shared" si="47"/>
        <v>0</v>
      </c>
      <c r="I221" s="21">
        <f t="shared" si="48"/>
        <v>0</v>
      </c>
      <c r="J221" s="21">
        <f t="shared" si="49"/>
        <v>0</v>
      </c>
      <c r="K221" s="21">
        <f t="shared" si="50"/>
        <v>0</v>
      </c>
      <c r="L221" s="21">
        <f t="shared" si="51"/>
        <v>0</v>
      </c>
      <c r="M221" s="21">
        <f t="shared" ca="1" si="45"/>
        <v>-0.10250840240532277</v>
      </c>
      <c r="N221" s="21">
        <f t="shared" ca="1" si="52"/>
        <v>0</v>
      </c>
      <c r="O221" s="50">
        <f t="shared" ca="1" si="53"/>
        <v>0</v>
      </c>
      <c r="P221" s="21">
        <f t="shared" ca="1" si="54"/>
        <v>0</v>
      </c>
      <c r="Q221" s="21">
        <f t="shared" ca="1" si="55"/>
        <v>0</v>
      </c>
      <c r="R221">
        <f t="shared" ca="1" si="46"/>
        <v>0.10250840240532277</v>
      </c>
    </row>
    <row r="222" spans="1:18" x14ac:dyDescent="0.2">
      <c r="A222" s="85"/>
      <c r="B222" s="85"/>
      <c r="C222" s="85"/>
      <c r="D222" s="87">
        <f t="shared" si="43"/>
        <v>0</v>
      </c>
      <c r="E222" s="87">
        <f t="shared" si="43"/>
        <v>0</v>
      </c>
      <c r="F222" s="21">
        <f t="shared" si="44"/>
        <v>0</v>
      </c>
      <c r="G222" s="21">
        <f t="shared" si="44"/>
        <v>0</v>
      </c>
      <c r="H222" s="21">
        <f t="shared" si="47"/>
        <v>0</v>
      </c>
      <c r="I222" s="21">
        <f t="shared" si="48"/>
        <v>0</v>
      </c>
      <c r="J222" s="21">
        <f t="shared" si="49"/>
        <v>0</v>
      </c>
      <c r="K222" s="21">
        <f t="shared" si="50"/>
        <v>0</v>
      </c>
      <c r="L222" s="21">
        <f t="shared" si="51"/>
        <v>0</v>
      </c>
      <c r="M222" s="21">
        <f t="shared" ca="1" si="45"/>
        <v>-0.10250840240532277</v>
      </c>
      <c r="N222" s="21">
        <f t="shared" ca="1" si="52"/>
        <v>0</v>
      </c>
      <c r="O222" s="50">
        <f t="shared" ca="1" si="53"/>
        <v>0</v>
      </c>
      <c r="P222" s="21">
        <f t="shared" ca="1" si="54"/>
        <v>0</v>
      </c>
      <c r="Q222" s="21">
        <f t="shared" ca="1" si="55"/>
        <v>0</v>
      </c>
      <c r="R222">
        <f t="shared" ca="1" si="46"/>
        <v>0.10250840240532277</v>
      </c>
    </row>
    <row r="223" spans="1:18" x14ac:dyDescent="0.2">
      <c r="A223" s="85"/>
      <c r="B223" s="85"/>
      <c r="C223" s="85"/>
      <c r="D223" s="87">
        <f t="shared" si="43"/>
        <v>0</v>
      </c>
      <c r="E223" s="87">
        <f t="shared" si="43"/>
        <v>0</v>
      </c>
      <c r="F223" s="21">
        <f t="shared" si="44"/>
        <v>0</v>
      </c>
      <c r="G223" s="21">
        <f t="shared" si="44"/>
        <v>0</v>
      </c>
      <c r="H223" s="21">
        <f t="shared" si="47"/>
        <v>0</v>
      </c>
      <c r="I223" s="21">
        <f t="shared" si="48"/>
        <v>0</v>
      </c>
      <c r="J223" s="21">
        <f t="shared" si="49"/>
        <v>0</v>
      </c>
      <c r="K223" s="21">
        <f t="shared" si="50"/>
        <v>0</v>
      </c>
      <c r="L223" s="21">
        <f t="shared" si="51"/>
        <v>0</v>
      </c>
      <c r="M223" s="21">
        <f t="shared" ca="1" si="45"/>
        <v>-0.10250840240532277</v>
      </c>
      <c r="N223" s="21">
        <f t="shared" ca="1" si="52"/>
        <v>0</v>
      </c>
      <c r="O223" s="50">
        <f t="shared" ca="1" si="53"/>
        <v>0</v>
      </c>
      <c r="P223" s="21">
        <f t="shared" ca="1" si="54"/>
        <v>0</v>
      </c>
      <c r="Q223" s="21">
        <f t="shared" ca="1" si="55"/>
        <v>0</v>
      </c>
      <c r="R223">
        <f t="shared" ca="1" si="46"/>
        <v>0.10250840240532277</v>
      </c>
    </row>
    <row r="224" spans="1:18" x14ac:dyDescent="0.2">
      <c r="A224" s="85"/>
      <c r="B224" s="85"/>
      <c r="C224" s="85"/>
      <c r="D224" s="87">
        <f t="shared" si="43"/>
        <v>0</v>
      </c>
      <c r="E224" s="87">
        <f t="shared" si="43"/>
        <v>0</v>
      </c>
      <c r="F224" s="21">
        <f t="shared" si="44"/>
        <v>0</v>
      </c>
      <c r="G224" s="21">
        <f t="shared" si="44"/>
        <v>0</v>
      </c>
      <c r="H224" s="21">
        <f t="shared" si="47"/>
        <v>0</v>
      </c>
      <c r="I224" s="21">
        <f t="shared" si="48"/>
        <v>0</v>
      </c>
      <c r="J224" s="21">
        <f t="shared" si="49"/>
        <v>0</v>
      </c>
      <c r="K224" s="21">
        <f t="shared" si="50"/>
        <v>0</v>
      </c>
      <c r="L224" s="21">
        <f t="shared" si="51"/>
        <v>0</v>
      </c>
      <c r="M224" s="21">
        <f t="shared" ca="1" si="45"/>
        <v>-0.10250840240532277</v>
      </c>
      <c r="N224" s="21">
        <f t="shared" ca="1" si="52"/>
        <v>0</v>
      </c>
      <c r="O224" s="50">
        <f t="shared" ca="1" si="53"/>
        <v>0</v>
      </c>
      <c r="P224" s="21">
        <f t="shared" ca="1" si="54"/>
        <v>0</v>
      </c>
      <c r="Q224" s="21">
        <f t="shared" ca="1" si="55"/>
        <v>0</v>
      </c>
      <c r="R224">
        <f t="shared" ca="1" si="46"/>
        <v>0.10250840240532277</v>
      </c>
    </row>
    <row r="225" spans="1:18" x14ac:dyDescent="0.2">
      <c r="A225" s="85"/>
      <c r="B225" s="85"/>
      <c r="C225" s="85"/>
      <c r="D225" s="87">
        <f t="shared" si="43"/>
        <v>0</v>
      </c>
      <c r="E225" s="87">
        <f t="shared" si="43"/>
        <v>0</v>
      </c>
      <c r="F225" s="21">
        <f t="shared" si="44"/>
        <v>0</v>
      </c>
      <c r="G225" s="21">
        <f t="shared" si="44"/>
        <v>0</v>
      </c>
      <c r="H225" s="21">
        <f t="shared" si="47"/>
        <v>0</v>
      </c>
      <c r="I225" s="21">
        <f t="shared" si="48"/>
        <v>0</v>
      </c>
      <c r="J225" s="21">
        <f t="shared" si="49"/>
        <v>0</v>
      </c>
      <c r="K225" s="21">
        <f t="shared" si="50"/>
        <v>0</v>
      </c>
      <c r="L225" s="21">
        <f t="shared" si="51"/>
        <v>0</v>
      </c>
      <c r="M225" s="21">
        <f t="shared" ca="1" si="45"/>
        <v>-0.10250840240532277</v>
      </c>
      <c r="N225" s="21">
        <f t="shared" ca="1" si="52"/>
        <v>0</v>
      </c>
      <c r="O225" s="50">
        <f t="shared" ca="1" si="53"/>
        <v>0</v>
      </c>
      <c r="P225" s="21">
        <f t="shared" ca="1" si="54"/>
        <v>0</v>
      </c>
      <c r="Q225" s="21">
        <f t="shared" ca="1" si="55"/>
        <v>0</v>
      </c>
      <c r="R225">
        <f t="shared" ca="1" si="46"/>
        <v>0.10250840240532277</v>
      </c>
    </row>
    <row r="226" spans="1:18" x14ac:dyDescent="0.2">
      <c r="A226" s="85"/>
      <c r="B226" s="85"/>
      <c r="C226" s="85"/>
      <c r="D226" s="87">
        <f t="shared" si="43"/>
        <v>0</v>
      </c>
      <c r="E226" s="87">
        <f t="shared" si="43"/>
        <v>0</v>
      </c>
      <c r="F226" s="21">
        <f t="shared" si="44"/>
        <v>0</v>
      </c>
      <c r="G226" s="21">
        <f t="shared" si="44"/>
        <v>0</v>
      </c>
      <c r="H226" s="21">
        <f t="shared" si="47"/>
        <v>0</v>
      </c>
      <c r="I226" s="21">
        <f t="shared" si="48"/>
        <v>0</v>
      </c>
      <c r="J226" s="21">
        <f t="shared" si="49"/>
        <v>0</v>
      </c>
      <c r="K226" s="21">
        <f t="shared" si="50"/>
        <v>0</v>
      </c>
      <c r="L226" s="21">
        <f t="shared" si="51"/>
        <v>0</v>
      </c>
      <c r="M226" s="21">
        <f t="shared" ca="1" si="45"/>
        <v>-0.10250840240532277</v>
      </c>
      <c r="N226" s="21">
        <f t="shared" ca="1" si="52"/>
        <v>0</v>
      </c>
      <c r="O226" s="50">
        <f t="shared" ca="1" si="53"/>
        <v>0</v>
      </c>
      <c r="P226" s="21">
        <f t="shared" ca="1" si="54"/>
        <v>0</v>
      </c>
      <c r="Q226" s="21">
        <f t="shared" ca="1" si="55"/>
        <v>0</v>
      </c>
      <c r="R226">
        <f t="shared" ca="1" si="46"/>
        <v>0.10250840240532277</v>
      </c>
    </row>
    <row r="227" spans="1:18" x14ac:dyDescent="0.2">
      <c r="A227" s="85"/>
      <c r="B227" s="85"/>
      <c r="C227" s="85"/>
      <c r="D227" s="87">
        <f t="shared" si="43"/>
        <v>0</v>
      </c>
      <c r="E227" s="87">
        <f t="shared" si="43"/>
        <v>0</v>
      </c>
      <c r="F227" s="21">
        <f t="shared" si="44"/>
        <v>0</v>
      </c>
      <c r="G227" s="21">
        <f t="shared" si="44"/>
        <v>0</v>
      </c>
      <c r="H227" s="21">
        <f t="shared" si="47"/>
        <v>0</v>
      </c>
      <c r="I227" s="21">
        <f t="shared" si="48"/>
        <v>0</v>
      </c>
      <c r="J227" s="21">
        <f t="shared" si="49"/>
        <v>0</v>
      </c>
      <c r="K227" s="21">
        <f t="shared" si="50"/>
        <v>0</v>
      </c>
      <c r="L227" s="21">
        <f t="shared" si="51"/>
        <v>0</v>
      </c>
      <c r="M227" s="21">
        <f t="shared" ca="1" si="45"/>
        <v>-0.10250840240532277</v>
      </c>
      <c r="N227" s="21">
        <f t="shared" ca="1" si="52"/>
        <v>0</v>
      </c>
      <c r="O227" s="50">
        <f t="shared" ca="1" si="53"/>
        <v>0</v>
      </c>
      <c r="P227" s="21">
        <f t="shared" ca="1" si="54"/>
        <v>0</v>
      </c>
      <c r="Q227" s="21">
        <f t="shared" ca="1" si="55"/>
        <v>0</v>
      </c>
      <c r="R227">
        <f t="shared" ca="1" si="46"/>
        <v>0.10250840240532277</v>
      </c>
    </row>
    <row r="228" spans="1:18" x14ac:dyDescent="0.2">
      <c r="A228" s="85"/>
      <c r="B228" s="85"/>
      <c r="C228" s="85"/>
      <c r="D228" s="87">
        <f t="shared" si="43"/>
        <v>0</v>
      </c>
      <c r="E228" s="87">
        <f t="shared" si="43"/>
        <v>0</v>
      </c>
      <c r="F228" s="21">
        <f t="shared" si="44"/>
        <v>0</v>
      </c>
      <c r="G228" s="21">
        <f t="shared" si="44"/>
        <v>0</v>
      </c>
      <c r="H228" s="21">
        <f t="shared" si="47"/>
        <v>0</v>
      </c>
      <c r="I228" s="21">
        <f t="shared" si="48"/>
        <v>0</v>
      </c>
      <c r="J228" s="21">
        <f t="shared" si="49"/>
        <v>0</v>
      </c>
      <c r="K228" s="21">
        <f t="shared" si="50"/>
        <v>0</v>
      </c>
      <c r="L228" s="21">
        <f t="shared" si="51"/>
        <v>0</v>
      </c>
      <c r="M228" s="21">
        <f t="shared" ca="1" si="45"/>
        <v>-0.10250840240532277</v>
      </c>
      <c r="N228" s="21">
        <f t="shared" ca="1" si="52"/>
        <v>0</v>
      </c>
      <c r="O228" s="50">
        <f t="shared" ca="1" si="53"/>
        <v>0</v>
      </c>
      <c r="P228" s="21">
        <f t="shared" ca="1" si="54"/>
        <v>0</v>
      </c>
      <c r="Q228" s="21">
        <f t="shared" ca="1" si="55"/>
        <v>0</v>
      </c>
      <c r="R228">
        <f t="shared" ca="1" si="46"/>
        <v>0.10250840240532277</v>
      </c>
    </row>
    <row r="229" spans="1:18" x14ac:dyDescent="0.2">
      <c r="A229" s="85"/>
      <c r="B229" s="85"/>
      <c r="C229" s="85"/>
      <c r="D229" s="87">
        <f t="shared" si="43"/>
        <v>0</v>
      </c>
      <c r="E229" s="87">
        <f t="shared" si="43"/>
        <v>0</v>
      </c>
      <c r="F229" s="21">
        <f t="shared" si="44"/>
        <v>0</v>
      </c>
      <c r="G229" s="21">
        <f t="shared" si="44"/>
        <v>0</v>
      </c>
      <c r="H229" s="21">
        <f t="shared" si="47"/>
        <v>0</v>
      </c>
      <c r="I229" s="21">
        <f t="shared" si="48"/>
        <v>0</v>
      </c>
      <c r="J229" s="21">
        <f t="shared" si="49"/>
        <v>0</v>
      </c>
      <c r="K229" s="21">
        <f t="shared" si="50"/>
        <v>0</v>
      </c>
      <c r="L229" s="21">
        <f t="shared" si="51"/>
        <v>0</v>
      </c>
      <c r="M229" s="21">
        <f t="shared" ca="1" si="45"/>
        <v>-0.10250840240532277</v>
      </c>
      <c r="N229" s="21">
        <f t="shared" ca="1" si="52"/>
        <v>0</v>
      </c>
      <c r="O229" s="50">
        <f t="shared" ca="1" si="53"/>
        <v>0</v>
      </c>
      <c r="P229" s="21">
        <f t="shared" ca="1" si="54"/>
        <v>0</v>
      </c>
      <c r="Q229" s="21">
        <f t="shared" ca="1" si="55"/>
        <v>0</v>
      </c>
      <c r="R229">
        <f t="shared" ca="1" si="46"/>
        <v>0.10250840240532277</v>
      </c>
    </row>
    <row r="230" spans="1:18" x14ac:dyDescent="0.2">
      <c r="A230" s="85"/>
      <c r="B230" s="85"/>
      <c r="C230" s="85"/>
      <c r="D230" s="87">
        <f t="shared" si="43"/>
        <v>0</v>
      </c>
      <c r="E230" s="87">
        <f t="shared" si="43"/>
        <v>0</v>
      </c>
      <c r="F230" s="21">
        <f t="shared" si="44"/>
        <v>0</v>
      </c>
      <c r="G230" s="21">
        <f t="shared" si="44"/>
        <v>0</v>
      </c>
      <c r="H230" s="21">
        <f t="shared" si="47"/>
        <v>0</v>
      </c>
      <c r="I230" s="21">
        <f t="shared" si="48"/>
        <v>0</v>
      </c>
      <c r="J230" s="21">
        <f t="shared" si="49"/>
        <v>0</v>
      </c>
      <c r="K230" s="21">
        <f t="shared" si="50"/>
        <v>0</v>
      </c>
      <c r="L230" s="21">
        <f t="shared" si="51"/>
        <v>0</v>
      </c>
      <c r="M230" s="21">
        <f t="shared" ca="1" si="45"/>
        <v>-0.10250840240532277</v>
      </c>
      <c r="N230" s="21">
        <f t="shared" ca="1" si="52"/>
        <v>0</v>
      </c>
      <c r="O230" s="50">
        <f t="shared" ca="1" si="53"/>
        <v>0</v>
      </c>
      <c r="P230" s="21">
        <f t="shared" ca="1" si="54"/>
        <v>0</v>
      </c>
      <c r="Q230" s="21">
        <f t="shared" ca="1" si="55"/>
        <v>0</v>
      </c>
      <c r="R230">
        <f t="shared" ca="1" si="46"/>
        <v>0.10250840240532277</v>
      </c>
    </row>
    <row r="231" spans="1:18" x14ac:dyDescent="0.2">
      <c r="A231" s="85"/>
      <c r="B231" s="85"/>
      <c r="C231" s="85"/>
      <c r="D231" s="87">
        <f t="shared" si="43"/>
        <v>0</v>
      </c>
      <c r="E231" s="87">
        <f t="shared" si="43"/>
        <v>0</v>
      </c>
      <c r="F231" s="21">
        <f t="shared" si="44"/>
        <v>0</v>
      </c>
      <c r="G231" s="21">
        <f t="shared" si="44"/>
        <v>0</v>
      </c>
      <c r="H231" s="21">
        <f t="shared" si="47"/>
        <v>0</v>
      </c>
      <c r="I231" s="21">
        <f t="shared" si="48"/>
        <v>0</v>
      </c>
      <c r="J231" s="21">
        <f t="shared" si="49"/>
        <v>0</v>
      </c>
      <c r="K231" s="21">
        <f t="shared" si="50"/>
        <v>0</v>
      </c>
      <c r="L231" s="21">
        <f t="shared" si="51"/>
        <v>0</v>
      </c>
      <c r="M231" s="21">
        <f t="shared" ca="1" si="45"/>
        <v>-0.10250840240532277</v>
      </c>
      <c r="N231" s="21">
        <f t="shared" ca="1" si="52"/>
        <v>0</v>
      </c>
      <c r="O231" s="50">
        <f t="shared" ca="1" si="53"/>
        <v>0</v>
      </c>
      <c r="P231" s="21">
        <f t="shared" ca="1" si="54"/>
        <v>0</v>
      </c>
      <c r="Q231" s="21">
        <f t="shared" ca="1" si="55"/>
        <v>0</v>
      </c>
      <c r="R231">
        <f t="shared" ca="1" si="46"/>
        <v>0.10250840240532277</v>
      </c>
    </row>
    <row r="232" spans="1:18" x14ac:dyDescent="0.2">
      <c r="A232" s="85"/>
      <c r="B232" s="85"/>
      <c r="C232" s="85"/>
      <c r="D232" s="87">
        <f t="shared" si="43"/>
        <v>0</v>
      </c>
      <c r="E232" s="87">
        <f t="shared" si="43"/>
        <v>0</v>
      </c>
      <c r="F232" s="21">
        <f t="shared" si="44"/>
        <v>0</v>
      </c>
      <c r="G232" s="21">
        <f t="shared" si="44"/>
        <v>0</v>
      </c>
      <c r="H232" s="21">
        <f t="shared" si="47"/>
        <v>0</v>
      </c>
      <c r="I232" s="21">
        <f t="shared" si="48"/>
        <v>0</v>
      </c>
      <c r="J232" s="21">
        <f t="shared" si="49"/>
        <v>0</v>
      </c>
      <c r="K232" s="21">
        <f t="shared" si="50"/>
        <v>0</v>
      </c>
      <c r="L232" s="21">
        <f t="shared" si="51"/>
        <v>0</v>
      </c>
      <c r="M232" s="21">
        <f t="shared" ca="1" si="45"/>
        <v>-0.10250840240532277</v>
      </c>
      <c r="N232" s="21">
        <f t="shared" ca="1" si="52"/>
        <v>0</v>
      </c>
      <c r="O232" s="50">
        <f t="shared" ca="1" si="53"/>
        <v>0</v>
      </c>
      <c r="P232" s="21">
        <f t="shared" ca="1" si="54"/>
        <v>0</v>
      </c>
      <c r="Q232" s="21">
        <f t="shared" ca="1" si="55"/>
        <v>0</v>
      </c>
      <c r="R232">
        <f t="shared" ca="1" si="46"/>
        <v>0.10250840240532277</v>
      </c>
    </row>
    <row r="233" spans="1:18" x14ac:dyDescent="0.2">
      <c r="A233" s="85"/>
      <c r="B233" s="85"/>
      <c r="C233" s="85"/>
      <c r="D233" s="87">
        <f t="shared" si="43"/>
        <v>0</v>
      </c>
      <c r="E233" s="87">
        <f t="shared" si="43"/>
        <v>0</v>
      </c>
      <c r="F233" s="21">
        <f t="shared" si="44"/>
        <v>0</v>
      </c>
      <c r="G233" s="21">
        <f t="shared" si="44"/>
        <v>0</v>
      </c>
      <c r="H233" s="21">
        <f t="shared" si="47"/>
        <v>0</v>
      </c>
      <c r="I233" s="21">
        <f t="shared" si="48"/>
        <v>0</v>
      </c>
      <c r="J233" s="21">
        <f t="shared" si="49"/>
        <v>0</v>
      </c>
      <c r="K233" s="21">
        <f t="shared" si="50"/>
        <v>0</v>
      </c>
      <c r="L233" s="21">
        <f t="shared" si="51"/>
        <v>0</v>
      </c>
      <c r="M233" s="21">
        <f t="shared" ca="1" si="45"/>
        <v>-0.10250840240532277</v>
      </c>
      <c r="N233" s="21">
        <f t="shared" ca="1" si="52"/>
        <v>0</v>
      </c>
      <c r="O233" s="50">
        <f t="shared" ca="1" si="53"/>
        <v>0</v>
      </c>
      <c r="P233" s="21">
        <f t="shared" ca="1" si="54"/>
        <v>0</v>
      </c>
      <c r="Q233" s="21">
        <f t="shared" ca="1" si="55"/>
        <v>0</v>
      </c>
      <c r="R233">
        <f t="shared" ca="1" si="46"/>
        <v>0.10250840240532277</v>
      </c>
    </row>
    <row r="234" spans="1:18" x14ac:dyDescent="0.2">
      <c r="A234" s="85"/>
      <c r="B234" s="85"/>
      <c r="C234" s="85"/>
      <c r="D234" s="87">
        <f t="shared" si="43"/>
        <v>0</v>
      </c>
      <c r="E234" s="87">
        <f t="shared" si="43"/>
        <v>0</v>
      </c>
      <c r="F234" s="21">
        <f t="shared" si="44"/>
        <v>0</v>
      </c>
      <c r="G234" s="21">
        <f t="shared" si="44"/>
        <v>0</v>
      </c>
      <c r="H234" s="21">
        <f t="shared" si="47"/>
        <v>0</v>
      </c>
      <c r="I234" s="21">
        <f t="shared" si="48"/>
        <v>0</v>
      </c>
      <c r="J234" s="21">
        <f t="shared" si="49"/>
        <v>0</v>
      </c>
      <c r="K234" s="21">
        <f t="shared" si="50"/>
        <v>0</v>
      </c>
      <c r="L234" s="21">
        <f t="shared" si="51"/>
        <v>0</v>
      </c>
      <c r="M234" s="21">
        <f t="shared" ca="1" si="45"/>
        <v>-0.10250840240532277</v>
      </c>
      <c r="N234" s="21">
        <f t="shared" ca="1" si="52"/>
        <v>0</v>
      </c>
      <c r="O234" s="50">
        <f t="shared" ca="1" si="53"/>
        <v>0</v>
      </c>
      <c r="P234" s="21">
        <f t="shared" ca="1" si="54"/>
        <v>0</v>
      </c>
      <c r="Q234" s="21">
        <f t="shared" ca="1" si="55"/>
        <v>0</v>
      </c>
      <c r="R234">
        <f t="shared" ca="1" si="46"/>
        <v>0.10250840240532277</v>
      </c>
    </row>
    <row r="235" spans="1:18" x14ac:dyDescent="0.2">
      <c r="A235" s="85"/>
      <c r="B235" s="85"/>
      <c r="C235" s="85"/>
      <c r="D235" s="87">
        <f t="shared" si="43"/>
        <v>0</v>
      </c>
      <c r="E235" s="87">
        <f t="shared" si="43"/>
        <v>0</v>
      </c>
      <c r="F235" s="21">
        <f t="shared" si="44"/>
        <v>0</v>
      </c>
      <c r="G235" s="21">
        <f t="shared" si="44"/>
        <v>0</v>
      </c>
      <c r="H235" s="21">
        <f t="shared" si="47"/>
        <v>0</v>
      </c>
      <c r="I235" s="21">
        <f t="shared" si="48"/>
        <v>0</v>
      </c>
      <c r="J235" s="21">
        <f t="shared" si="49"/>
        <v>0</v>
      </c>
      <c r="K235" s="21">
        <f t="shared" si="50"/>
        <v>0</v>
      </c>
      <c r="L235" s="21">
        <f t="shared" si="51"/>
        <v>0</v>
      </c>
      <c r="M235" s="21">
        <f t="shared" ca="1" si="45"/>
        <v>-0.10250840240532277</v>
      </c>
      <c r="N235" s="21">
        <f t="shared" ca="1" si="52"/>
        <v>0</v>
      </c>
      <c r="O235" s="50">
        <f t="shared" ca="1" si="53"/>
        <v>0</v>
      </c>
      <c r="P235" s="21">
        <f t="shared" ca="1" si="54"/>
        <v>0</v>
      </c>
      <c r="Q235" s="21">
        <f t="shared" ca="1" si="55"/>
        <v>0</v>
      </c>
      <c r="R235">
        <f t="shared" ca="1" si="46"/>
        <v>0.10250840240532277</v>
      </c>
    </row>
    <row r="236" spans="1:18" x14ac:dyDescent="0.2">
      <c r="A236" s="85"/>
      <c r="B236" s="85"/>
      <c r="C236" s="85"/>
      <c r="D236" s="87">
        <f t="shared" si="43"/>
        <v>0</v>
      </c>
      <c r="E236" s="87">
        <f t="shared" si="43"/>
        <v>0</v>
      </c>
      <c r="F236" s="21">
        <f t="shared" si="44"/>
        <v>0</v>
      </c>
      <c r="G236" s="21">
        <f t="shared" si="44"/>
        <v>0</v>
      </c>
      <c r="H236" s="21">
        <f t="shared" si="47"/>
        <v>0</v>
      </c>
      <c r="I236" s="21">
        <f t="shared" si="48"/>
        <v>0</v>
      </c>
      <c r="J236" s="21">
        <f t="shared" si="49"/>
        <v>0</v>
      </c>
      <c r="K236" s="21">
        <f t="shared" si="50"/>
        <v>0</v>
      </c>
      <c r="L236" s="21">
        <f t="shared" si="51"/>
        <v>0</v>
      </c>
      <c r="M236" s="21">
        <f t="shared" ca="1" si="45"/>
        <v>-0.10250840240532277</v>
      </c>
      <c r="N236" s="21">
        <f t="shared" ca="1" si="52"/>
        <v>0</v>
      </c>
      <c r="O236" s="50">
        <f t="shared" ca="1" si="53"/>
        <v>0</v>
      </c>
      <c r="P236" s="21">
        <f t="shared" ca="1" si="54"/>
        <v>0</v>
      </c>
      <c r="Q236" s="21">
        <f t="shared" ca="1" si="55"/>
        <v>0</v>
      </c>
      <c r="R236">
        <f t="shared" ca="1" si="46"/>
        <v>0.10250840240532277</v>
      </c>
    </row>
    <row r="237" spans="1:18" x14ac:dyDescent="0.2">
      <c r="A237" s="85"/>
      <c r="B237" s="85"/>
      <c r="C237" s="85"/>
      <c r="D237" s="87">
        <f t="shared" si="43"/>
        <v>0</v>
      </c>
      <c r="E237" s="87">
        <f t="shared" si="43"/>
        <v>0</v>
      </c>
      <c r="F237" s="21">
        <f t="shared" si="44"/>
        <v>0</v>
      </c>
      <c r="G237" s="21">
        <f t="shared" si="44"/>
        <v>0</v>
      </c>
      <c r="H237" s="21">
        <f t="shared" si="47"/>
        <v>0</v>
      </c>
      <c r="I237" s="21">
        <f t="shared" si="48"/>
        <v>0</v>
      </c>
      <c r="J237" s="21">
        <f t="shared" si="49"/>
        <v>0</v>
      </c>
      <c r="K237" s="21">
        <f t="shared" si="50"/>
        <v>0</v>
      </c>
      <c r="L237" s="21">
        <f t="shared" si="51"/>
        <v>0</v>
      </c>
      <c r="M237" s="21">
        <f t="shared" ca="1" si="45"/>
        <v>-0.10250840240532277</v>
      </c>
      <c r="N237" s="21">
        <f t="shared" ca="1" si="52"/>
        <v>0</v>
      </c>
      <c r="O237" s="50">
        <f t="shared" ca="1" si="53"/>
        <v>0</v>
      </c>
      <c r="P237" s="21">
        <f t="shared" ca="1" si="54"/>
        <v>0</v>
      </c>
      <c r="Q237" s="21">
        <f t="shared" ca="1" si="55"/>
        <v>0</v>
      </c>
      <c r="R237">
        <f t="shared" ca="1" si="46"/>
        <v>0.10250840240532277</v>
      </c>
    </row>
    <row r="238" spans="1:18" x14ac:dyDescent="0.2">
      <c r="A238" s="85"/>
      <c r="B238" s="85"/>
      <c r="C238" s="85"/>
      <c r="D238" s="87">
        <f t="shared" si="43"/>
        <v>0</v>
      </c>
      <c r="E238" s="87">
        <f t="shared" si="43"/>
        <v>0</v>
      </c>
      <c r="F238" s="21">
        <f t="shared" si="44"/>
        <v>0</v>
      </c>
      <c r="G238" s="21">
        <f t="shared" si="44"/>
        <v>0</v>
      </c>
      <c r="H238" s="21">
        <f t="shared" si="47"/>
        <v>0</v>
      </c>
      <c r="I238" s="21">
        <f t="shared" si="48"/>
        <v>0</v>
      </c>
      <c r="J238" s="21">
        <f t="shared" si="49"/>
        <v>0</v>
      </c>
      <c r="K238" s="21">
        <f t="shared" si="50"/>
        <v>0</v>
      </c>
      <c r="L238" s="21">
        <f t="shared" si="51"/>
        <v>0</v>
      </c>
      <c r="M238" s="21">
        <f t="shared" ca="1" si="45"/>
        <v>-0.10250840240532277</v>
      </c>
      <c r="N238" s="21">
        <f t="shared" ca="1" si="52"/>
        <v>0</v>
      </c>
      <c r="O238" s="50">
        <f t="shared" ca="1" si="53"/>
        <v>0</v>
      </c>
      <c r="P238" s="21">
        <f t="shared" ca="1" si="54"/>
        <v>0</v>
      </c>
      <c r="Q238" s="21">
        <f t="shared" ca="1" si="55"/>
        <v>0</v>
      </c>
      <c r="R238">
        <f t="shared" ca="1" si="46"/>
        <v>0.10250840240532277</v>
      </c>
    </row>
    <row r="239" spans="1:18" x14ac:dyDescent="0.2">
      <c r="A239" s="85"/>
      <c r="B239" s="85"/>
      <c r="C239" s="85"/>
      <c r="D239" s="87">
        <f t="shared" si="43"/>
        <v>0</v>
      </c>
      <c r="E239" s="87">
        <f t="shared" si="43"/>
        <v>0</v>
      </c>
      <c r="F239" s="21">
        <f t="shared" si="44"/>
        <v>0</v>
      </c>
      <c r="G239" s="21">
        <f t="shared" si="44"/>
        <v>0</v>
      </c>
      <c r="H239" s="21">
        <f t="shared" si="47"/>
        <v>0</v>
      </c>
      <c r="I239" s="21">
        <f t="shared" si="48"/>
        <v>0</v>
      </c>
      <c r="J239" s="21">
        <f t="shared" si="49"/>
        <v>0</v>
      </c>
      <c r="K239" s="21">
        <f t="shared" si="50"/>
        <v>0</v>
      </c>
      <c r="L239" s="21">
        <f t="shared" si="51"/>
        <v>0</v>
      </c>
      <c r="M239" s="21">
        <f t="shared" ca="1" si="45"/>
        <v>-0.10250840240532277</v>
      </c>
      <c r="N239" s="21">
        <f t="shared" ca="1" si="52"/>
        <v>0</v>
      </c>
      <c r="O239" s="50">
        <f t="shared" ca="1" si="53"/>
        <v>0</v>
      </c>
      <c r="P239" s="21">
        <f t="shared" ca="1" si="54"/>
        <v>0</v>
      </c>
      <c r="Q239" s="21">
        <f t="shared" ca="1" si="55"/>
        <v>0</v>
      </c>
      <c r="R239">
        <f t="shared" ca="1" si="46"/>
        <v>0.10250840240532277</v>
      </c>
    </row>
    <row r="240" spans="1:18" x14ac:dyDescent="0.2">
      <c r="A240" s="85"/>
      <c r="B240" s="85"/>
      <c r="C240" s="85"/>
      <c r="D240" s="87">
        <f t="shared" si="43"/>
        <v>0</v>
      </c>
      <c r="E240" s="87">
        <f t="shared" si="43"/>
        <v>0</v>
      </c>
      <c r="F240" s="21">
        <f t="shared" si="44"/>
        <v>0</v>
      </c>
      <c r="G240" s="21">
        <f t="shared" si="44"/>
        <v>0</v>
      </c>
      <c r="H240" s="21">
        <f t="shared" si="47"/>
        <v>0</v>
      </c>
      <c r="I240" s="21">
        <f t="shared" si="48"/>
        <v>0</v>
      </c>
      <c r="J240" s="21">
        <f t="shared" si="49"/>
        <v>0</v>
      </c>
      <c r="K240" s="21">
        <f t="shared" si="50"/>
        <v>0</v>
      </c>
      <c r="L240" s="21">
        <f t="shared" si="51"/>
        <v>0</v>
      </c>
      <c r="M240" s="21">
        <f t="shared" ca="1" si="45"/>
        <v>-0.10250840240532277</v>
      </c>
      <c r="N240" s="21">
        <f t="shared" ca="1" si="52"/>
        <v>0</v>
      </c>
      <c r="O240" s="50">
        <f t="shared" ca="1" si="53"/>
        <v>0</v>
      </c>
      <c r="P240" s="21">
        <f t="shared" ca="1" si="54"/>
        <v>0</v>
      </c>
      <c r="Q240" s="21">
        <f t="shared" ca="1" si="55"/>
        <v>0</v>
      </c>
      <c r="R240">
        <f t="shared" ca="1" si="46"/>
        <v>0.10250840240532277</v>
      </c>
    </row>
    <row r="241" spans="1:18" x14ac:dyDescent="0.2">
      <c r="A241" s="85"/>
      <c r="B241" s="85"/>
      <c r="C241" s="85"/>
      <c r="D241" s="87">
        <f t="shared" si="43"/>
        <v>0</v>
      </c>
      <c r="E241" s="87">
        <f t="shared" si="43"/>
        <v>0</v>
      </c>
      <c r="F241" s="21">
        <f t="shared" si="44"/>
        <v>0</v>
      </c>
      <c r="G241" s="21">
        <f t="shared" si="44"/>
        <v>0</v>
      </c>
      <c r="H241" s="21">
        <f t="shared" si="47"/>
        <v>0</v>
      </c>
      <c r="I241" s="21">
        <f t="shared" si="48"/>
        <v>0</v>
      </c>
      <c r="J241" s="21">
        <f t="shared" si="49"/>
        <v>0</v>
      </c>
      <c r="K241" s="21">
        <f t="shared" si="50"/>
        <v>0</v>
      </c>
      <c r="L241" s="21">
        <f t="shared" si="51"/>
        <v>0</v>
      </c>
      <c r="M241" s="21">
        <f t="shared" ca="1" si="45"/>
        <v>-0.10250840240532277</v>
      </c>
      <c r="N241" s="21">
        <f t="shared" ca="1" si="52"/>
        <v>0</v>
      </c>
      <c r="O241" s="50">
        <f t="shared" ca="1" si="53"/>
        <v>0</v>
      </c>
      <c r="P241" s="21">
        <f t="shared" ca="1" si="54"/>
        <v>0</v>
      </c>
      <c r="Q241" s="21">
        <f t="shared" ca="1" si="55"/>
        <v>0</v>
      </c>
      <c r="R241">
        <f t="shared" ca="1" si="46"/>
        <v>0.10250840240532277</v>
      </c>
    </row>
    <row r="242" spans="1:18" x14ac:dyDescent="0.2">
      <c r="A242" s="85"/>
      <c r="B242" s="85"/>
      <c r="C242" s="85"/>
      <c r="D242" s="87">
        <f t="shared" si="43"/>
        <v>0</v>
      </c>
      <c r="E242" s="87">
        <f t="shared" si="43"/>
        <v>0</v>
      </c>
      <c r="F242" s="21">
        <f t="shared" si="44"/>
        <v>0</v>
      </c>
      <c r="G242" s="21">
        <f t="shared" si="44"/>
        <v>0</v>
      </c>
      <c r="H242" s="21">
        <f t="shared" si="47"/>
        <v>0</v>
      </c>
      <c r="I242" s="21">
        <f t="shared" si="48"/>
        <v>0</v>
      </c>
      <c r="J242" s="21">
        <f t="shared" si="49"/>
        <v>0</v>
      </c>
      <c r="K242" s="21">
        <f t="shared" si="50"/>
        <v>0</v>
      </c>
      <c r="L242" s="21">
        <f t="shared" si="51"/>
        <v>0</v>
      </c>
      <c r="M242" s="21">
        <f t="shared" ca="1" si="45"/>
        <v>-0.10250840240532277</v>
      </c>
      <c r="N242" s="21">
        <f t="shared" ca="1" si="52"/>
        <v>0</v>
      </c>
      <c r="O242" s="50">
        <f t="shared" ca="1" si="53"/>
        <v>0</v>
      </c>
      <c r="P242" s="21">
        <f t="shared" ca="1" si="54"/>
        <v>0</v>
      </c>
      <c r="Q242" s="21">
        <f t="shared" ca="1" si="55"/>
        <v>0</v>
      </c>
      <c r="R242">
        <f t="shared" ca="1" si="46"/>
        <v>0.10250840240532277</v>
      </c>
    </row>
    <row r="243" spans="1:18" x14ac:dyDescent="0.2">
      <c r="A243" s="85"/>
      <c r="B243" s="85"/>
      <c r="C243" s="85"/>
      <c r="D243" s="87">
        <f t="shared" si="43"/>
        <v>0</v>
      </c>
      <c r="E243" s="87">
        <f t="shared" si="43"/>
        <v>0</v>
      </c>
      <c r="F243" s="21">
        <f t="shared" si="44"/>
        <v>0</v>
      </c>
      <c r="G243" s="21">
        <f t="shared" si="44"/>
        <v>0</v>
      </c>
      <c r="H243" s="21">
        <f t="shared" si="47"/>
        <v>0</v>
      </c>
      <c r="I243" s="21">
        <f t="shared" si="48"/>
        <v>0</v>
      </c>
      <c r="J243" s="21">
        <f t="shared" si="49"/>
        <v>0</v>
      </c>
      <c r="K243" s="21">
        <f t="shared" si="50"/>
        <v>0</v>
      </c>
      <c r="L243" s="21">
        <f t="shared" si="51"/>
        <v>0</v>
      </c>
      <c r="M243" s="21">
        <f t="shared" ca="1" si="45"/>
        <v>-0.10250840240532277</v>
      </c>
      <c r="N243" s="21">
        <f t="shared" ca="1" si="52"/>
        <v>0</v>
      </c>
      <c r="O243" s="50">
        <f t="shared" ca="1" si="53"/>
        <v>0</v>
      </c>
      <c r="P243" s="21">
        <f t="shared" ca="1" si="54"/>
        <v>0</v>
      </c>
      <c r="Q243" s="21">
        <f t="shared" ca="1" si="55"/>
        <v>0</v>
      </c>
      <c r="R243">
        <f t="shared" ca="1" si="46"/>
        <v>0.10250840240532277</v>
      </c>
    </row>
    <row r="244" spans="1:18" x14ac:dyDescent="0.2">
      <c r="A244" s="85"/>
      <c r="B244" s="85"/>
      <c r="C244" s="85"/>
      <c r="D244" s="87">
        <f t="shared" si="43"/>
        <v>0</v>
      </c>
      <c r="E244" s="87">
        <f t="shared" si="43"/>
        <v>0</v>
      </c>
      <c r="F244" s="21">
        <f t="shared" si="44"/>
        <v>0</v>
      </c>
      <c r="G244" s="21">
        <f t="shared" si="44"/>
        <v>0</v>
      </c>
      <c r="H244" s="21">
        <f t="shared" si="47"/>
        <v>0</v>
      </c>
      <c r="I244" s="21">
        <f t="shared" si="48"/>
        <v>0</v>
      </c>
      <c r="J244" s="21">
        <f t="shared" si="49"/>
        <v>0</v>
      </c>
      <c r="K244" s="21">
        <f t="shared" si="50"/>
        <v>0</v>
      </c>
      <c r="L244" s="21">
        <f t="shared" si="51"/>
        <v>0</v>
      </c>
      <c r="M244" s="21">
        <f t="shared" ca="1" si="45"/>
        <v>-0.10250840240532277</v>
      </c>
      <c r="N244" s="21">
        <f t="shared" ca="1" si="52"/>
        <v>0</v>
      </c>
      <c r="O244" s="50">
        <f t="shared" ca="1" si="53"/>
        <v>0</v>
      </c>
      <c r="P244" s="21">
        <f t="shared" ca="1" si="54"/>
        <v>0</v>
      </c>
      <c r="Q244" s="21">
        <f t="shared" ca="1" si="55"/>
        <v>0</v>
      </c>
      <c r="R244">
        <f t="shared" ca="1" si="46"/>
        <v>0.10250840240532277</v>
      </c>
    </row>
    <row r="245" spans="1:18" x14ac:dyDescent="0.2">
      <c r="A245" s="85"/>
      <c r="B245" s="85"/>
      <c r="C245" s="85"/>
      <c r="D245" s="87">
        <f t="shared" si="43"/>
        <v>0</v>
      </c>
      <c r="E245" s="87">
        <f t="shared" si="43"/>
        <v>0</v>
      </c>
      <c r="F245" s="21">
        <f t="shared" si="44"/>
        <v>0</v>
      </c>
      <c r="G245" s="21">
        <f t="shared" si="44"/>
        <v>0</v>
      </c>
      <c r="H245" s="21">
        <f t="shared" si="47"/>
        <v>0</v>
      </c>
      <c r="I245" s="21">
        <f t="shared" si="48"/>
        <v>0</v>
      </c>
      <c r="J245" s="21">
        <f t="shared" si="49"/>
        <v>0</v>
      </c>
      <c r="K245" s="21">
        <f t="shared" si="50"/>
        <v>0</v>
      </c>
      <c r="L245" s="21">
        <f t="shared" si="51"/>
        <v>0</v>
      </c>
      <c r="M245" s="21">
        <f t="shared" ca="1" si="45"/>
        <v>-0.10250840240532277</v>
      </c>
      <c r="N245" s="21">
        <f t="shared" ca="1" si="52"/>
        <v>0</v>
      </c>
      <c r="O245" s="50">
        <f t="shared" ca="1" si="53"/>
        <v>0</v>
      </c>
      <c r="P245" s="21">
        <f t="shared" ca="1" si="54"/>
        <v>0</v>
      </c>
      <c r="Q245" s="21">
        <f t="shared" ca="1" si="55"/>
        <v>0</v>
      </c>
      <c r="R245">
        <f t="shared" ca="1" si="46"/>
        <v>0.10250840240532277</v>
      </c>
    </row>
    <row r="246" spans="1:18" x14ac:dyDescent="0.2">
      <c r="A246" s="85"/>
      <c r="B246" s="85"/>
      <c r="C246" s="85"/>
      <c r="D246" s="87">
        <f t="shared" si="43"/>
        <v>0</v>
      </c>
      <c r="E246" s="87">
        <f t="shared" si="43"/>
        <v>0</v>
      </c>
      <c r="F246" s="21">
        <f t="shared" si="44"/>
        <v>0</v>
      </c>
      <c r="G246" s="21">
        <f t="shared" si="44"/>
        <v>0</v>
      </c>
      <c r="H246" s="21">
        <f t="shared" si="47"/>
        <v>0</v>
      </c>
      <c r="I246" s="21">
        <f t="shared" si="48"/>
        <v>0</v>
      </c>
      <c r="J246" s="21">
        <f t="shared" si="49"/>
        <v>0</v>
      </c>
      <c r="K246" s="21">
        <f t="shared" si="50"/>
        <v>0</v>
      </c>
      <c r="L246" s="21">
        <f t="shared" si="51"/>
        <v>0</v>
      </c>
      <c r="M246" s="21">
        <f t="shared" ca="1" si="45"/>
        <v>-0.10250840240532277</v>
      </c>
      <c r="N246" s="21">
        <f t="shared" ca="1" si="52"/>
        <v>0</v>
      </c>
      <c r="O246" s="50">
        <f t="shared" ca="1" si="53"/>
        <v>0</v>
      </c>
      <c r="P246" s="21">
        <f t="shared" ca="1" si="54"/>
        <v>0</v>
      </c>
      <c r="Q246" s="21">
        <f t="shared" ca="1" si="55"/>
        <v>0</v>
      </c>
      <c r="R246">
        <f t="shared" ca="1" si="46"/>
        <v>0.10250840240532277</v>
      </c>
    </row>
    <row r="247" spans="1:18" x14ac:dyDescent="0.2">
      <c r="A247" s="85"/>
      <c r="B247" s="85"/>
      <c r="C247" s="85"/>
      <c r="D247" s="87">
        <f t="shared" si="43"/>
        <v>0</v>
      </c>
      <c r="E247" s="87">
        <f t="shared" si="43"/>
        <v>0</v>
      </c>
      <c r="F247" s="21">
        <f t="shared" si="44"/>
        <v>0</v>
      </c>
      <c r="G247" s="21">
        <f t="shared" si="44"/>
        <v>0</v>
      </c>
      <c r="H247" s="21">
        <f t="shared" si="47"/>
        <v>0</v>
      </c>
      <c r="I247" s="21">
        <f t="shared" si="48"/>
        <v>0</v>
      </c>
      <c r="J247" s="21">
        <f t="shared" si="49"/>
        <v>0</v>
      </c>
      <c r="K247" s="21">
        <f t="shared" si="50"/>
        <v>0</v>
      </c>
      <c r="L247" s="21">
        <f t="shared" si="51"/>
        <v>0</v>
      </c>
      <c r="M247" s="21">
        <f t="shared" ca="1" si="45"/>
        <v>-0.10250840240532277</v>
      </c>
      <c r="N247" s="21">
        <f t="shared" ca="1" si="52"/>
        <v>0</v>
      </c>
      <c r="O247" s="50">
        <f t="shared" ca="1" si="53"/>
        <v>0</v>
      </c>
      <c r="P247" s="21">
        <f t="shared" ca="1" si="54"/>
        <v>0</v>
      </c>
      <c r="Q247" s="21">
        <f t="shared" ca="1" si="55"/>
        <v>0</v>
      </c>
      <c r="R247">
        <f t="shared" ca="1" si="46"/>
        <v>0.10250840240532277</v>
      </c>
    </row>
    <row r="248" spans="1:18" x14ac:dyDescent="0.2">
      <c r="A248" s="85"/>
      <c r="B248" s="85"/>
      <c r="C248" s="85"/>
      <c r="D248" s="87">
        <f t="shared" si="43"/>
        <v>0</v>
      </c>
      <c r="E248" s="87">
        <f t="shared" si="43"/>
        <v>0</v>
      </c>
      <c r="F248" s="21">
        <f t="shared" si="44"/>
        <v>0</v>
      </c>
      <c r="G248" s="21">
        <f t="shared" si="44"/>
        <v>0</v>
      </c>
      <c r="H248" s="21">
        <f t="shared" si="47"/>
        <v>0</v>
      </c>
      <c r="I248" s="21">
        <f t="shared" si="48"/>
        <v>0</v>
      </c>
      <c r="J248" s="21">
        <f t="shared" si="49"/>
        <v>0</v>
      </c>
      <c r="K248" s="21">
        <f t="shared" si="50"/>
        <v>0</v>
      </c>
      <c r="L248" s="21">
        <f t="shared" si="51"/>
        <v>0</v>
      </c>
      <c r="M248" s="21">
        <f t="shared" ca="1" si="45"/>
        <v>-0.10250840240532277</v>
      </c>
      <c r="N248" s="21">
        <f t="shared" ca="1" si="52"/>
        <v>0</v>
      </c>
      <c r="O248" s="50">
        <f t="shared" ca="1" si="53"/>
        <v>0</v>
      </c>
      <c r="P248" s="21">
        <f t="shared" ca="1" si="54"/>
        <v>0</v>
      </c>
      <c r="Q248" s="21">
        <f t="shared" ca="1" si="55"/>
        <v>0</v>
      </c>
      <c r="R248">
        <f t="shared" ca="1" si="46"/>
        <v>0.10250840240532277</v>
      </c>
    </row>
    <row r="249" spans="1:18" x14ac:dyDescent="0.2">
      <c r="A249" s="85"/>
      <c r="B249" s="85"/>
      <c r="C249" s="85"/>
      <c r="D249" s="87">
        <f t="shared" si="43"/>
        <v>0</v>
      </c>
      <c r="E249" s="87">
        <f t="shared" si="43"/>
        <v>0</v>
      </c>
      <c r="F249" s="21">
        <f t="shared" si="44"/>
        <v>0</v>
      </c>
      <c r="G249" s="21">
        <f t="shared" si="44"/>
        <v>0</v>
      </c>
      <c r="H249" s="21">
        <f t="shared" si="47"/>
        <v>0</v>
      </c>
      <c r="I249" s="21">
        <f t="shared" si="48"/>
        <v>0</v>
      </c>
      <c r="J249" s="21">
        <f t="shared" si="49"/>
        <v>0</v>
      </c>
      <c r="K249" s="21">
        <f t="shared" si="50"/>
        <v>0</v>
      </c>
      <c r="L249" s="21">
        <f t="shared" si="51"/>
        <v>0</v>
      </c>
      <c r="M249" s="21">
        <f t="shared" ca="1" si="45"/>
        <v>-0.10250840240532277</v>
      </c>
      <c r="N249" s="21">
        <f t="shared" ca="1" si="52"/>
        <v>0</v>
      </c>
      <c r="O249" s="50">
        <f t="shared" ca="1" si="53"/>
        <v>0</v>
      </c>
      <c r="P249" s="21">
        <f t="shared" ca="1" si="54"/>
        <v>0</v>
      </c>
      <c r="Q249" s="21">
        <f t="shared" ca="1" si="55"/>
        <v>0</v>
      </c>
      <c r="R249">
        <f t="shared" ca="1" si="46"/>
        <v>0.10250840240532277</v>
      </c>
    </row>
    <row r="250" spans="1:18" x14ac:dyDescent="0.2">
      <c r="A250" s="85"/>
      <c r="B250" s="85"/>
      <c r="C250" s="85"/>
      <c r="D250" s="87">
        <f t="shared" si="43"/>
        <v>0</v>
      </c>
      <c r="E250" s="87">
        <f t="shared" si="43"/>
        <v>0</v>
      </c>
      <c r="F250" s="21">
        <f t="shared" si="44"/>
        <v>0</v>
      </c>
      <c r="G250" s="21">
        <f t="shared" si="44"/>
        <v>0</v>
      </c>
      <c r="H250" s="21">
        <f t="shared" si="47"/>
        <v>0</v>
      </c>
      <c r="I250" s="21">
        <f t="shared" si="48"/>
        <v>0</v>
      </c>
      <c r="J250" s="21">
        <f t="shared" si="49"/>
        <v>0</v>
      </c>
      <c r="K250" s="21">
        <f t="shared" si="50"/>
        <v>0</v>
      </c>
      <c r="L250" s="21">
        <f t="shared" si="51"/>
        <v>0</v>
      </c>
      <c r="M250" s="21">
        <f t="shared" ca="1" si="45"/>
        <v>-0.10250840240532277</v>
      </c>
      <c r="N250" s="21">
        <f t="shared" ca="1" si="52"/>
        <v>0</v>
      </c>
      <c r="O250" s="50">
        <f t="shared" ca="1" si="53"/>
        <v>0</v>
      </c>
      <c r="P250" s="21">
        <f t="shared" ca="1" si="54"/>
        <v>0</v>
      </c>
      <c r="Q250" s="21">
        <f t="shared" ca="1" si="55"/>
        <v>0</v>
      </c>
      <c r="R250">
        <f t="shared" ca="1" si="46"/>
        <v>0.10250840240532277</v>
      </c>
    </row>
    <row r="251" spans="1:18" x14ac:dyDescent="0.2">
      <c r="A251" s="85"/>
      <c r="B251" s="85"/>
      <c r="C251" s="85"/>
      <c r="D251" s="87">
        <f t="shared" si="43"/>
        <v>0</v>
      </c>
      <c r="E251" s="87">
        <f t="shared" si="43"/>
        <v>0</v>
      </c>
      <c r="F251" s="21">
        <f t="shared" si="44"/>
        <v>0</v>
      </c>
      <c r="G251" s="21">
        <f t="shared" si="44"/>
        <v>0</v>
      </c>
      <c r="H251" s="21">
        <f t="shared" si="47"/>
        <v>0</v>
      </c>
      <c r="I251" s="21">
        <f t="shared" si="48"/>
        <v>0</v>
      </c>
      <c r="J251" s="21">
        <f t="shared" si="49"/>
        <v>0</v>
      </c>
      <c r="K251" s="21">
        <f t="shared" si="50"/>
        <v>0</v>
      </c>
      <c r="L251" s="21">
        <f t="shared" si="51"/>
        <v>0</v>
      </c>
      <c r="M251" s="21">
        <f t="shared" ca="1" si="45"/>
        <v>-0.10250840240532277</v>
      </c>
      <c r="N251" s="21">
        <f t="shared" ca="1" si="52"/>
        <v>0</v>
      </c>
      <c r="O251" s="50">
        <f t="shared" ca="1" si="53"/>
        <v>0</v>
      </c>
      <c r="P251" s="21">
        <f t="shared" ca="1" si="54"/>
        <v>0</v>
      </c>
      <c r="Q251" s="21">
        <f t="shared" ca="1" si="55"/>
        <v>0</v>
      </c>
      <c r="R251">
        <f t="shared" ca="1" si="46"/>
        <v>0.10250840240532277</v>
      </c>
    </row>
    <row r="252" spans="1:18" x14ac:dyDescent="0.2">
      <c r="A252" s="85"/>
      <c r="B252" s="85"/>
      <c r="C252" s="85"/>
      <c r="D252" s="87">
        <f t="shared" si="43"/>
        <v>0</v>
      </c>
      <c r="E252" s="87">
        <f t="shared" si="43"/>
        <v>0</v>
      </c>
      <c r="F252" s="21">
        <f t="shared" si="44"/>
        <v>0</v>
      </c>
      <c r="G252" s="21">
        <f t="shared" si="44"/>
        <v>0</v>
      </c>
      <c r="H252" s="21">
        <f t="shared" si="47"/>
        <v>0</v>
      </c>
      <c r="I252" s="21">
        <f t="shared" si="48"/>
        <v>0</v>
      </c>
      <c r="J252" s="21">
        <f t="shared" si="49"/>
        <v>0</v>
      </c>
      <c r="K252" s="21">
        <f t="shared" si="50"/>
        <v>0</v>
      </c>
      <c r="L252" s="21">
        <f t="shared" si="51"/>
        <v>0</v>
      </c>
      <c r="M252" s="21">
        <f t="shared" ca="1" si="45"/>
        <v>-0.10250840240532277</v>
      </c>
      <c r="N252" s="21">
        <f t="shared" ca="1" si="52"/>
        <v>0</v>
      </c>
      <c r="O252" s="50">
        <f t="shared" ca="1" si="53"/>
        <v>0</v>
      </c>
      <c r="P252" s="21">
        <f t="shared" ca="1" si="54"/>
        <v>0</v>
      </c>
      <c r="Q252" s="21">
        <f t="shared" ca="1" si="55"/>
        <v>0</v>
      </c>
      <c r="R252">
        <f t="shared" ca="1" si="46"/>
        <v>0.10250840240532277</v>
      </c>
    </row>
    <row r="253" spans="1:18" x14ac:dyDescent="0.2">
      <c r="A253" s="85"/>
      <c r="B253" s="85"/>
      <c r="C253" s="85"/>
      <c r="D253" s="87">
        <f t="shared" si="43"/>
        <v>0</v>
      </c>
      <c r="E253" s="87">
        <f t="shared" si="43"/>
        <v>0</v>
      </c>
      <c r="F253" s="21">
        <f t="shared" si="44"/>
        <v>0</v>
      </c>
      <c r="G253" s="21">
        <f t="shared" si="44"/>
        <v>0</v>
      </c>
      <c r="H253" s="21">
        <f t="shared" si="47"/>
        <v>0</v>
      </c>
      <c r="I253" s="21">
        <f t="shared" si="48"/>
        <v>0</v>
      </c>
      <c r="J253" s="21">
        <f t="shared" si="49"/>
        <v>0</v>
      </c>
      <c r="K253" s="21">
        <f t="shared" si="50"/>
        <v>0</v>
      </c>
      <c r="L253" s="21">
        <f t="shared" si="51"/>
        <v>0</v>
      </c>
      <c r="M253" s="21">
        <f t="shared" ca="1" si="45"/>
        <v>-0.10250840240532277</v>
      </c>
      <c r="N253" s="21">
        <f t="shared" ca="1" si="52"/>
        <v>0</v>
      </c>
      <c r="O253" s="50">
        <f t="shared" ca="1" si="53"/>
        <v>0</v>
      </c>
      <c r="P253" s="21">
        <f t="shared" ca="1" si="54"/>
        <v>0</v>
      </c>
      <c r="Q253" s="21">
        <f t="shared" ca="1" si="55"/>
        <v>0</v>
      </c>
      <c r="R253">
        <f t="shared" ca="1" si="46"/>
        <v>0.10250840240532277</v>
      </c>
    </row>
    <row r="254" spans="1:18" x14ac:dyDescent="0.2">
      <c r="A254" s="85"/>
      <c r="B254" s="85"/>
      <c r="C254" s="85"/>
      <c r="D254" s="87">
        <f t="shared" si="43"/>
        <v>0</v>
      </c>
      <c r="E254" s="87">
        <f t="shared" si="43"/>
        <v>0</v>
      </c>
      <c r="F254" s="21">
        <f t="shared" si="44"/>
        <v>0</v>
      </c>
      <c r="G254" s="21">
        <f t="shared" si="44"/>
        <v>0</v>
      </c>
      <c r="H254" s="21">
        <f t="shared" si="47"/>
        <v>0</v>
      </c>
      <c r="I254" s="21">
        <f t="shared" si="48"/>
        <v>0</v>
      </c>
      <c r="J254" s="21">
        <f t="shared" si="49"/>
        <v>0</v>
      </c>
      <c r="K254" s="21">
        <f t="shared" si="50"/>
        <v>0</v>
      </c>
      <c r="L254" s="21">
        <f t="shared" si="51"/>
        <v>0</v>
      </c>
      <c r="M254" s="21">
        <f t="shared" ca="1" si="45"/>
        <v>-0.10250840240532277</v>
      </c>
      <c r="N254" s="21">
        <f t="shared" ca="1" si="52"/>
        <v>0</v>
      </c>
      <c r="O254" s="50">
        <f t="shared" ca="1" si="53"/>
        <v>0</v>
      </c>
      <c r="P254" s="21">
        <f t="shared" ca="1" si="54"/>
        <v>0</v>
      </c>
      <c r="Q254" s="21">
        <f t="shared" ca="1" si="55"/>
        <v>0</v>
      </c>
      <c r="R254">
        <f t="shared" ca="1" si="46"/>
        <v>0.10250840240532277</v>
      </c>
    </row>
    <row r="255" spans="1:18" x14ac:dyDescent="0.2">
      <c r="A255" s="85"/>
      <c r="B255" s="85"/>
      <c r="C255" s="85"/>
      <c r="D255" s="87">
        <f t="shared" si="43"/>
        <v>0</v>
      </c>
      <c r="E255" s="87">
        <f t="shared" si="43"/>
        <v>0</v>
      </c>
      <c r="F255" s="21">
        <f t="shared" si="44"/>
        <v>0</v>
      </c>
      <c r="G255" s="21">
        <f t="shared" si="44"/>
        <v>0</v>
      </c>
      <c r="H255" s="21">
        <f t="shared" si="47"/>
        <v>0</v>
      </c>
      <c r="I255" s="21">
        <f t="shared" si="48"/>
        <v>0</v>
      </c>
      <c r="J255" s="21">
        <f t="shared" si="49"/>
        <v>0</v>
      </c>
      <c r="K255" s="21">
        <f t="shared" si="50"/>
        <v>0</v>
      </c>
      <c r="L255" s="21">
        <f t="shared" si="51"/>
        <v>0</v>
      </c>
      <c r="M255" s="21">
        <f t="shared" ca="1" si="45"/>
        <v>-0.10250840240532277</v>
      </c>
      <c r="N255" s="21">
        <f t="shared" ca="1" si="52"/>
        <v>0</v>
      </c>
      <c r="O255" s="50">
        <f t="shared" ca="1" si="53"/>
        <v>0</v>
      </c>
      <c r="P255" s="21">
        <f t="shared" ca="1" si="54"/>
        <v>0</v>
      </c>
      <c r="Q255" s="21">
        <f t="shared" ca="1" si="55"/>
        <v>0</v>
      </c>
      <c r="R255">
        <f t="shared" ca="1" si="46"/>
        <v>0.10250840240532277</v>
      </c>
    </row>
    <row r="256" spans="1:18" x14ac:dyDescent="0.2">
      <c r="A256" s="85"/>
      <c r="B256" s="85"/>
      <c r="C256" s="85"/>
      <c r="D256" s="87">
        <f t="shared" si="43"/>
        <v>0</v>
      </c>
      <c r="E256" s="87">
        <f t="shared" si="43"/>
        <v>0</v>
      </c>
      <c r="F256" s="21">
        <f t="shared" si="44"/>
        <v>0</v>
      </c>
      <c r="G256" s="21">
        <f t="shared" si="44"/>
        <v>0</v>
      </c>
      <c r="H256" s="21">
        <f t="shared" si="47"/>
        <v>0</v>
      </c>
      <c r="I256" s="21">
        <f t="shared" si="48"/>
        <v>0</v>
      </c>
      <c r="J256" s="21">
        <f t="shared" si="49"/>
        <v>0</v>
      </c>
      <c r="K256" s="21">
        <f t="shared" si="50"/>
        <v>0</v>
      </c>
      <c r="L256" s="21">
        <f t="shared" si="51"/>
        <v>0</v>
      </c>
      <c r="M256" s="21">
        <f t="shared" ca="1" si="45"/>
        <v>-0.10250840240532277</v>
      </c>
      <c r="N256" s="21">
        <f t="shared" ca="1" si="52"/>
        <v>0</v>
      </c>
      <c r="O256" s="50">
        <f t="shared" ca="1" si="53"/>
        <v>0</v>
      </c>
      <c r="P256" s="21">
        <f t="shared" ca="1" si="54"/>
        <v>0</v>
      </c>
      <c r="Q256" s="21">
        <f t="shared" ca="1" si="55"/>
        <v>0</v>
      </c>
      <c r="R256">
        <f t="shared" ca="1" si="46"/>
        <v>0.10250840240532277</v>
      </c>
    </row>
    <row r="257" spans="1:18" x14ac:dyDescent="0.2">
      <c r="A257" s="85"/>
      <c r="B257" s="85"/>
      <c r="C257" s="85"/>
      <c r="D257" s="87">
        <f t="shared" si="43"/>
        <v>0</v>
      </c>
      <c r="E257" s="87">
        <f t="shared" si="43"/>
        <v>0</v>
      </c>
      <c r="F257" s="21">
        <f t="shared" si="44"/>
        <v>0</v>
      </c>
      <c r="G257" s="21">
        <f t="shared" si="44"/>
        <v>0</v>
      </c>
      <c r="H257" s="21">
        <f t="shared" si="47"/>
        <v>0</v>
      </c>
      <c r="I257" s="21">
        <f t="shared" si="48"/>
        <v>0</v>
      </c>
      <c r="J257" s="21">
        <f t="shared" si="49"/>
        <v>0</v>
      </c>
      <c r="K257" s="21">
        <f t="shared" si="50"/>
        <v>0</v>
      </c>
      <c r="L257" s="21">
        <f t="shared" si="51"/>
        <v>0</v>
      </c>
      <c r="M257" s="21">
        <f t="shared" ca="1" si="45"/>
        <v>-0.10250840240532277</v>
      </c>
      <c r="N257" s="21">
        <f t="shared" ca="1" si="52"/>
        <v>0</v>
      </c>
      <c r="O257" s="50">
        <f t="shared" ca="1" si="53"/>
        <v>0</v>
      </c>
      <c r="P257" s="21">
        <f t="shared" ca="1" si="54"/>
        <v>0</v>
      </c>
      <c r="Q257" s="21">
        <f t="shared" ca="1" si="55"/>
        <v>0</v>
      </c>
      <c r="R257">
        <f t="shared" ca="1" si="46"/>
        <v>0.10250840240532277</v>
      </c>
    </row>
    <row r="258" spans="1:18" x14ac:dyDescent="0.2">
      <c r="A258" s="85"/>
      <c r="B258" s="85"/>
      <c r="C258" s="85"/>
      <c r="D258" s="87">
        <f t="shared" si="43"/>
        <v>0</v>
      </c>
      <c r="E258" s="87">
        <f t="shared" si="43"/>
        <v>0</v>
      </c>
      <c r="F258" s="21">
        <f t="shared" si="44"/>
        <v>0</v>
      </c>
      <c r="G258" s="21">
        <f t="shared" si="44"/>
        <v>0</v>
      </c>
      <c r="H258" s="21">
        <f t="shared" si="47"/>
        <v>0</v>
      </c>
      <c r="I258" s="21">
        <f t="shared" si="48"/>
        <v>0</v>
      </c>
      <c r="J258" s="21">
        <f t="shared" si="49"/>
        <v>0</v>
      </c>
      <c r="K258" s="21">
        <f t="shared" si="50"/>
        <v>0</v>
      </c>
      <c r="L258" s="21">
        <f t="shared" si="51"/>
        <v>0</v>
      </c>
      <c r="M258" s="21">
        <f t="shared" ca="1" si="45"/>
        <v>-0.10250840240532277</v>
      </c>
      <c r="N258" s="21">
        <f t="shared" ca="1" si="52"/>
        <v>0</v>
      </c>
      <c r="O258" s="50">
        <f t="shared" ca="1" si="53"/>
        <v>0</v>
      </c>
      <c r="P258" s="21">
        <f t="shared" ca="1" si="54"/>
        <v>0</v>
      </c>
      <c r="Q258" s="21">
        <f t="shared" ca="1" si="55"/>
        <v>0</v>
      </c>
      <c r="R258">
        <f t="shared" ca="1" si="46"/>
        <v>0.10250840240532277</v>
      </c>
    </row>
    <row r="259" spans="1:18" x14ac:dyDescent="0.2">
      <c r="A259" s="85"/>
      <c r="B259" s="85"/>
      <c r="C259" s="85"/>
      <c r="D259" s="87">
        <f t="shared" si="43"/>
        <v>0</v>
      </c>
      <c r="E259" s="87">
        <f t="shared" si="43"/>
        <v>0</v>
      </c>
      <c r="F259" s="21">
        <f t="shared" si="44"/>
        <v>0</v>
      </c>
      <c r="G259" s="21">
        <f t="shared" si="44"/>
        <v>0</v>
      </c>
      <c r="H259" s="21">
        <f t="shared" si="47"/>
        <v>0</v>
      </c>
      <c r="I259" s="21">
        <f t="shared" si="48"/>
        <v>0</v>
      </c>
      <c r="J259" s="21">
        <f t="shared" si="49"/>
        <v>0</v>
      </c>
      <c r="K259" s="21">
        <f t="shared" si="50"/>
        <v>0</v>
      </c>
      <c r="L259" s="21">
        <f t="shared" si="51"/>
        <v>0</v>
      </c>
      <c r="M259" s="21">
        <f t="shared" ca="1" si="45"/>
        <v>-0.10250840240532277</v>
      </c>
      <c r="N259" s="21">
        <f t="shared" ca="1" si="52"/>
        <v>0</v>
      </c>
      <c r="O259" s="50">
        <f t="shared" ca="1" si="53"/>
        <v>0</v>
      </c>
      <c r="P259" s="21">
        <f t="shared" ca="1" si="54"/>
        <v>0</v>
      </c>
      <c r="Q259" s="21">
        <f t="shared" ca="1" si="55"/>
        <v>0</v>
      </c>
      <c r="R259">
        <f t="shared" ca="1" si="46"/>
        <v>0.10250840240532277</v>
      </c>
    </row>
    <row r="260" spans="1:18" x14ac:dyDescent="0.2">
      <c r="A260" s="85"/>
      <c r="B260" s="85"/>
      <c r="C260" s="85"/>
      <c r="D260" s="87">
        <f t="shared" si="43"/>
        <v>0</v>
      </c>
      <c r="E260" s="87">
        <f t="shared" si="43"/>
        <v>0</v>
      </c>
      <c r="F260" s="21">
        <f t="shared" si="44"/>
        <v>0</v>
      </c>
      <c r="G260" s="21">
        <f t="shared" si="44"/>
        <v>0</v>
      </c>
      <c r="H260" s="21">
        <f t="shared" si="47"/>
        <v>0</v>
      </c>
      <c r="I260" s="21">
        <f t="shared" si="48"/>
        <v>0</v>
      </c>
      <c r="J260" s="21">
        <f t="shared" si="49"/>
        <v>0</v>
      </c>
      <c r="K260" s="21">
        <f t="shared" si="50"/>
        <v>0</v>
      </c>
      <c r="L260" s="21">
        <f t="shared" si="51"/>
        <v>0</v>
      </c>
      <c r="M260" s="21">
        <f t="shared" ca="1" si="45"/>
        <v>-0.10250840240532277</v>
      </c>
      <c r="N260" s="21">
        <f t="shared" ca="1" si="52"/>
        <v>0</v>
      </c>
      <c r="O260" s="50">
        <f t="shared" ca="1" si="53"/>
        <v>0</v>
      </c>
      <c r="P260" s="21">
        <f t="shared" ca="1" si="54"/>
        <v>0</v>
      </c>
      <c r="Q260" s="21">
        <f t="shared" ca="1" si="55"/>
        <v>0</v>
      </c>
      <c r="R260">
        <f t="shared" ca="1" si="46"/>
        <v>0.10250840240532277</v>
      </c>
    </row>
    <row r="261" spans="1:18" x14ac:dyDescent="0.2">
      <c r="A261" s="85"/>
      <c r="B261" s="85"/>
      <c r="C261" s="85"/>
      <c r="D261" s="87">
        <f t="shared" si="43"/>
        <v>0</v>
      </c>
      <c r="E261" s="87">
        <f t="shared" si="43"/>
        <v>0</v>
      </c>
      <c r="F261" s="21">
        <f t="shared" si="44"/>
        <v>0</v>
      </c>
      <c r="G261" s="21">
        <f t="shared" si="44"/>
        <v>0</v>
      </c>
      <c r="H261" s="21">
        <f t="shared" si="47"/>
        <v>0</v>
      </c>
      <c r="I261" s="21">
        <f t="shared" si="48"/>
        <v>0</v>
      </c>
      <c r="J261" s="21">
        <f t="shared" si="49"/>
        <v>0</v>
      </c>
      <c r="K261" s="21">
        <f t="shared" si="50"/>
        <v>0</v>
      </c>
      <c r="L261" s="21">
        <f t="shared" si="51"/>
        <v>0</v>
      </c>
      <c r="M261" s="21">
        <f t="shared" ca="1" si="45"/>
        <v>-0.10250840240532277</v>
      </c>
      <c r="N261" s="21">
        <f t="shared" ca="1" si="52"/>
        <v>0</v>
      </c>
      <c r="O261" s="50">
        <f t="shared" ca="1" si="53"/>
        <v>0</v>
      </c>
      <c r="P261" s="21">
        <f t="shared" ca="1" si="54"/>
        <v>0</v>
      </c>
      <c r="Q261" s="21">
        <f t="shared" ca="1" si="55"/>
        <v>0</v>
      </c>
      <c r="R261">
        <f t="shared" ca="1" si="46"/>
        <v>0.10250840240532277</v>
      </c>
    </row>
    <row r="262" spans="1:18" x14ac:dyDescent="0.2">
      <c r="A262" s="85"/>
      <c r="B262" s="85"/>
      <c r="C262" s="85"/>
      <c r="D262" s="87">
        <f t="shared" si="43"/>
        <v>0</v>
      </c>
      <c r="E262" s="87">
        <f t="shared" si="43"/>
        <v>0</v>
      </c>
      <c r="F262" s="21">
        <f t="shared" si="44"/>
        <v>0</v>
      </c>
      <c r="G262" s="21">
        <f t="shared" si="44"/>
        <v>0</v>
      </c>
      <c r="H262" s="21">
        <f t="shared" si="47"/>
        <v>0</v>
      </c>
      <c r="I262" s="21">
        <f t="shared" si="48"/>
        <v>0</v>
      </c>
      <c r="J262" s="21">
        <f t="shared" si="49"/>
        <v>0</v>
      </c>
      <c r="K262" s="21">
        <f t="shared" si="50"/>
        <v>0</v>
      </c>
      <c r="L262" s="21">
        <f t="shared" si="51"/>
        <v>0</v>
      </c>
      <c r="M262" s="21">
        <f t="shared" ca="1" si="45"/>
        <v>-0.10250840240532277</v>
      </c>
      <c r="N262" s="21">
        <f t="shared" ca="1" si="52"/>
        <v>0</v>
      </c>
      <c r="O262" s="50">
        <f t="shared" ca="1" si="53"/>
        <v>0</v>
      </c>
      <c r="P262" s="21">
        <f t="shared" ca="1" si="54"/>
        <v>0</v>
      </c>
      <c r="Q262" s="21">
        <f t="shared" ca="1" si="55"/>
        <v>0</v>
      </c>
      <c r="R262">
        <f t="shared" ca="1" si="46"/>
        <v>0.10250840240532277</v>
      </c>
    </row>
    <row r="263" spans="1:18" x14ac:dyDescent="0.2">
      <c r="A263" s="85"/>
      <c r="B263" s="85"/>
      <c r="C263" s="85"/>
      <c r="D263" s="87">
        <f t="shared" si="43"/>
        <v>0</v>
      </c>
      <c r="E263" s="87">
        <f t="shared" si="43"/>
        <v>0</v>
      </c>
      <c r="F263" s="21">
        <f t="shared" si="44"/>
        <v>0</v>
      </c>
      <c r="G263" s="21">
        <f t="shared" si="44"/>
        <v>0</v>
      </c>
      <c r="H263" s="21">
        <f t="shared" si="47"/>
        <v>0</v>
      </c>
      <c r="I263" s="21">
        <f t="shared" si="48"/>
        <v>0</v>
      </c>
      <c r="J263" s="21">
        <f t="shared" si="49"/>
        <v>0</v>
      </c>
      <c r="K263" s="21">
        <f t="shared" si="50"/>
        <v>0</v>
      </c>
      <c r="L263" s="21">
        <f t="shared" si="51"/>
        <v>0</v>
      </c>
      <c r="M263" s="21">
        <f t="shared" ca="1" si="45"/>
        <v>-0.10250840240532277</v>
      </c>
      <c r="N263" s="21">
        <f t="shared" ca="1" si="52"/>
        <v>0</v>
      </c>
      <c r="O263" s="50">
        <f t="shared" ca="1" si="53"/>
        <v>0</v>
      </c>
      <c r="P263" s="21">
        <f t="shared" ca="1" si="54"/>
        <v>0</v>
      </c>
      <c r="Q263" s="21">
        <f t="shared" ca="1" si="55"/>
        <v>0</v>
      </c>
      <c r="R263">
        <f t="shared" ca="1" si="46"/>
        <v>0.10250840240532277</v>
      </c>
    </row>
    <row r="264" spans="1:18" x14ac:dyDescent="0.2">
      <c r="A264" s="85"/>
      <c r="B264" s="85"/>
      <c r="C264" s="85"/>
      <c r="D264" s="87">
        <f t="shared" si="43"/>
        <v>0</v>
      </c>
      <c r="E264" s="87">
        <f t="shared" si="43"/>
        <v>0</v>
      </c>
      <c r="F264" s="21">
        <f t="shared" si="44"/>
        <v>0</v>
      </c>
      <c r="G264" s="21">
        <f t="shared" si="44"/>
        <v>0</v>
      </c>
      <c r="H264" s="21">
        <f t="shared" si="47"/>
        <v>0</v>
      </c>
      <c r="I264" s="21">
        <f t="shared" si="48"/>
        <v>0</v>
      </c>
      <c r="J264" s="21">
        <f t="shared" si="49"/>
        <v>0</v>
      </c>
      <c r="K264" s="21">
        <f t="shared" si="50"/>
        <v>0</v>
      </c>
      <c r="L264" s="21">
        <f t="shared" si="51"/>
        <v>0</v>
      </c>
      <c r="M264" s="21">
        <f t="shared" ca="1" si="45"/>
        <v>-0.10250840240532277</v>
      </c>
      <c r="N264" s="21">
        <f t="shared" ca="1" si="52"/>
        <v>0</v>
      </c>
      <c r="O264" s="50">
        <f t="shared" ca="1" si="53"/>
        <v>0</v>
      </c>
      <c r="P264" s="21">
        <f t="shared" ca="1" si="54"/>
        <v>0</v>
      </c>
      <c r="Q264" s="21">
        <f t="shared" ca="1" si="55"/>
        <v>0</v>
      </c>
      <c r="R264">
        <f t="shared" ca="1" si="46"/>
        <v>0.10250840240532277</v>
      </c>
    </row>
    <row r="265" spans="1:18" x14ac:dyDescent="0.2">
      <c r="A265" s="85"/>
      <c r="B265" s="85"/>
      <c r="C265" s="85"/>
      <c r="D265" s="87">
        <f t="shared" si="43"/>
        <v>0</v>
      </c>
      <c r="E265" s="87">
        <f t="shared" si="43"/>
        <v>0</v>
      </c>
      <c r="F265" s="21">
        <f t="shared" si="44"/>
        <v>0</v>
      </c>
      <c r="G265" s="21">
        <f t="shared" si="44"/>
        <v>0</v>
      </c>
      <c r="H265" s="21">
        <f t="shared" si="47"/>
        <v>0</v>
      </c>
      <c r="I265" s="21">
        <f t="shared" si="48"/>
        <v>0</v>
      </c>
      <c r="J265" s="21">
        <f t="shared" si="49"/>
        <v>0</v>
      </c>
      <c r="K265" s="21">
        <f t="shared" si="50"/>
        <v>0</v>
      </c>
      <c r="L265" s="21">
        <f t="shared" si="51"/>
        <v>0</v>
      </c>
      <c r="M265" s="21">
        <f t="shared" ca="1" si="45"/>
        <v>-0.10250840240532277</v>
      </c>
      <c r="N265" s="21">
        <f t="shared" ca="1" si="52"/>
        <v>0</v>
      </c>
      <c r="O265" s="50">
        <f t="shared" ca="1" si="53"/>
        <v>0</v>
      </c>
      <c r="P265" s="21">
        <f t="shared" ca="1" si="54"/>
        <v>0</v>
      </c>
      <c r="Q265" s="21">
        <f t="shared" ca="1" si="55"/>
        <v>0</v>
      </c>
      <c r="R265">
        <f t="shared" ca="1" si="46"/>
        <v>0.10250840240532277</v>
      </c>
    </row>
    <row r="266" spans="1:18" x14ac:dyDescent="0.2">
      <c r="A266" s="85"/>
      <c r="B266" s="85"/>
      <c r="C266" s="85"/>
      <c r="D266" s="87">
        <f t="shared" si="43"/>
        <v>0</v>
      </c>
      <c r="E266" s="87">
        <f t="shared" si="43"/>
        <v>0</v>
      </c>
      <c r="F266" s="21">
        <f t="shared" si="44"/>
        <v>0</v>
      </c>
      <c r="G266" s="21">
        <f t="shared" si="44"/>
        <v>0</v>
      </c>
      <c r="H266" s="21">
        <f t="shared" si="47"/>
        <v>0</v>
      </c>
      <c r="I266" s="21">
        <f t="shared" si="48"/>
        <v>0</v>
      </c>
      <c r="J266" s="21">
        <f t="shared" si="49"/>
        <v>0</v>
      </c>
      <c r="K266" s="21">
        <f t="shared" si="50"/>
        <v>0</v>
      </c>
      <c r="L266" s="21">
        <f t="shared" si="51"/>
        <v>0</v>
      </c>
      <c r="M266" s="21">
        <f t="shared" ca="1" si="45"/>
        <v>-0.10250840240532277</v>
      </c>
      <c r="N266" s="21">
        <f t="shared" ca="1" si="52"/>
        <v>0</v>
      </c>
      <c r="O266" s="50">
        <f t="shared" ca="1" si="53"/>
        <v>0</v>
      </c>
      <c r="P266" s="21">
        <f t="shared" ca="1" si="54"/>
        <v>0</v>
      </c>
      <c r="Q266" s="21">
        <f t="shared" ca="1" si="55"/>
        <v>0</v>
      </c>
      <c r="R266">
        <f t="shared" ca="1" si="46"/>
        <v>0.10250840240532277</v>
      </c>
    </row>
    <row r="267" spans="1:18" x14ac:dyDescent="0.2">
      <c r="A267" s="85"/>
      <c r="B267" s="85"/>
      <c r="C267" s="85"/>
      <c r="D267" s="87">
        <f t="shared" si="43"/>
        <v>0</v>
      </c>
      <c r="E267" s="87">
        <f t="shared" si="43"/>
        <v>0</v>
      </c>
      <c r="F267" s="21">
        <f t="shared" si="44"/>
        <v>0</v>
      </c>
      <c r="G267" s="21">
        <f t="shared" si="44"/>
        <v>0</v>
      </c>
      <c r="H267" s="21">
        <f t="shared" si="47"/>
        <v>0</v>
      </c>
      <c r="I267" s="21">
        <f t="shared" si="48"/>
        <v>0</v>
      </c>
      <c r="J267" s="21">
        <f t="shared" si="49"/>
        <v>0</v>
      </c>
      <c r="K267" s="21">
        <f t="shared" si="50"/>
        <v>0</v>
      </c>
      <c r="L267" s="21">
        <f t="shared" si="51"/>
        <v>0</v>
      </c>
      <c r="M267" s="21">
        <f t="shared" ca="1" si="45"/>
        <v>-0.10250840240532277</v>
      </c>
      <c r="N267" s="21">
        <f t="shared" ca="1" si="52"/>
        <v>0</v>
      </c>
      <c r="O267" s="50">
        <f t="shared" ca="1" si="53"/>
        <v>0</v>
      </c>
      <c r="P267" s="21">
        <f t="shared" ca="1" si="54"/>
        <v>0</v>
      </c>
      <c r="Q267" s="21">
        <f t="shared" ca="1" si="55"/>
        <v>0</v>
      </c>
      <c r="R267">
        <f t="shared" ca="1" si="46"/>
        <v>0.10250840240532277</v>
      </c>
    </row>
    <row r="268" spans="1:18" x14ac:dyDescent="0.2">
      <c r="A268" s="85"/>
      <c r="B268" s="85"/>
      <c r="C268" s="85"/>
      <c r="D268" s="87">
        <f t="shared" si="43"/>
        <v>0</v>
      </c>
      <c r="E268" s="87">
        <f t="shared" si="43"/>
        <v>0</v>
      </c>
      <c r="F268" s="21">
        <f t="shared" si="44"/>
        <v>0</v>
      </c>
      <c r="G268" s="21">
        <f t="shared" si="44"/>
        <v>0</v>
      </c>
      <c r="H268" s="21">
        <f t="shared" si="47"/>
        <v>0</v>
      </c>
      <c r="I268" s="21">
        <f t="shared" si="48"/>
        <v>0</v>
      </c>
      <c r="J268" s="21">
        <f t="shared" si="49"/>
        <v>0</v>
      </c>
      <c r="K268" s="21">
        <f t="shared" si="50"/>
        <v>0</v>
      </c>
      <c r="L268" s="21">
        <f t="shared" si="51"/>
        <v>0</v>
      </c>
      <c r="M268" s="21">
        <f t="shared" ca="1" si="45"/>
        <v>-0.10250840240532277</v>
      </c>
      <c r="N268" s="21">
        <f t="shared" ca="1" si="52"/>
        <v>0</v>
      </c>
      <c r="O268" s="50">
        <f t="shared" ca="1" si="53"/>
        <v>0</v>
      </c>
      <c r="P268" s="21">
        <f t="shared" ca="1" si="54"/>
        <v>0</v>
      </c>
      <c r="Q268" s="21">
        <f t="shared" ca="1" si="55"/>
        <v>0</v>
      </c>
      <c r="R268">
        <f t="shared" ca="1" si="46"/>
        <v>0.10250840240532277</v>
      </c>
    </row>
    <row r="269" spans="1:18" x14ac:dyDescent="0.2">
      <c r="A269" s="85"/>
      <c r="B269" s="85"/>
      <c r="C269" s="85"/>
      <c r="D269" s="87">
        <f t="shared" si="43"/>
        <v>0</v>
      </c>
      <c r="E269" s="87">
        <f t="shared" si="43"/>
        <v>0</v>
      </c>
      <c r="F269" s="21">
        <f t="shared" si="44"/>
        <v>0</v>
      </c>
      <c r="G269" s="21">
        <f t="shared" si="44"/>
        <v>0</v>
      </c>
      <c r="H269" s="21">
        <f t="shared" si="47"/>
        <v>0</v>
      </c>
      <c r="I269" s="21">
        <f t="shared" si="48"/>
        <v>0</v>
      </c>
      <c r="J269" s="21">
        <f t="shared" si="49"/>
        <v>0</v>
      </c>
      <c r="K269" s="21">
        <f t="shared" si="50"/>
        <v>0</v>
      </c>
      <c r="L269" s="21">
        <f t="shared" si="51"/>
        <v>0</v>
      </c>
      <c r="M269" s="21">
        <f t="shared" ca="1" si="45"/>
        <v>-0.10250840240532277</v>
      </c>
      <c r="N269" s="21">
        <f t="shared" ca="1" si="52"/>
        <v>0</v>
      </c>
      <c r="O269" s="50">
        <f t="shared" ca="1" si="53"/>
        <v>0</v>
      </c>
      <c r="P269" s="21">
        <f t="shared" ca="1" si="54"/>
        <v>0</v>
      </c>
      <c r="Q269" s="21">
        <f t="shared" ca="1" si="55"/>
        <v>0</v>
      </c>
      <c r="R269">
        <f t="shared" ca="1" si="46"/>
        <v>0.10250840240532277</v>
      </c>
    </row>
    <row r="270" spans="1:18" x14ac:dyDescent="0.2">
      <c r="A270" s="85"/>
      <c r="B270" s="85"/>
      <c r="C270" s="85"/>
      <c r="D270" s="87">
        <f t="shared" si="43"/>
        <v>0</v>
      </c>
      <c r="E270" s="87">
        <f t="shared" si="43"/>
        <v>0</v>
      </c>
      <c r="F270" s="21">
        <f t="shared" si="44"/>
        <v>0</v>
      </c>
      <c r="G270" s="21">
        <f t="shared" si="44"/>
        <v>0</v>
      </c>
      <c r="H270" s="21">
        <f t="shared" si="47"/>
        <v>0</v>
      </c>
      <c r="I270" s="21">
        <f t="shared" si="48"/>
        <v>0</v>
      </c>
      <c r="J270" s="21">
        <f t="shared" si="49"/>
        <v>0</v>
      </c>
      <c r="K270" s="21">
        <f t="shared" si="50"/>
        <v>0</v>
      </c>
      <c r="L270" s="21">
        <f t="shared" si="51"/>
        <v>0</v>
      </c>
      <c r="M270" s="21">
        <f t="shared" ca="1" si="45"/>
        <v>-0.10250840240532277</v>
      </c>
      <c r="N270" s="21">
        <f t="shared" ca="1" si="52"/>
        <v>0</v>
      </c>
      <c r="O270" s="50">
        <f t="shared" ca="1" si="53"/>
        <v>0</v>
      </c>
      <c r="P270" s="21">
        <f t="shared" ca="1" si="54"/>
        <v>0</v>
      </c>
      <c r="Q270" s="21">
        <f t="shared" ca="1" si="55"/>
        <v>0</v>
      </c>
      <c r="R270">
        <f t="shared" ca="1" si="46"/>
        <v>0.10250840240532277</v>
      </c>
    </row>
    <row r="271" spans="1:18" x14ac:dyDescent="0.2">
      <c r="A271" s="85"/>
      <c r="B271" s="85"/>
      <c r="C271" s="85"/>
      <c r="D271" s="87">
        <f t="shared" ref="D271:E334" si="56">A271/A$18</f>
        <v>0</v>
      </c>
      <c r="E271" s="87">
        <f t="shared" si="56"/>
        <v>0</v>
      </c>
      <c r="F271" s="21">
        <f t="shared" ref="F271:G334" si="57">$C271*D271</f>
        <v>0</v>
      </c>
      <c r="G271" s="21">
        <f t="shared" si="57"/>
        <v>0</v>
      </c>
      <c r="H271" s="21">
        <f t="shared" si="47"/>
        <v>0</v>
      </c>
      <c r="I271" s="21">
        <f t="shared" si="48"/>
        <v>0</v>
      </c>
      <c r="J271" s="21">
        <f t="shared" si="49"/>
        <v>0</v>
      </c>
      <c r="K271" s="21">
        <f t="shared" si="50"/>
        <v>0</v>
      </c>
      <c r="L271" s="21">
        <f t="shared" si="51"/>
        <v>0</v>
      </c>
      <c r="M271" s="21">
        <f t="shared" ca="1" si="45"/>
        <v>-0.10250840240532277</v>
      </c>
      <c r="N271" s="21">
        <f t="shared" ca="1" si="52"/>
        <v>0</v>
      </c>
      <c r="O271" s="50">
        <f t="shared" ca="1" si="53"/>
        <v>0</v>
      </c>
      <c r="P271" s="21">
        <f t="shared" ca="1" si="54"/>
        <v>0</v>
      </c>
      <c r="Q271" s="21">
        <f t="shared" ca="1" si="55"/>
        <v>0</v>
      </c>
      <c r="R271">
        <f t="shared" ca="1" si="46"/>
        <v>0.10250840240532277</v>
      </c>
    </row>
    <row r="272" spans="1:18" x14ac:dyDescent="0.2">
      <c r="A272" s="85"/>
      <c r="B272" s="85"/>
      <c r="C272" s="85"/>
      <c r="D272" s="87">
        <f t="shared" si="56"/>
        <v>0</v>
      </c>
      <c r="E272" s="87">
        <f t="shared" si="56"/>
        <v>0</v>
      </c>
      <c r="F272" s="21">
        <f t="shared" si="57"/>
        <v>0</v>
      </c>
      <c r="G272" s="21">
        <f t="shared" si="57"/>
        <v>0</v>
      </c>
      <c r="H272" s="21">
        <f t="shared" si="47"/>
        <v>0</v>
      </c>
      <c r="I272" s="21">
        <f t="shared" si="48"/>
        <v>0</v>
      </c>
      <c r="J272" s="21">
        <f t="shared" si="49"/>
        <v>0</v>
      </c>
      <c r="K272" s="21">
        <f t="shared" si="50"/>
        <v>0</v>
      </c>
      <c r="L272" s="21">
        <f t="shared" si="51"/>
        <v>0</v>
      </c>
      <c r="M272" s="21">
        <f t="shared" ca="1" si="45"/>
        <v>-0.10250840240532277</v>
      </c>
      <c r="N272" s="21">
        <f t="shared" ca="1" si="52"/>
        <v>0</v>
      </c>
      <c r="O272" s="50">
        <f t="shared" ca="1" si="53"/>
        <v>0</v>
      </c>
      <c r="P272" s="21">
        <f t="shared" ca="1" si="54"/>
        <v>0</v>
      </c>
      <c r="Q272" s="21">
        <f t="shared" ca="1" si="55"/>
        <v>0</v>
      </c>
      <c r="R272">
        <f t="shared" ca="1" si="46"/>
        <v>0.10250840240532277</v>
      </c>
    </row>
    <row r="273" spans="1:18" x14ac:dyDescent="0.2">
      <c r="A273" s="85"/>
      <c r="B273" s="85"/>
      <c r="C273" s="85"/>
      <c r="D273" s="87">
        <f t="shared" si="56"/>
        <v>0</v>
      </c>
      <c r="E273" s="87">
        <f t="shared" si="56"/>
        <v>0</v>
      </c>
      <c r="F273" s="21">
        <f t="shared" si="57"/>
        <v>0</v>
      </c>
      <c r="G273" s="21">
        <f t="shared" si="57"/>
        <v>0</v>
      </c>
      <c r="H273" s="21">
        <f t="shared" si="47"/>
        <v>0</v>
      </c>
      <c r="I273" s="21">
        <f t="shared" si="48"/>
        <v>0</v>
      </c>
      <c r="J273" s="21">
        <f t="shared" si="49"/>
        <v>0</v>
      </c>
      <c r="K273" s="21">
        <f t="shared" si="50"/>
        <v>0</v>
      </c>
      <c r="L273" s="21">
        <f t="shared" si="51"/>
        <v>0</v>
      </c>
      <c r="M273" s="21">
        <f t="shared" ca="1" si="45"/>
        <v>-0.10250840240532277</v>
      </c>
      <c r="N273" s="21">
        <f t="shared" ca="1" si="52"/>
        <v>0</v>
      </c>
      <c r="O273" s="50">
        <f t="shared" ca="1" si="53"/>
        <v>0</v>
      </c>
      <c r="P273" s="21">
        <f t="shared" ca="1" si="54"/>
        <v>0</v>
      </c>
      <c r="Q273" s="21">
        <f t="shared" ca="1" si="55"/>
        <v>0</v>
      </c>
      <c r="R273">
        <f t="shared" ca="1" si="46"/>
        <v>0.10250840240532277</v>
      </c>
    </row>
    <row r="274" spans="1:18" x14ac:dyDescent="0.2">
      <c r="A274" s="85"/>
      <c r="B274" s="85"/>
      <c r="C274" s="85"/>
      <c r="D274" s="87">
        <f t="shared" si="56"/>
        <v>0</v>
      </c>
      <c r="E274" s="87">
        <f t="shared" si="56"/>
        <v>0</v>
      </c>
      <c r="F274" s="21">
        <f t="shared" si="57"/>
        <v>0</v>
      </c>
      <c r="G274" s="21">
        <f t="shared" si="57"/>
        <v>0</v>
      </c>
      <c r="H274" s="21">
        <f t="shared" si="47"/>
        <v>0</v>
      </c>
      <c r="I274" s="21">
        <f t="shared" si="48"/>
        <v>0</v>
      </c>
      <c r="J274" s="21">
        <f t="shared" si="49"/>
        <v>0</v>
      </c>
      <c r="K274" s="21">
        <f t="shared" si="50"/>
        <v>0</v>
      </c>
      <c r="L274" s="21">
        <f t="shared" si="51"/>
        <v>0</v>
      </c>
      <c r="M274" s="21">
        <f t="shared" ca="1" si="45"/>
        <v>-0.10250840240532277</v>
      </c>
      <c r="N274" s="21">
        <f t="shared" ca="1" si="52"/>
        <v>0</v>
      </c>
      <c r="O274" s="50">
        <f t="shared" ca="1" si="53"/>
        <v>0</v>
      </c>
      <c r="P274" s="21">
        <f t="shared" ca="1" si="54"/>
        <v>0</v>
      </c>
      <c r="Q274" s="21">
        <f t="shared" ca="1" si="55"/>
        <v>0</v>
      </c>
      <c r="R274">
        <f t="shared" ca="1" si="46"/>
        <v>0.10250840240532277</v>
      </c>
    </row>
    <row r="275" spans="1:18" x14ac:dyDescent="0.2">
      <c r="A275" s="85"/>
      <c r="B275" s="85"/>
      <c r="C275" s="85"/>
      <c r="D275" s="87">
        <f t="shared" si="56"/>
        <v>0</v>
      </c>
      <c r="E275" s="87">
        <f t="shared" si="56"/>
        <v>0</v>
      </c>
      <c r="F275" s="21">
        <f t="shared" si="57"/>
        <v>0</v>
      </c>
      <c r="G275" s="21">
        <f t="shared" si="57"/>
        <v>0</v>
      </c>
      <c r="H275" s="21">
        <f t="shared" si="47"/>
        <v>0</v>
      </c>
      <c r="I275" s="21">
        <f t="shared" si="48"/>
        <v>0</v>
      </c>
      <c r="J275" s="21">
        <f t="shared" si="49"/>
        <v>0</v>
      </c>
      <c r="K275" s="21">
        <f t="shared" si="50"/>
        <v>0</v>
      </c>
      <c r="L275" s="21">
        <f t="shared" si="51"/>
        <v>0</v>
      </c>
      <c r="M275" s="21">
        <f t="shared" ref="M275:M335" ca="1" si="58">+E$4+E$5*D275+E$6*D275^2</f>
        <v>-0.10250840240532277</v>
      </c>
      <c r="N275" s="21">
        <f t="shared" ca="1" si="52"/>
        <v>0</v>
      </c>
      <c r="O275" s="50">
        <f t="shared" ca="1" si="53"/>
        <v>0</v>
      </c>
      <c r="P275" s="21">
        <f t="shared" ca="1" si="54"/>
        <v>0</v>
      </c>
      <c r="Q275" s="21">
        <f t="shared" ca="1" si="55"/>
        <v>0</v>
      </c>
      <c r="R275">
        <f t="shared" ref="R275:R335" ca="1" si="59">+E275-M275</f>
        <v>0.10250840240532277</v>
      </c>
    </row>
    <row r="276" spans="1:18" x14ac:dyDescent="0.2">
      <c r="A276" s="85"/>
      <c r="B276" s="85"/>
      <c r="C276" s="85"/>
      <c r="D276" s="87">
        <f t="shared" si="56"/>
        <v>0</v>
      </c>
      <c r="E276" s="87">
        <f t="shared" si="56"/>
        <v>0</v>
      </c>
      <c r="F276" s="21">
        <f t="shared" si="57"/>
        <v>0</v>
      </c>
      <c r="G276" s="21">
        <f t="shared" si="57"/>
        <v>0</v>
      </c>
      <c r="H276" s="21">
        <f t="shared" ref="H276:H334" si="60">C276*D276*D276</f>
        <v>0</v>
      </c>
      <c r="I276" s="21">
        <f t="shared" ref="I276:I334" si="61">C276*D276*D276*D276</f>
        <v>0</v>
      </c>
      <c r="J276" s="21">
        <f t="shared" ref="J276:J334" si="62">C276*D276*D276*D276*D276</f>
        <v>0</v>
      </c>
      <c r="K276" s="21">
        <f t="shared" ref="K276:K334" si="63">C276*E276*D276</f>
        <v>0</v>
      </c>
      <c r="L276" s="21">
        <f t="shared" ref="L276:L334" si="64">C276*E276*D276*D276</f>
        <v>0</v>
      </c>
      <c r="M276" s="21">
        <f t="shared" ca="1" si="58"/>
        <v>-0.10250840240532277</v>
      </c>
      <c r="N276" s="21">
        <f t="shared" ref="N276:N334" ca="1" si="65">C276*(M276-E276)^2</f>
        <v>0</v>
      </c>
      <c r="O276" s="50">
        <f t="shared" ref="O276:O334" ca="1" si="66">(C276*O$1-O$2*F276+O$3*H276)^2</f>
        <v>0</v>
      </c>
      <c r="P276" s="21">
        <f t="shared" ref="P276:P334" ca="1" si="67">(-C276*O$2+O$4*F276-O$5*H276)^2</f>
        <v>0</v>
      </c>
      <c r="Q276" s="21">
        <f t="shared" ref="Q276:Q334" ca="1" si="68">+(C276*O$3-F276*O$5+H276*O$6)^2</f>
        <v>0</v>
      </c>
      <c r="R276">
        <f t="shared" ca="1" si="59"/>
        <v>0.10250840240532277</v>
      </c>
    </row>
    <row r="277" spans="1:18" x14ac:dyDescent="0.2">
      <c r="A277" s="85"/>
      <c r="B277" s="85"/>
      <c r="C277" s="85"/>
      <c r="D277" s="87">
        <f t="shared" si="56"/>
        <v>0</v>
      </c>
      <c r="E277" s="87">
        <f t="shared" si="56"/>
        <v>0</v>
      </c>
      <c r="F277" s="21">
        <f t="shared" si="57"/>
        <v>0</v>
      </c>
      <c r="G277" s="21">
        <f t="shared" si="57"/>
        <v>0</v>
      </c>
      <c r="H277" s="21">
        <f t="shared" si="60"/>
        <v>0</v>
      </c>
      <c r="I277" s="21">
        <f t="shared" si="61"/>
        <v>0</v>
      </c>
      <c r="J277" s="21">
        <f t="shared" si="62"/>
        <v>0</v>
      </c>
      <c r="K277" s="21">
        <f t="shared" si="63"/>
        <v>0</v>
      </c>
      <c r="L277" s="21">
        <f t="shared" si="64"/>
        <v>0</v>
      </c>
      <c r="M277" s="21">
        <f t="shared" ca="1" si="58"/>
        <v>-0.10250840240532277</v>
      </c>
      <c r="N277" s="21">
        <f t="shared" ca="1" si="65"/>
        <v>0</v>
      </c>
      <c r="O277" s="50">
        <f t="shared" ca="1" si="66"/>
        <v>0</v>
      </c>
      <c r="P277" s="21">
        <f t="shared" ca="1" si="67"/>
        <v>0</v>
      </c>
      <c r="Q277" s="21">
        <f t="shared" ca="1" si="68"/>
        <v>0</v>
      </c>
      <c r="R277">
        <f t="shared" ca="1" si="59"/>
        <v>0.10250840240532277</v>
      </c>
    </row>
    <row r="278" spans="1:18" x14ac:dyDescent="0.2">
      <c r="A278" s="85"/>
      <c r="B278" s="85"/>
      <c r="C278" s="85"/>
      <c r="D278" s="87">
        <f t="shared" si="56"/>
        <v>0</v>
      </c>
      <c r="E278" s="87">
        <f t="shared" si="56"/>
        <v>0</v>
      </c>
      <c r="F278" s="21">
        <f t="shared" si="57"/>
        <v>0</v>
      </c>
      <c r="G278" s="21">
        <f t="shared" si="57"/>
        <v>0</v>
      </c>
      <c r="H278" s="21">
        <f t="shared" si="60"/>
        <v>0</v>
      </c>
      <c r="I278" s="21">
        <f t="shared" si="61"/>
        <v>0</v>
      </c>
      <c r="J278" s="21">
        <f t="shared" si="62"/>
        <v>0</v>
      </c>
      <c r="K278" s="21">
        <f t="shared" si="63"/>
        <v>0</v>
      </c>
      <c r="L278" s="21">
        <f t="shared" si="64"/>
        <v>0</v>
      </c>
      <c r="M278" s="21">
        <f t="shared" ca="1" si="58"/>
        <v>-0.10250840240532277</v>
      </c>
      <c r="N278" s="21">
        <f t="shared" ca="1" si="65"/>
        <v>0</v>
      </c>
      <c r="O278" s="50">
        <f t="shared" ca="1" si="66"/>
        <v>0</v>
      </c>
      <c r="P278" s="21">
        <f t="shared" ca="1" si="67"/>
        <v>0</v>
      </c>
      <c r="Q278" s="21">
        <f t="shared" ca="1" si="68"/>
        <v>0</v>
      </c>
      <c r="R278">
        <f t="shared" ca="1" si="59"/>
        <v>0.10250840240532277</v>
      </c>
    </row>
    <row r="279" spans="1:18" x14ac:dyDescent="0.2">
      <c r="A279" s="85"/>
      <c r="B279" s="85"/>
      <c r="C279" s="85"/>
      <c r="D279" s="87">
        <f t="shared" si="56"/>
        <v>0</v>
      </c>
      <c r="E279" s="87">
        <f t="shared" si="56"/>
        <v>0</v>
      </c>
      <c r="F279" s="21">
        <f t="shared" si="57"/>
        <v>0</v>
      </c>
      <c r="G279" s="21">
        <f t="shared" si="57"/>
        <v>0</v>
      </c>
      <c r="H279" s="21">
        <f t="shared" si="60"/>
        <v>0</v>
      </c>
      <c r="I279" s="21">
        <f t="shared" si="61"/>
        <v>0</v>
      </c>
      <c r="J279" s="21">
        <f t="shared" si="62"/>
        <v>0</v>
      </c>
      <c r="K279" s="21">
        <f t="shared" si="63"/>
        <v>0</v>
      </c>
      <c r="L279" s="21">
        <f t="shared" si="64"/>
        <v>0</v>
      </c>
      <c r="M279" s="21">
        <f t="shared" ca="1" si="58"/>
        <v>-0.10250840240532277</v>
      </c>
      <c r="N279" s="21">
        <f t="shared" ca="1" si="65"/>
        <v>0</v>
      </c>
      <c r="O279" s="50">
        <f t="shared" ca="1" si="66"/>
        <v>0</v>
      </c>
      <c r="P279" s="21">
        <f t="shared" ca="1" si="67"/>
        <v>0</v>
      </c>
      <c r="Q279" s="21">
        <f t="shared" ca="1" si="68"/>
        <v>0</v>
      </c>
      <c r="R279">
        <f t="shared" ca="1" si="59"/>
        <v>0.10250840240532277</v>
      </c>
    </row>
    <row r="280" spans="1:18" x14ac:dyDescent="0.2">
      <c r="A280" s="85"/>
      <c r="B280" s="85"/>
      <c r="C280" s="85"/>
      <c r="D280" s="87">
        <f t="shared" si="56"/>
        <v>0</v>
      </c>
      <c r="E280" s="87">
        <f t="shared" si="56"/>
        <v>0</v>
      </c>
      <c r="F280" s="21">
        <f t="shared" si="57"/>
        <v>0</v>
      </c>
      <c r="G280" s="21">
        <f t="shared" si="57"/>
        <v>0</v>
      </c>
      <c r="H280" s="21">
        <f t="shared" si="60"/>
        <v>0</v>
      </c>
      <c r="I280" s="21">
        <f t="shared" si="61"/>
        <v>0</v>
      </c>
      <c r="J280" s="21">
        <f t="shared" si="62"/>
        <v>0</v>
      </c>
      <c r="K280" s="21">
        <f t="shared" si="63"/>
        <v>0</v>
      </c>
      <c r="L280" s="21">
        <f t="shared" si="64"/>
        <v>0</v>
      </c>
      <c r="M280" s="21">
        <f t="shared" ca="1" si="58"/>
        <v>-0.10250840240532277</v>
      </c>
      <c r="N280" s="21">
        <f t="shared" ca="1" si="65"/>
        <v>0</v>
      </c>
      <c r="O280" s="50">
        <f t="shared" ca="1" si="66"/>
        <v>0</v>
      </c>
      <c r="P280" s="21">
        <f t="shared" ca="1" si="67"/>
        <v>0</v>
      </c>
      <c r="Q280" s="21">
        <f t="shared" ca="1" si="68"/>
        <v>0</v>
      </c>
      <c r="R280">
        <f t="shared" ca="1" si="59"/>
        <v>0.10250840240532277</v>
      </c>
    </row>
    <row r="281" spans="1:18" x14ac:dyDescent="0.2">
      <c r="A281" s="85"/>
      <c r="B281" s="85"/>
      <c r="C281" s="85"/>
      <c r="D281" s="87">
        <f t="shared" si="56"/>
        <v>0</v>
      </c>
      <c r="E281" s="87">
        <f t="shared" si="56"/>
        <v>0</v>
      </c>
      <c r="F281" s="21">
        <f t="shared" si="57"/>
        <v>0</v>
      </c>
      <c r="G281" s="21">
        <f t="shared" si="57"/>
        <v>0</v>
      </c>
      <c r="H281" s="21">
        <f t="shared" si="60"/>
        <v>0</v>
      </c>
      <c r="I281" s="21">
        <f t="shared" si="61"/>
        <v>0</v>
      </c>
      <c r="J281" s="21">
        <f t="shared" si="62"/>
        <v>0</v>
      </c>
      <c r="K281" s="21">
        <f t="shared" si="63"/>
        <v>0</v>
      </c>
      <c r="L281" s="21">
        <f t="shared" si="64"/>
        <v>0</v>
      </c>
      <c r="M281" s="21">
        <f t="shared" ca="1" si="58"/>
        <v>-0.10250840240532277</v>
      </c>
      <c r="N281" s="21">
        <f t="shared" ca="1" si="65"/>
        <v>0</v>
      </c>
      <c r="O281" s="50">
        <f t="shared" ca="1" si="66"/>
        <v>0</v>
      </c>
      <c r="P281" s="21">
        <f t="shared" ca="1" si="67"/>
        <v>0</v>
      </c>
      <c r="Q281" s="21">
        <f t="shared" ca="1" si="68"/>
        <v>0</v>
      </c>
      <c r="R281">
        <f t="shared" ca="1" si="59"/>
        <v>0.10250840240532277</v>
      </c>
    </row>
    <row r="282" spans="1:18" x14ac:dyDescent="0.2">
      <c r="A282" s="85"/>
      <c r="B282" s="85"/>
      <c r="C282" s="85"/>
      <c r="D282" s="87">
        <f t="shared" si="56"/>
        <v>0</v>
      </c>
      <c r="E282" s="87">
        <f t="shared" si="56"/>
        <v>0</v>
      </c>
      <c r="F282" s="21">
        <f t="shared" si="57"/>
        <v>0</v>
      </c>
      <c r="G282" s="21">
        <f t="shared" si="57"/>
        <v>0</v>
      </c>
      <c r="H282" s="21">
        <f t="shared" si="60"/>
        <v>0</v>
      </c>
      <c r="I282" s="21">
        <f t="shared" si="61"/>
        <v>0</v>
      </c>
      <c r="J282" s="21">
        <f t="shared" si="62"/>
        <v>0</v>
      </c>
      <c r="K282" s="21">
        <f t="shared" si="63"/>
        <v>0</v>
      </c>
      <c r="L282" s="21">
        <f t="shared" si="64"/>
        <v>0</v>
      </c>
      <c r="M282" s="21">
        <f t="shared" ca="1" si="58"/>
        <v>-0.10250840240532277</v>
      </c>
      <c r="N282" s="21">
        <f t="shared" ca="1" si="65"/>
        <v>0</v>
      </c>
      <c r="O282" s="50">
        <f t="shared" ca="1" si="66"/>
        <v>0</v>
      </c>
      <c r="P282" s="21">
        <f t="shared" ca="1" si="67"/>
        <v>0</v>
      </c>
      <c r="Q282" s="21">
        <f t="shared" ca="1" si="68"/>
        <v>0</v>
      </c>
      <c r="R282">
        <f t="shared" ca="1" si="59"/>
        <v>0.10250840240532277</v>
      </c>
    </row>
    <row r="283" spans="1:18" x14ac:dyDescent="0.2">
      <c r="A283" s="85"/>
      <c r="B283" s="85"/>
      <c r="C283" s="85"/>
      <c r="D283" s="87">
        <f t="shared" si="56"/>
        <v>0</v>
      </c>
      <c r="E283" s="87">
        <f t="shared" si="56"/>
        <v>0</v>
      </c>
      <c r="F283" s="21">
        <f t="shared" si="57"/>
        <v>0</v>
      </c>
      <c r="G283" s="21">
        <f t="shared" si="57"/>
        <v>0</v>
      </c>
      <c r="H283" s="21">
        <f t="shared" si="60"/>
        <v>0</v>
      </c>
      <c r="I283" s="21">
        <f t="shared" si="61"/>
        <v>0</v>
      </c>
      <c r="J283" s="21">
        <f t="shared" si="62"/>
        <v>0</v>
      </c>
      <c r="K283" s="21">
        <f t="shared" si="63"/>
        <v>0</v>
      </c>
      <c r="L283" s="21">
        <f t="shared" si="64"/>
        <v>0</v>
      </c>
      <c r="M283" s="21">
        <f t="shared" ca="1" si="58"/>
        <v>-0.10250840240532277</v>
      </c>
      <c r="N283" s="21">
        <f t="shared" ca="1" si="65"/>
        <v>0</v>
      </c>
      <c r="O283" s="50">
        <f t="shared" ca="1" si="66"/>
        <v>0</v>
      </c>
      <c r="P283" s="21">
        <f t="shared" ca="1" si="67"/>
        <v>0</v>
      </c>
      <c r="Q283" s="21">
        <f t="shared" ca="1" si="68"/>
        <v>0</v>
      </c>
      <c r="R283">
        <f t="shared" ca="1" si="59"/>
        <v>0.10250840240532277</v>
      </c>
    </row>
    <row r="284" spans="1:18" x14ac:dyDescent="0.2">
      <c r="A284" s="85"/>
      <c r="B284" s="85"/>
      <c r="C284" s="85"/>
      <c r="D284" s="87">
        <f t="shared" si="56"/>
        <v>0</v>
      </c>
      <c r="E284" s="87">
        <f t="shared" si="56"/>
        <v>0</v>
      </c>
      <c r="F284" s="21">
        <f t="shared" si="57"/>
        <v>0</v>
      </c>
      <c r="G284" s="21">
        <f t="shared" si="57"/>
        <v>0</v>
      </c>
      <c r="H284" s="21">
        <f t="shared" si="60"/>
        <v>0</v>
      </c>
      <c r="I284" s="21">
        <f t="shared" si="61"/>
        <v>0</v>
      </c>
      <c r="J284" s="21">
        <f t="shared" si="62"/>
        <v>0</v>
      </c>
      <c r="K284" s="21">
        <f t="shared" si="63"/>
        <v>0</v>
      </c>
      <c r="L284" s="21">
        <f t="shared" si="64"/>
        <v>0</v>
      </c>
      <c r="M284" s="21">
        <f t="shared" ca="1" si="58"/>
        <v>-0.10250840240532277</v>
      </c>
      <c r="N284" s="21">
        <f t="shared" ca="1" si="65"/>
        <v>0</v>
      </c>
      <c r="O284" s="50">
        <f t="shared" ca="1" si="66"/>
        <v>0</v>
      </c>
      <c r="P284" s="21">
        <f t="shared" ca="1" si="67"/>
        <v>0</v>
      </c>
      <c r="Q284" s="21">
        <f t="shared" ca="1" si="68"/>
        <v>0</v>
      </c>
      <c r="R284">
        <f t="shared" ca="1" si="59"/>
        <v>0.10250840240532277</v>
      </c>
    </row>
    <row r="285" spans="1:18" x14ac:dyDescent="0.2">
      <c r="A285" s="85"/>
      <c r="B285" s="85"/>
      <c r="C285" s="85"/>
      <c r="D285" s="87">
        <f t="shared" si="56"/>
        <v>0</v>
      </c>
      <c r="E285" s="87">
        <f t="shared" si="56"/>
        <v>0</v>
      </c>
      <c r="F285" s="21">
        <f t="shared" si="57"/>
        <v>0</v>
      </c>
      <c r="G285" s="21">
        <f t="shared" si="57"/>
        <v>0</v>
      </c>
      <c r="H285" s="21">
        <f t="shared" si="60"/>
        <v>0</v>
      </c>
      <c r="I285" s="21">
        <f t="shared" si="61"/>
        <v>0</v>
      </c>
      <c r="J285" s="21">
        <f t="shared" si="62"/>
        <v>0</v>
      </c>
      <c r="K285" s="21">
        <f t="shared" si="63"/>
        <v>0</v>
      </c>
      <c r="L285" s="21">
        <f t="shared" si="64"/>
        <v>0</v>
      </c>
      <c r="M285" s="21">
        <f t="shared" ca="1" si="58"/>
        <v>-0.10250840240532277</v>
      </c>
      <c r="N285" s="21">
        <f t="shared" ca="1" si="65"/>
        <v>0</v>
      </c>
      <c r="O285" s="50">
        <f t="shared" ca="1" si="66"/>
        <v>0</v>
      </c>
      <c r="P285" s="21">
        <f t="shared" ca="1" si="67"/>
        <v>0</v>
      </c>
      <c r="Q285" s="21">
        <f t="shared" ca="1" si="68"/>
        <v>0</v>
      </c>
      <c r="R285">
        <f t="shared" ca="1" si="59"/>
        <v>0.10250840240532277</v>
      </c>
    </row>
    <row r="286" spans="1:18" x14ac:dyDescent="0.2">
      <c r="A286" s="85"/>
      <c r="B286" s="85"/>
      <c r="C286" s="85"/>
      <c r="D286" s="87">
        <f t="shared" si="56"/>
        <v>0</v>
      </c>
      <c r="E286" s="87">
        <f t="shared" si="56"/>
        <v>0</v>
      </c>
      <c r="F286" s="21">
        <f t="shared" si="57"/>
        <v>0</v>
      </c>
      <c r="G286" s="21">
        <f t="shared" si="57"/>
        <v>0</v>
      </c>
      <c r="H286" s="21">
        <f t="shared" si="60"/>
        <v>0</v>
      </c>
      <c r="I286" s="21">
        <f t="shared" si="61"/>
        <v>0</v>
      </c>
      <c r="J286" s="21">
        <f t="shared" si="62"/>
        <v>0</v>
      </c>
      <c r="K286" s="21">
        <f t="shared" si="63"/>
        <v>0</v>
      </c>
      <c r="L286" s="21">
        <f t="shared" si="64"/>
        <v>0</v>
      </c>
      <c r="M286" s="21">
        <f t="shared" ca="1" si="58"/>
        <v>-0.10250840240532277</v>
      </c>
      <c r="N286" s="21">
        <f t="shared" ca="1" si="65"/>
        <v>0</v>
      </c>
      <c r="O286" s="50">
        <f t="shared" ca="1" si="66"/>
        <v>0</v>
      </c>
      <c r="P286" s="21">
        <f t="shared" ca="1" si="67"/>
        <v>0</v>
      </c>
      <c r="Q286" s="21">
        <f t="shared" ca="1" si="68"/>
        <v>0</v>
      </c>
      <c r="R286">
        <f t="shared" ca="1" si="59"/>
        <v>0.10250840240532277</v>
      </c>
    </row>
    <row r="287" spans="1:18" x14ac:dyDescent="0.2">
      <c r="A287" s="85"/>
      <c r="B287" s="85"/>
      <c r="C287" s="85"/>
      <c r="D287" s="87">
        <f t="shared" si="56"/>
        <v>0</v>
      </c>
      <c r="E287" s="87">
        <f t="shared" si="56"/>
        <v>0</v>
      </c>
      <c r="F287" s="21">
        <f t="shared" si="57"/>
        <v>0</v>
      </c>
      <c r="G287" s="21">
        <f t="shared" si="57"/>
        <v>0</v>
      </c>
      <c r="H287" s="21">
        <f t="shared" si="60"/>
        <v>0</v>
      </c>
      <c r="I287" s="21">
        <f t="shared" si="61"/>
        <v>0</v>
      </c>
      <c r="J287" s="21">
        <f t="shared" si="62"/>
        <v>0</v>
      </c>
      <c r="K287" s="21">
        <f t="shared" si="63"/>
        <v>0</v>
      </c>
      <c r="L287" s="21">
        <f t="shared" si="64"/>
        <v>0</v>
      </c>
      <c r="M287" s="21">
        <f t="shared" ca="1" si="58"/>
        <v>-0.10250840240532277</v>
      </c>
      <c r="N287" s="21">
        <f t="shared" ca="1" si="65"/>
        <v>0</v>
      </c>
      <c r="O287" s="50">
        <f t="shared" ca="1" si="66"/>
        <v>0</v>
      </c>
      <c r="P287" s="21">
        <f t="shared" ca="1" si="67"/>
        <v>0</v>
      </c>
      <c r="Q287" s="21">
        <f t="shared" ca="1" si="68"/>
        <v>0</v>
      </c>
      <c r="R287">
        <f t="shared" ca="1" si="59"/>
        <v>0.10250840240532277</v>
      </c>
    </row>
    <row r="288" spans="1:18" x14ac:dyDescent="0.2">
      <c r="A288" s="85"/>
      <c r="B288" s="85"/>
      <c r="C288" s="85"/>
      <c r="D288" s="87">
        <f t="shared" si="56"/>
        <v>0</v>
      </c>
      <c r="E288" s="87">
        <f t="shared" si="56"/>
        <v>0</v>
      </c>
      <c r="F288" s="21">
        <f t="shared" si="57"/>
        <v>0</v>
      </c>
      <c r="G288" s="21">
        <f t="shared" si="57"/>
        <v>0</v>
      </c>
      <c r="H288" s="21">
        <f t="shared" si="60"/>
        <v>0</v>
      </c>
      <c r="I288" s="21">
        <f t="shared" si="61"/>
        <v>0</v>
      </c>
      <c r="J288" s="21">
        <f t="shared" si="62"/>
        <v>0</v>
      </c>
      <c r="K288" s="21">
        <f t="shared" si="63"/>
        <v>0</v>
      </c>
      <c r="L288" s="21">
        <f t="shared" si="64"/>
        <v>0</v>
      </c>
      <c r="M288" s="21">
        <f t="shared" ca="1" si="58"/>
        <v>-0.10250840240532277</v>
      </c>
      <c r="N288" s="21">
        <f t="shared" ca="1" si="65"/>
        <v>0</v>
      </c>
      <c r="O288" s="50">
        <f t="shared" ca="1" si="66"/>
        <v>0</v>
      </c>
      <c r="P288" s="21">
        <f t="shared" ca="1" si="67"/>
        <v>0</v>
      </c>
      <c r="Q288" s="21">
        <f t="shared" ca="1" si="68"/>
        <v>0</v>
      </c>
      <c r="R288">
        <f t="shared" ca="1" si="59"/>
        <v>0.10250840240532277</v>
      </c>
    </row>
    <row r="289" spans="1:18" x14ac:dyDescent="0.2">
      <c r="A289" s="85"/>
      <c r="B289" s="85"/>
      <c r="C289" s="85"/>
      <c r="D289" s="87">
        <f t="shared" si="56"/>
        <v>0</v>
      </c>
      <c r="E289" s="87">
        <f t="shared" si="56"/>
        <v>0</v>
      </c>
      <c r="F289" s="21">
        <f t="shared" si="57"/>
        <v>0</v>
      </c>
      <c r="G289" s="21">
        <f t="shared" si="57"/>
        <v>0</v>
      </c>
      <c r="H289" s="21">
        <f t="shared" si="60"/>
        <v>0</v>
      </c>
      <c r="I289" s="21">
        <f t="shared" si="61"/>
        <v>0</v>
      </c>
      <c r="J289" s="21">
        <f t="shared" si="62"/>
        <v>0</v>
      </c>
      <c r="K289" s="21">
        <f t="shared" si="63"/>
        <v>0</v>
      </c>
      <c r="L289" s="21">
        <f t="shared" si="64"/>
        <v>0</v>
      </c>
      <c r="M289" s="21">
        <f t="shared" ca="1" si="58"/>
        <v>-0.10250840240532277</v>
      </c>
      <c r="N289" s="21">
        <f t="shared" ca="1" si="65"/>
        <v>0</v>
      </c>
      <c r="O289" s="50">
        <f t="shared" ca="1" si="66"/>
        <v>0</v>
      </c>
      <c r="P289" s="21">
        <f t="shared" ca="1" si="67"/>
        <v>0</v>
      </c>
      <c r="Q289" s="21">
        <f t="shared" ca="1" si="68"/>
        <v>0</v>
      </c>
      <c r="R289">
        <f t="shared" ca="1" si="59"/>
        <v>0.10250840240532277</v>
      </c>
    </row>
    <row r="290" spans="1:18" x14ac:dyDescent="0.2">
      <c r="A290" s="85"/>
      <c r="B290" s="85"/>
      <c r="C290" s="85"/>
      <c r="D290" s="87">
        <f t="shared" si="56"/>
        <v>0</v>
      </c>
      <c r="E290" s="87">
        <f t="shared" si="56"/>
        <v>0</v>
      </c>
      <c r="F290" s="21">
        <f t="shared" si="57"/>
        <v>0</v>
      </c>
      <c r="G290" s="21">
        <f t="shared" si="57"/>
        <v>0</v>
      </c>
      <c r="H290" s="21">
        <f t="shared" si="60"/>
        <v>0</v>
      </c>
      <c r="I290" s="21">
        <f t="shared" si="61"/>
        <v>0</v>
      </c>
      <c r="J290" s="21">
        <f t="shared" si="62"/>
        <v>0</v>
      </c>
      <c r="K290" s="21">
        <f t="shared" si="63"/>
        <v>0</v>
      </c>
      <c r="L290" s="21">
        <f t="shared" si="64"/>
        <v>0</v>
      </c>
      <c r="M290" s="21">
        <f t="shared" ca="1" si="58"/>
        <v>-0.10250840240532277</v>
      </c>
      <c r="N290" s="21">
        <f t="shared" ca="1" si="65"/>
        <v>0</v>
      </c>
      <c r="O290" s="50">
        <f t="shared" ca="1" si="66"/>
        <v>0</v>
      </c>
      <c r="P290" s="21">
        <f t="shared" ca="1" si="67"/>
        <v>0</v>
      </c>
      <c r="Q290" s="21">
        <f t="shared" ca="1" si="68"/>
        <v>0</v>
      </c>
      <c r="R290">
        <f t="shared" ca="1" si="59"/>
        <v>0.10250840240532277</v>
      </c>
    </row>
    <row r="291" spans="1:18" x14ac:dyDescent="0.2">
      <c r="A291" s="85"/>
      <c r="B291" s="85"/>
      <c r="C291" s="85"/>
      <c r="D291" s="87">
        <f t="shared" si="56"/>
        <v>0</v>
      </c>
      <c r="E291" s="87">
        <f t="shared" si="56"/>
        <v>0</v>
      </c>
      <c r="F291" s="21">
        <f t="shared" si="57"/>
        <v>0</v>
      </c>
      <c r="G291" s="21">
        <f t="shared" si="57"/>
        <v>0</v>
      </c>
      <c r="H291" s="21">
        <f t="shared" si="60"/>
        <v>0</v>
      </c>
      <c r="I291" s="21">
        <f t="shared" si="61"/>
        <v>0</v>
      </c>
      <c r="J291" s="21">
        <f t="shared" si="62"/>
        <v>0</v>
      </c>
      <c r="K291" s="21">
        <f t="shared" si="63"/>
        <v>0</v>
      </c>
      <c r="L291" s="21">
        <f t="shared" si="64"/>
        <v>0</v>
      </c>
      <c r="M291" s="21">
        <f t="shared" ca="1" si="58"/>
        <v>-0.10250840240532277</v>
      </c>
      <c r="N291" s="21">
        <f t="shared" ca="1" si="65"/>
        <v>0</v>
      </c>
      <c r="O291" s="50">
        <f t="shared" ca="1" si="66"/>
        <v>0</v>
      </c>
      <c r="P291" s="21">
        <f t="shared" ca="1" si="67"/>
        <v>0</v>
      </c>
      <c r="Q291" s="21">
        <f t="shared" ca="1" si="68"/>
        <v>0</v>
      </c>
      <c r="R291">
        <f t="shared" ca="1" si="59"/>
        <v>0.10250840240532277</v>
      </c>
    </row>
    <row r="292" spans="1:18" x14ac:dyDescent="0.2">
      <c r="A292" s="85"/>
      <c r="B292" s="85"/>
      <c r="C292" s="85"/>
      <c r="D292" s="87">
        <f t="shared" si="56"/>
        <v>0</v>
      </c>
      <c r="E292" s="87">
        <f t="shared" si="56"/>
        <v>0</v>
      </c>
      <c r="F292" s="21">
        <f t="shared" si="57"/>
        <v>0</v>
      </c>
      <c r="G292" s="21">
        <f t="shared" si="57"/>
        <v>0</v>
      </c>
      <c r="H292" s="21">
        <f t="shared" si="60"/>
        <v>0</v>
      </c>
      <c r="I292" s="21">
        <f t="shared" si="61"/>
        <v>0</v>
      </c>
      <c r="J292" s="21">
        <f t="shared" si="62"/>
        <v>0</v>
      </c>
      <c r="K292" s="21">
        <f t="shared" si="63"/>
        <v>0</v>
      </c>
      <c r="L292" s="21">
        <f t="shared" si="64"/>
        <v>0</v>
      </c>
      <c r="M292" s="21">
        <f t="shared" ca="1" si="58"/>
        <v>-0.10250840240532277</v>
      </c>
      <c r="N292" s="21">
        <f t="shared" ca="1" si="65"/>
        <v>0</v>
      </c>
      <c r="O292" s="50">
        <f t="shared" ca="1" si="66"/>
        <v>0</v>
      </c>
      <c r="P292" s="21">
        <f t="shared" ca="1" si="67"/>
        <v>0</v>
      </c>
      <c r="Q292" s="21">
        <f t="shared" ca="1" si="68"/>
        <v>0</v>
      </c>
      <c r="R292">
        <f t="shared" ca="1" si="59"/>
        <v>0.10250840240532277</v>
      </c>
    </row>
    <row r="293" spans="1:18" x14ac:dyDescent="0.2">
      <c r="A293" s="85"/>
      <c r="B293" s="85"/>
      <c r="C293" s="85"/>
      <c r="D293" s="87">
        <f t="shared" si="56"/>
        <v>0</v>
      </c>
      <c r="E293" s="87">
        <f t="shared" si="56"/>
        <v>0</v>
      </c>
      <c r="F293" s="21">
        <f t="shared" si="57"/>
        <v>0</v>
      </c>
      <c r="G293" s="21">
        <f t="shared" si="57"/>
        <v>0</v>
      </c>
      <c r="H293" s="21">
        <f t="shared" si="60"/>
        <v>0</v>
      </c>
      <c r="I293" s="21">
        <f t="shared" si="61"/>
        <v>0</v>
      </c>
      <c r="J293" s="21">
        <f t="shared" si="62"/>
        <v>0</v>
      </c>
      <c r="K293" s="21">
        <f t="shared" si="63"/>
        <v>0</v>
      </c>
      <c r="L293" s="21">
        <f t="shared" si="64"/>
        <v>0</v>
      </c>
      <c r="M293" s="21">
        <f t="shared" ca="1" si="58"/>
        <v>-0.10250840240532277</v>
      </c>
      <c r="N293" s="21">
        <f t="shared" ca="1" si="65"/>
        <v>0</v>
      </c>
      <c r="O293" s="50">
        <f t="shared" ca="1" si="66"/>
        <v>0</v>
      </c>
      <c r="P293" s="21">
        <f t="shared" ca="1" si="67"/>
        <v>0</v>
      </c>
      <c r="Q293" s="21">
        <f t="shared" ca="1" si="68"/>
        <v>0</v>
      </c>
      <c r="R293">
        <f t="shared" ca="1" si="59"/>
        <v>0.10250840240532277</v>
      </c>
    </row>
    <row r="294" spans="1:18" x14ac:dyDescent="0.2">
      <c r="A294" s="85"/>
      <c r="B294" s="85"/>
      <c r="C294" s="85"/>
      <c r="D294" s="87">
        <f t="shared" si="56"/>
        <v>0</v>
      </c>
      <c r="E294" s="87">
        <f t="shared" si="56"/>
        <v>0</v>
      </c>
      <c r="F294" s="21">
        <f t="shared" si="57"/>
        <v>0</v>
      </c>
      <c r="G294" s="21">
        <f t="shared" si="57"/>
        <v>0</v>
      </c>
      <c r="H294" s="21">
        <f t="shared" si="60"/>
        <v>0</v>
      </c>
      <c r="I294" s="21">
        <f t="shared" si="61"/>
        <v>0</v>
      </c>
      <c r="J294" s="21">
        <f t="shared" si="62"/>
        <v>0</v>
      </c>
      <c r="K294" s="21">
        <f t="shared" si="63"/>
        <v>0</v>
      </c>
      <c r="L294" s="21">
        <f t="shared" si="64"/>
        <v>0</v>
      </c>
      <c r="M294" s="21">
        <f t="shared" ca="1" si="58"/>
        <v>-0.10250840240532277</v>
      </c>
      <c r="N294" s="21">
        <f t="shared" ca="1" si="65"/>
        <v>0</v>
      </c>
      <c r="O294" s="50">
        <f t="shared" ca="1" si="66"/>
        <v>0</v>
      </c>
      <c r="P294" s="21">
        <f t="shared" ca="1" si="67"/>
        <v>0</v>
      </c>
      <c r="Q294" s="21">
        <f t="shared" ca="1" si="68"/>
        <v>0</v>
      </c>
      <c r="R294">
        <f t="shared" ca="1" si="59"/>
        <v>0.10250840240532277</v>
      </c>
    </row>
    <row r="295" spans="1:18" x14ac:dyDescent="0.2">
      <c r="A295" s="85"/>
      <c r="B295" s="85"/>
      <c r="C295" s="85"/>
      <c r="D295" s="87">
        <f t="shared" si="56"/>
        <v>0</v>
      </c>
      <c r="E295" s="87">
        <f t="shared" si="56"/>
        <v>0</v>
      </c>
      <c r="F295" s="21">
        <f t="shared" si="57"/>
        <v>0</v>
      </c>
      <c r="G295" s="21">
        <f t="shared" si="57"/>
        <v>0</v>
      </c>
      <c r="H295" s="21">
        <f t="shared" si="60"/>
        <v>0</v>
      </c>
      <c r="I295" s="21">
        <f t="shared" si="61"/>
        <v>0</v>
      </c>
      <c r="J295" s="21">
        <f t="shared" si="62"/>
        <v>0</v>
      </c>
      <c r="K295" s="21">
        <f t="shared" si="63"/>
        <v>0</v>
      </c>
      <c r="L295" s="21">
        <f t="shared" si="64"/>
        <v>0</v>
      </c>
      <c r="M295" s="21">
        <f t="shared" ca="1" si="58"/>
        <v>-0.10250840240532277</v>
      </c>
      <c r="N295" s="21">
        <f t="shared" ca="1" si="65"/>
        <v>0</v>
      </c>
      <c r="O295" s="50">
        <f t="shared" ca="1" si="66"/>
        <v>0</v>
      </c>
      <c r="P295" s="21">
        <f t="shared" ca="1" si="67"/>
        <v>0</v>
      </c>
      <c r="Q295" s="21">
        <f t="shared" ca="1" si="68"/>
        <v>0</v>
      </c>
      <c r="R295">
        <f t="shared" ca="1" si="59"/>
        <v>0.10250840240532277</v>
      </c>
    </row>
    <row r="296" spans="1:18" x14ac:dyDescent="0.2">
      <c r="A296" s="85"/>
      <c r="B296" s="85"/>
      <c r="C296" s="85"/>
      <c r="D296" s="87">
        <f t="shared" si="56"/>
        <v>0</v>
      </c>
      <c r="E296" s="87">
        <f t="shared" si="56"/>
        <v>0</v>
      </c>
      <c r="F296" s="21">
        <f t="shared" si="57"/>
        <v>0</v>
      </c>
      <c r="G296" s="21">
        <f t="shared" si="57"/>
        <v>0</v>
      </c>
      <c r="H296" s="21">
        <f t="shared" si="60"/>
        <v>0</v>
      </c>
      <c r="I296" s="21">
        <f t="shared" si="61"/>
        <v>0</v>
      </c>
      <c r="J296" s="21">
        <f t="shared" si="62"/>
        <v>0</v>
      </c>
      <c r="K296" s="21">
        <f t="shared" si="63"/>
        <v>0</v>
      </c>
      <c r="L296" s="21">
        <f t="shared" si="64"/>
        <v>0</v>
      </c>
      <c r="M296" s="21">
        <f t="shared" ca="1" si="58"/>
        <v>-0.10250840240532277</v>
      </c>
      <c r="N296" s="21">
        <f t="shared" ca="1" si="65"/>
        <v>0</v>
      </c>
      <c r="O296" s="50">
        <f t="shared" ca="1" si="66"/>
        <v>0</v>
      </c>
      <c r="P296" s="21">
        <f t="shared" ca="1" si="67"/>
        <v>0</v>
      </c>
      <c r="Q296" s="21">
        <f t="shared" ca="1" si="68"/>
        <v>0</v>
      </c>
      <c r="R296">
        <f t="shared" ca="1" si="59"/>
        <v>0.10250840240532277</v>
      </c>
    </row>
    <row r="297" spans="1:18" x14ac:dyDescent="0.2">
      <c r="A297" s="85"/>
      <c r="B297" s="85"/>
      <c r="C297" s="85"/>
      <c r="D297" s="87">
        <f t="shared" si="56"/>
        <v>0</v>
      </c>
      <c r="E297" s="87">
        <f t="shared" si="56"/>
        <v>0</v>
      </c>
      <c r="F297" s="21">
        <f t="shared" si="57"/>
        <v>0</v>
      </c>
      <c r="G297" s="21">
        <f t="shared" si="57"/>
        <v>0</v>
      </c>
      <c r="H297" s="21">
        <f t="shared" si="60"/>
        <v>0</v>
      </c>
      <c r="I297" s="21">
        <f t="shared" si="61"/>
        <v>0</v>
      </c>
      <c r="J297" s="21">
        <f t="shared" si="62"/>
        <v>0</v>
      </c>
      <c r="K297" s="21">
        <f t="shared" si="63"/>
        <v>0</v>
      </c>
      <c r="L297" s="21">
        <f t="shared" si="64"/>
        <v>0</v>
      </c>
      <c r="M297" s="21">
        <f t="shared" ca="1" si="58"/>
        <v>-0.10250840240532277</v>
      </c>
      <c r="N297" s="21">
        <f t="shared" ca="1" si="65"/>
        <v>0</v>
      </c>
      <c r="O297" s="50">
        <f t="shared" ca="1" si="66"/>
        <v>0</v>
      </c>
      <c r="P297" s="21">
        <f t="shared" ca="1" si="67"/>
        <v>0</v>
      </c>
      <c r="Q297" s="21">
        <f t="shared" ca="1" si="68"/>
        <v>0</v>
      </c>
      <c r="R297">
        <f t="shared" ca="1" si="59"/>
        <v>0.10250840240532277</v>
      </c>
    </row>
    <row r="298" spans="1:18" x14ac:dyDescent="0.2">
      <c r="A298" s="85"/>
      <c r="B298" s="85"/>
      <c r="C298" s="85"/>
      <c r="D298" s="87">
        <f t="shared" si="56"/>
        <v>0</v>
      </c>
      <c r="E298" s="87">
        <f t="shared" si="56"/>
        <v>0</v>
      </c>
      <c r="F298" s="21">
        <f t="shared" si="57"/>
        <v>0</v>
      </c>
      <c r="G298" s="21">
        <f t="shared" si="57"/>
        <v>0</v>
      </c>
      <c r="H298" s="21">
        <f t="shared" si="60"/>
        <v>0</v>
      </c>
      <c r="I298" s="21">
        <f t="shared" si="61"/>
        <v>0</v>
      </c>
      <c r="J298" s="21">
        <f t="shared" si="62"/>
        <v>0</v>
      </c>
      <c r="K298" s="21">
        <f t="shared" si="63"/>
        <v>0</v>
      </c>
      <c r="L298" s="21">
        <f t="shared" si="64"/>
        <v>0</v>
      </c>
      <c r="M298" s="21">
        <f t="shared" ca="1" si="58"/>
        <v>-0.10250840240532277</v>
      </c>
      <c r="N298" s="21">
        <f t="shared" ca="1" si="65"/>
        <v>0</v>
      </c>
      <c r="O298" s="50">
        <f t="shared" ca="1" si="66"/>
        <v>0</v>
      </c>
      <c r="P298" s="21">
        <f t="shared" ca="1" si="67"/>
        <v>0</v>
      </c>
      <c r="Q298" s="21">
        <f t="shared" ca="1" si="68"/>
        <v>0</v>
      </c>
      <c r="R298">
        <f t="shared" ca="1" si="59"/>
        <v>0.10250840240532277</v>
      </c>
    </row>
    <row r="299" spans="1:18" x14ac:dyDescent="0.2">
      <c r="A299" s="85"/>
      <c r="B299" s="85"/>
      <c r="C299" s="85"/>
      <c r="D299" s="87">
        <f t="shared" si="56"/>
        <v>0</v>
      </c>
      <c r="E299" s="87">
        <f t="shared" si="56"/>
        <v>0</v>
      </c>
      <c r="F299" s="21">
        <f t="shared" si="57"/>
        <v>0</v>
      </c>
      <c r="G299" s="21">
        <f t="shared" si="57"/>
        <v>0</v>
      </c>
      <c r="H299" s="21">
        <f t="shared" si="60"/>
        <v>0</v>
      </c>
      <c r="I299" s="21">
        <f t="shared" si="61"/>
        <v>0</v>
      </c>
      <c r="J299" s="21">
        <f t="shared" si="62"/>
        <v>0</v>
      </c>
      <c r="K299" s="21">
        <f t="shared" si="63"/>
        <v>0</v>
      </c>
      <c r="L299" s="21">
        <f t="shared" si="64"/>
        <v>0</v>
      </c>
      <c r="M299" s="21">
        <f t="shared" ca="1" si="58"/>
        <v>-0.10250840240532277</v>
      </c>
      <c r="N299" s="21">
        <f t="shared" ca="1" si="65"/>
        <v>0</v>
      </c>
      <c r="O299" s="50">
        <f t="shared" ca="1" si="66"/>
        <v>0</v>
      </c>
      <c r="P299" s="21">
        <f t="shared" ca="1" si="67"/>
        <v>0</v>
      </c>
      <c r="Q299" s="21">
        <f t="shared" ca="1" si="68"/>
        <v>0</v>
      </c>
      <c r="R299">
        <f t="shared" ca="1" si="59"/>
        <v>0.10250840240532277</v>
      </c>
    </row>
    <row r="300" spans="1:18" x14ac:dyDescent="0.2">
      <c r="A300" s="85"/>
      <c r="B300" s="85"/>
      <c r="C300" s="85"/>
      <c r="D300" s="87">
        <f t="shared" si="56"/>
        <v>0</v>
      </c>
      <c r="E300" s="87">
        <f t="shared" si="56"/>
        <v>0</v>
      </c>
      <c r="F300" s="21">
        <f t="shared" si="57"/>
        <v>0</v>
      </c>
      <c r="G300" s="21">
        <f t="shared" si="57"/>
        <v>0</v>
      </c>
      <c r="H300" s="21">
        <f t="shared" si="60"/>
        <v>0</v>
      </c>
      <c r="I300" s="21">
        <f t="shared" si="61"/>
        <v>0</v>
      </c>
      <c r="J300" s="21">
        <f t="shared" si="62"/>
        <v>0</v>
      </c>
      <c r="K300" s="21">
        <f t="shared" si="63"/>
        <v>0</v>
      </c>
      <c r="L300" s="21">
        <f t="shared" si="64"/>
        <v>0</v>
      </c>
      <c r="M300" s="21">
        <f t="shared" ca="1" si="58"/>
        <v>-0.10250840240532277</v>
      </c>
      <c r="N300" s="21">
        <f t="shared" ca="1" si="65"/>
        <v>0</v>
      </c>
      <c r="O300" s="50">
        <f t="shared" ca="1" si="66"/>
        <v>0</v>
      </c>
      <c r="P300" s="21">
        <f t="shared" ca="1" si="67"/>
        <v>0</v>
      </c>
      <c r="Q300" s="21">
        <f t="shared" ca="1" si="68"/>
        <v>0</v>
      </c>
      <c r="R300">
        <f t="shared" ca="1" si="59"/>
        <v>0.10250840240532277</v>
      </c>
    </row>
    <row r="301" spans="1:18" x14ac:dyDescent="0.2">
      <c r="A301" s="85"/>
      <c r="B301" s="85"/>
      <c r="C301" s="85"/>
      <c r="D301" s="87">
        <f t="shared" si="56"/>
        <v>0</v>
      </c>
      <c r="E301" s="87">
        <f t="shared" si="56"/>
        <v>0</v>
      </c>
      <c r="F301" s="21">
        <f t="shared" si="57"/>
        <v>0</v>
      </c>
      <c r="G301" s="21">
        <f t="shared" si="57"/>
        <v>0</v>
      </c>
      <c r="H301" s="21">
        <f t="shared" si="60"/>
        <v>0</v>
      </c>
      <c r="I301" s="21">
        <f t="shared" si="61"/>
        <v>0</v>
      </c>
      <c r="J301" s="21">
        <f t="shared" si="62"/>
        <v>0</v>
      </c>
      <c r="K301" s="21">
        <f t="shared" si="63"/>
        <v>0</v>
      </c>
      <c r="L301" s="21">
        <f t="shared" si="64"/>
        <v>0</v>
      </c>
      <c r="M301" s="21">
        <f t="shared" ca="1" si="58"/>
        <v>-0.10250840240532277</v>
      </c>
      <c r="N301" s="21">
        <f t="shared" ca="1" si="65"/>
        <v>0</v>
      </c>
      <c r="O301" s="50">
        <f t="shared" ca="1" si="66"/>
        <v>0</v>
      </c>
      <c r="P301" s="21">
        <f t="shared" ca="1" si="67"/>
        <v>0</v>
      </c>
      <c r="Q301" s="21">
        <f t="shared" ca="1" si="68"/>
        <v>0</v>
      </c>
      <c r="R301">
        <f t="shared" ca="1" si="59"/>
        <v>0.10250840240532277</v>
      </c>
    </row>
    <row r="302" spans="1:18" x14ac:dyDescent="0.2">
      <c r="A302" s="85"/>
      <c r="B302" s="85"/>
      <c r="C302" s="85"/>
      <c r="D302" s="87">
        <f t="shared" si="56"/>
        <v>0</v>
      </c>
      <c r="E302" s="87">
        <f t="shared" si="56"/>
        <v>0</v>
      </c>
      <c r="F302" s="21">
        <f t="shared" si="57"/>
        <v>0</v>
      </c>
      <c r="G302" s="21">
        <f t="shared" si="57"/>
        <v>0</v>
      </c>
      <c r="H302" s="21">
        <f t="shared" si="60"/>
        <v>0</v>
      </c>
      <c r="I302" s="21">
        <f t="shared" si="61"/>
        <v>0</v>
      </c>
      <c r="J302" s="21">
        <f t="shared" si="62"/>
        <v>0</v>
      </c>
      <c r="K302" s="21">
        <f t="shared" si="63"/>
        <v>0</v>
      </c>
      <c r="L302" s="21">
        <f t="shared" si="64"/>
        <v>0</v>
      </c>
      <c r="M302" s="21">
        <f t="shared" ca="1" si="58"/>
        <v>-0.10250840240532277</v>
      </c>
      <c r="N302" s="21">
        <f t="shared" ca="1" si="65"/>
        <v>0</v>
      </c>
      <c r="O302" s="50">
        <f t="shared" ca="1" si="66"/>
        <v>0</v>
      </c>
      <c r="P302" s="21">
        <f t="shared" ca="1" si="67"/>
        <v>0</v>
      </c>
      <c r="Q302" s="21">
        <f t="shared" ca="1" si="68"/>
        <v>0</v>
      </c>
      <c r="R302">
        <f t="shared" ca="1" si="59"/>
        <v>0.10250840240532277</v>
      </c>
    </row>
    <row r="303" spans="1:18" x14ac:dyDescent="0.2">
      <c r="A303" s="85"/>
      <c r="B303" s="85"/>
      <c r="C303" s="85"/>
      <c r="D303" s="87">
        <f t="shared" si="56"/>
        <v>0</v>
      </c>
      <c r="E303" s="87">
        <f t="shared" si="56"/>
        <v>0</v>
      </c>
      <c r="F303" s="21">
        <f t="shared" si="57"/>
        <v>0</v>
      </c>
      <c r="G303" s="21">
        <f t="shared" si="57"/>
        <v>0</v>
      </c>
      <c r="H303" s="21">
        <f t="shared" si="60"/>
        <v>0</v>
      </c>
      <c r="I303" s="21">
        <f t="shared" si="61"/>
        <v>0</v>
      </c>
      <c r="J303" s="21">
        <f t="shared" si="62"/>
        <v>0</v>
      </c>
      <c r="K303" s="21">
        <f t="shared" si="63"/>
        <v>0</v>
      </c>
      <c r="L303" s="21">
        <f t="shared" si="64"/>
        <v>0</v>
      </c>
      <c r="M303" s="21">
        <f t="shared" ca="1" si="58"/>
        <v>-0.10250840240532277</v>
      </c>
      <c r="N303" s="21">
        <f t="shared" ca="1" si="65"/>
        <v>0</v>
      </c>
      <c r="O303" s="50">
        <f t="shared" ca="1" si="66"/>
        <v>0</v>
      </c>
      <c r="P303" s="21">
        <f t="shared" ca="1" si="67"/>
        <v>0</v>
      </c>
      <c r="Q303" s="21">
        <f t="shared" ca="1" si="68"/>
        <v>0</v>
      </c>
      <c r="R303">
        <f t="shared" ca="1" si="59"/>
        <v>0.10250840240532277</v>
      </c>
    </row>
    <row r="304" spans="1:18" x14ac:dyDescent="0.2">
      <c r="A304" s="85"/>
      <c r="B304" s="85"/>
      <c r="C304" s="85"/>
      <c r="D304" s="87">
        <f t="shared" si="56"/>
        <v>0</v>
      </c>
      <c r="E304" s="87">
        <f t="shared" si="56"/>
        <v>0</v>
      </c>
      <c r="F304" s="21">
        <f t="shared" si="57"/>
        <v>0</v>
      </c>
      <c r="G304" s="21">
        <f t="shared" si="57"/>
        <v>0</v>
      </c>
      <c r="H304" s="21">
        <f t="shared" si="60"/>
        <v>0</v>
      </c>
      <c r="I304" s="21">
        <f t="shared" si="61"/>
        <v>0</v>
      </c>
      <c r="J304" s="21">
        <f t="shared" si="62"/>
        <v>0</v>
      </c>
      <c r="K304" s="21">
        <f t="shared" si="63"/>
        <v>0</v>
      </c>
      <c r="L304" s="21">
        <f t="shared" si="64"/>
        <v>0</v>
      </c>
      <c r="M304" s="21">
        <f t="shared" ca="1" si="58"/>
        <v>-0.10250840240532277</v>
      </c>
      <c r="N304" s="21">
        <f t="shared" ca="1" si="65"/>
        <v>0</v>
      </c>
      <c r="O304" s="50">
        <f t="shared" ca="1" si="66"/>
        <v>0</v>
      </c>
      <c r="P304" s="21">
        <f t="shared" ca="1" si="67"/>
        <v>0</v>
      </c>
      <c r="Q304" s="21">
        <f t="shared" ca="1" si="68"/>
        <v>0</v>
      </c>
      <c r="R304">
        <f t="shared" ca="1" si="59"/>
        <v>0.10250840240532277</v>
      </c>
    </row>
    <row r="305" spans="1:18" x14ac:dyDescent="0.2">
      <c r="A305" s="85"/>
      <c r="B305" s="85"/>
      <c r="C305" s="85"/>
      <c r="D305" s="87">
        <f t="shared" si="56"/>
        <v>0</v>
      </c>
      <c r="E305" s="87">
        <f t="shared" si="56"/>
        <v>0</v>
      </c>
      <c r="F305" s="21">
        <f t="shared" si="57"/>
        <v>0</v>
      </c>
      <c r="G305" s="21">
        <f t="shared" si="57"/>
        <v>0</v>
      </c>
      <c r="H305" s="21">
        <f t="shared" si="60"/>
        <v>0</v>
      </c>
      <c r="I305" s="21">
        <f t="shared" si="61"/>
        <v>0</v>
      </c>
      <c r="J305" s="21">
        <f t="shared" si="62"/>
        <v>0</v>
      </c>
      <c r="K305" s="21">
        <f t="shared" si="63"/>
        <v>0</v>
      </c>
      <c r="L305" s="21">
        <f t="shared" si="64"/>
        <v>0</v>
      </c>
      <c r="M305" s="21">
        <f t="shared" ca="1" si="58"/>
        <v>-0.10250840240532277</v>
      </c>
      <c r="N305" s="21">
        <f t="shared" ca="1" si="65"/>
        <v>0</v>
      </c>
      <c r="O305" s="50">
        <f t="shared" ca="1" si="66"/>
        <v>0</v>
      </c>
      <c r="P305" s="21">
        <f t="shared" ca="1" si="67"/>
        <v>0</v>
      </c>
      <c r="Q305" s="21">
        <f t="shared" ca="1" si="68"/>
        <v>0</v>
      </c>
      <c r="R305">
        <f t="shared" ca="1" si="59"/>
        <v>0.10250840240532277</v>
      </c>
    </row>
    <row r="306" spans="1:18" x14ac:dyDescent="0.2">
      <c r="A306" s="85"/>
      <c r="B306" s="85"/>
      <c r="C306" s="85"/>
      <c r="D306" s="87">
        <f t="shared" si="56"/>
        <v>0</v>
      </c>
      <c r="E306" s="87">
        <f t="shared" si="56"/>
        <v>0</v>
      </c>
      <c r="F306" s="21">
        <f t="shared" si="57"/>
        <v>0</v>
      </c>
      <c r="G306" s="21">
        <f t="shared" si="57"/>
        <v>0</v>
      </c>
      <c r="H306" s="21">
        <f t="shared" si="60"/>
        <v>0</v>
      </c>
      <c r="I306" s="21">
        <f t="shared" si="61"/>
        <v>0</v>
      </c>
      <c r="J306" s="21">
        <f t="shared" si="62"/>
        <v>0</v>
      </c>
      <c r="K306" s="21">
        <f t="shared" si="63"/>
        <v>0</v>
      </c>
      <c r="L306" s="21">
        <f t="shared" si="64"/>
        <v>0</v>
      </c>
      <c r="M306" s="21">
        <f t="shared" ca="1" si="58"/>
        <v>-0.10250840240532277</v>
      </c>
      <c r="N306" s="21">
        <f t="shared" ca="1" si="65"/>
        <v>0</v>
      </c>
      <c r="O306" s="50">
        <f t="shared" ca="1" si="66"/>
        <v>0</v>
      </c>
      <c r="P306" s="21">
        <f t="shared" ca="1" si="67"/>
        <v>0</v>
      </c>
      <c r="Q306" s="21">
        <f t="shared" ca="1" si="68"/>
        <v>0</v>
      </c>
      <c r="R306">
        <f t="shared" ca="1" si="59"/>
        <v>0.10250840240532277</v>
      </c>
    </row>
    <row r="307" spans="1:18" x14ac:dyDescent="0.2">
      <c r="A307" s="85"/>
      <c r="B307" s="85"/>
      <c r="C307" s="85"/>
      <c r="D307" s="87">
        <f t="shared" si="56"/>
        <v>0</v>
      </c>
      <c r="E307" s="87">
        <f t="shared" si="56"/>
        <v>0</v>
      </c>
      <c r="F307" s="21">
        <f t="shared" si="57"/>
        <v>0</v>
      </c>
      <c r="G307" s="21">
        <f t="shared" si="57"/>
        <v>0</v>
      </c>
      <c r="H307" s="21">
        <f t="shared" si="60"/>
        <v>0</v>
      </c>
      <c r="I307" s="21">
        <f t="shared" si="61"/>
        <v>0</v>
      </c>
      <c r="J307" s="21">
        <f t="shared" si="62"/>
        <v>0</v>
      </c>
      <c r="K307" s="21">
        <f t="shared" si="63"/>
        <v>0</v>
      </c>
      <c r="L307" s="21">
        <f t="shared" si="64"/>
        <v>0</v>
      </c>
      <c r="M307" s="21">
        <f t="shared" ca="1" si="58"/>
        <v>-0.10250840240532277</v>
      </c>
      <c r="N307" s="21">
        <f t="shared" ca="1" si="65"/>
        <v>0</v>
      </c>
      <c r="O307" s="50">
        <f t="shared" ca="1" si="66"/>
        <v>0</v>
      </c>
      <c r="P307" s="21">
        <f t="shared" ca="1" si="67"/>
        <v>0</v>
      </c>
      <c r="Q307" s="21">
        <f t="shared" ca="1" si="68"/>
        <v>0</v>
      </c>
      <c r="R307">
        <f t="shared" ca="1" si="59"/>
        <v>0.10250840240532277</v>
      </c>
    </row>
    <row r="308" spans="1:18" x14ac:dyDescent="0.2">
      <c r="A308" s="85"/>
      <c r="B308" s="85"/>
      <c r="C308" s="85"/>
      <c r="D308" s="87">
        <f t="shared" si="56"/>
        <v>0</v>
      </c>
      <c r="E308" s="87">
        <f t="shared" si="56"/>
        <v>0</v>
      </c>
      <c r="F308" s="21">
        <f t="shared" si="57"/>
        <v>0</v>
      </c>
      <c r="G308" s="21">
        <f t="shared" si="57"/>
        <v>0</v>
      </c>
      <c r="H308" s="21">
        <f t="shared" si="60"/>
        <v>0</v>
      </c>
      <c r="I308" s="21">
        <f t="shared" si="61"/>
        <v>0</v>
      </c>
      <c r="J308" s="21">
        <f t="shared" si="62"/>
        <v>0</v>
      </c>
      <c r="K308" s="21">
        <f t="shared" si="63"/>
        <v>0</v>
      </c>
      <c r="L308" s="21">
        <f t="shared" si="64"/>
        <v>0</v>
      </c>
      <c r="M308" s="21">
        <f t="shared" ca="1" si="58"/>
        <v>-0.10250840240532277</v>
      </c>
      <c r="N308" s="21">
        <f t="shared" ca="1" si="65"/>
        <v>0</v>
      </c>
      <c r="O308" s="50">
        <f t="shared" ca="1" si="66"/>
        <v>0</v>
      </c>
      <c r="P308" s="21">
        <f t="shared" ca="1" si="67"/>
        <v>0</v>
      </c>
      <c r="Q308" s="21">
        <f t="shared" ca="1" si="68"/>
        <v>0</v>
      </c>
      <c r="R308">
        <f t="shared" ca="1" si="59"/>
        <v>0.10250840240532277</v>
      </c>
    </row>
    <row r="309" spans="1:18" x14ac:dyDescent="0.2">
      <c r="A309" s="85"/>
      <c r="B309" s="85"/>
      <c r="C309" s="85"/>
      <c r="D309" s="87">
        <f t="shared" si="56"/>
        <v>0</v>
      </c>
      <c r="E309" s="87">
        <f t="shared" si="56"/>
        <v>0</v>
      </c>
      <c r="F309" s="21">
        <f t="shared" si="57"/>
        <v>0</v>
      </c>
      <c r="G309" s="21">
        <f t="shared" si="57"/>
        <v>0</v>
      </c>
      <c r="H309" s="21">
        <f t="shared" si="60"/>
        <v>0</v>
      </c>
      <c r="I309" s="21">
        <f t="shared" si="61"/>
        <v>0</v>
      </c>
      <c r="J309" s="21">
        <f t="shared" si="62"/>
        <v>0</v>
      </c>
      <c r="K309" s="21">
        <f t="shared" si="63"/>
        <v>0</v>
      </c>
      <c r="L309" s="21">
        <f t="shared" si="64"/>
        <v>0</v>
      </c>
      <c r="M309" s="21">
        <f t="shared" ca="1" si="58"/>
        <v>-0.10250840240532277</v>
      </c>
      <c r="N309" s="21">
        <f t="shared" ca="1" si="65"/>
        <v>0</v>
      </c>
      <c r="O309" s="50">
        <f t="shared" ca="1" si="66"/>
        <v>0</v>
      </c>
      <c r="P309" s="21">
        <f t="shared" ca="1" si="67"/>
        <v>0</v>
      </c>
      <c r="Q309" s="21">
        <f t="shared" ca="1" si="68"/>
        <v>0</v>
      </c>
      <c r="R309">
        <f t="shared" ca="1" si="59"/>
        <v>0.10250840240532277</v>
      </c>
    </row>
    <row r="310" spans="1:18" x14ac:dyDescent="0.2">
      <c r="A310" s="85"/>
      <c r="B310" s="85"/>
      <c r="C310" s="85"/>
      <c r="D310" s="87">
        <f t="shared" si="56"/>
        <v>0</v>
      </c>
      <c r="E310" s="87">
        <f t="shared" si="56"/>
        <v>0</v>
      </c>
      <c r="F310" s="21">
        <f t="shared" si="57"/>
        <v>0</v>
      </c>
      <c r="G310" s="21">
        <f t="shared" si="57"/>
        <v>0</v>
      </c>
      <c r="H310" s="21">
        <f t="shared" si="60"/>
        <v>0</v>
      </c>
      <c r="I310" s="21">
        <f t="shared" si="61"/>
        <v>0</v>
      </c>
      <c r="J310" s="21">
        <f t="shared" si="62"/>
        <v>0</v>
      </c>
      <c r="K310" s="21">
        <f t="shared" si="63"/>
        <v>0</v>
      </c>
      <c r="L310" s="21">
        <f t="shared" si="64"/>
        <v>0</v>
      </c>
      <c r="M310" s="21">
        <f t="shared" ca="1" si="58"/>
        <v>-0.10250840240532277</v>
      </c>
      <c r="N310" s="21">
        <f t="shared" ca="1" si="65"/>
        <v>0</v>
      </c>
      <c r="O310" s="50">
        <f t="shared" ca="1" si="66"/>
        <v>0</v>
      </c>
      <c r="P310" s="21">
        <f t="shared" ca="1" si="67"/>
        <v>0</v>
      </c>
      <c r="Q310" s="21">
        <f t="shared" ca="1" si="68"/>
        <v>0</v>
      </c>
      <c r="R310">
        <f t="shared" ca="1" si="59"/>
        <v>0.10250840240532277</v>
      </c>
    </row>
    <row r="311" spans="1:18" x14ac:dyDescent="0.2">
      <c r="A311" s="85"/>
      <c r="B311" s="85"/>
      <c r="C311" s="85"/>
      <c r="D311" s="87">
        <f t="shared" si="56"/>
        <v>0</v>
      </c>
      <c r="E311" s="87">
        <f t="shared" si="56"/>
        <v>0</v>
      </c>
      <c r="F311" s="21">
        <f t="shared" si="57"/>
        <v>0</v>
      </c>
      <c r="G311" s="21">
        <f t="shared" si="57"/>
        <v>0</v>
      </c>
      <c r="H311" s="21">
        <f t="shared" si="60"/>
        <v>0</v>
      </c>
      <c r="I311" s="21">
        <f t="shared" si="61"/>
        <v>0</v>
      </c>
      <c r="J311" s="21">
        <f t="shared" si="62"/>
        <v>0</v>
      </c>
      <c r="K311" s="21">
        <f t="shared" si="63"/>
        <v>0</v>
      </c>
      <c r="L311" s="21">
        <f t="shared" si="64"/>
        <v>0</v>
      </c>
      <c r="M311" s="21">
        <f t="shared" ca="1" si="58"/>
        <v>-0.10250840240532277</v>
      </c>
      <c r="N311" s="21">
        <f t="shared" ca="1" si="65"/>
        <v>0</v>
      </c>
      <c r="O311" s="50">
        <f t="shared" ca="1" si="66"/>
        <v>0</v>
      </c>
      <c r="P311" s="21">
        <f t="shared" ca="1" si="67"/>
        <v>0</v>
      </c>
      <c r="Q311" s="21">
        <f t="shared" ca="1" si="68"/>
        <v>0</v>
      </c>
      <c r="R311">
        <f t="shared" ca="1" si="59"/>
        <v>0.10250840240532277</v>
      </c>
    </row>
    <row r="312" spans="1:18" x14ac:dyDescent="0.2">
      <c r="A312" s="85"/>
      <c r="B312" s="85"/>
      <c r="C312" s="85"/>
      <c r="D312" s="87">
        <f t="shared" si="56"/>
        <v>0</v>
      </c>
      <c r="E312" s="87">
        <f t="shared" si="56"/>
        <v>0</v>
      </c>
      <c r="F312" s="21">
        <f t="shared" si="57"/>
        <v>0</v>
      </c>
      <c r="G312" s="21">
        <f t="shared" si="57"/>
        <v>0</v>
      </c>
      <c r="H312" s="21">
        <f t="shared" si="60"/>
        <v>0</v>
      </c>
      <c r="I312" s="21">
        <f t="shared" si="61"/>
        <v>0</v>
      </c>
      <c r="J312" s="21">
        <f t="shared" si="62"/>
        <v>0</v>
      </c>
      <c r="K312" s="21">
        <f t="shared" si="63"/>
        <v>0</v>
      </c>
      <c r="L312" s="21">
        <f t="shared" si="64"/>
        <v>0</v>
      </c>
      <c r="M312" s="21">
        <f t="shared" ca="1" si="58"/>
        <v>-0.10250840240532277</v>
      </c>
      <c r="N312" s="21">
        <f t="shared" ca="1" si="65"/>
        <v>0</v>
      </c>
      <c r="O312" s="50">
        <f t="shared" ca="1" si="66"/>
        <v>0</v>
      </c>
      <c r="P312" s="21">
        <f t="shared" ca="1" si="67"/>
        <v>0</v>
      </c>
      <c r="Q312" s="21">
        <f t="shared" ca="1" si="68"/>
        <v>0</v>
      </c>
      <c r="R312">
        <f t="shared" ca="1" si="59"/>
        <v>0.10250840240532277</v>
      </c>
    </row>
    <row r="313" spans="1:18" x14ac:dyDescent="0.2">
      <c r="A313" s="85"/>
      <c r="B313" s="85"/>
      <c r="C313" s="85"/>
      <c r="D313" s="87">
        <f t="shared" si="56"/>
        <v>0</v>
      </c>
      <c r="E313" s="87">
        <f t="shared" si="56"/>
        <v>0</v>
      </c>
      <c r="F313" s="21">
        <f t="shared" si="57"/>
        <v>0</v>
      </c>
      <c r="G313" s="21">
        <f t="shared" si="57"/>
        <v>0</v>
      </c>
      <c r="H313" s="21">
        <f t="shared" si="60"/>
        <v>0</v>
      </c>
      <c r="I313" s="21">
        <f t="shared" si="61"/>
        <v>0</v>
      </c>
      <c r="J313" s="21">
        <f t="shared" si="62"/>
        <v>0</v>
      </c>
      <c r="K313" s="21">
        <f t="shared" si="63"/>
        <v>0</v>
      </c>
      <c r="L313" s="21">
        <f t="shared" si="64"/>
        <v>0</v>
      </c>
      <c r="M313" s="21">
        <f t="shared" ca="1" si="58"/>
        <v>-0.10250840240532277</v>
      </c>
      <c r="N313" s="21">
        <f t="shared" ca="1" si="65"/>
        <v>0</v>
      </c>
      <c r="O313" s="50">
        <f t="shared" ca="1" si="66"/>
        <v>0</v>
      </c>
      <c r="P313" s="21">
        <f t="shared" ca="1" si="67"/>
        <v>0</v>
      </c>
      <c r="Q313" s="21">
        <f t="shared" ca="1" si="68"/>
        <v>0</v>
      </c>
      <c r="R313">
        <f t="shared" ca="1" si="59"/>
        <v>0.10250840240532277</v>
      </c>
    </row>
    <row r="314" spans="1:18" x14ac:dyDescent="0.2">
      <c r="A314" s="85"/>
      <c r="B314" s="85"/>
      <c r="C314" s="85"/>
      <c r="D314" s="87">
        <f t="shared" si="56"/>
        <v>0</v>
      </c>
      <c r="E314" s="87">
        <f t="shared" si="56"/>
        <v>0</v>
      </c>
      <c r="F314" s="21">
        <f t="shared" si="57"/>
        <v>0</v>
      </c>
      <c r="G314" s="21">
        <f t="shared" si="57"/>
        <v>0</v>
      </c>
      <c r="H314" s="21">
        <f t="shared" si="60"/>
        <v>0</v>
      </c>
      <c r="I314" s="21">
        <f t="shared" si="61"/>
        <v>0</v>
      </c>
      <c r="J314" s="21">
        <f t="shared" si="62"/>
        <v>0</v>
      </c>
      <c r="K314" s="21">
        <f t="shared" si="63"/>
        <v>0</v>
      </c>
      <c r="L314" s="21">
        <f t="shared" si="64"/>
        <v>0</v>
      </c>
      <c r="M314" s="21">
        <f t="shared" ca="1" si="58"/>
        <v>-0.10250840240532277</v>
      </c>
      <c r="N314" s="21">
        <f t="shared" ca="1" si="65"/>
        <v>0</v>
      </c>
      <c r="O314" s="50">
        <f t="shared" ca="1" si="66"/>
        <v>0</v>
      </c>
      <c r="P314" s="21">
        <f t="shared" ca="1" si="67"/>
        <v>0</v>
      </c>
      <c r="Q314" s="21">
        <f t="shared" ca="1" si="68"/>
        <v>0</v>
      </c>
      <c r="R314">
        <f t="shared" ca="1" si="59"/>
        <v>0.10250840240532277</v>
      </c>
    </row>
    <row r="315" spans="1:18" x14ac:dyDescent="0.2">
      <c r="A315" s="85"/>
      <c r="B315" s="85"/>
      <c r="C315" s="85"/>
      <c r="D315" s="87">
        <f t="shared" si="56"/>
        <v>0</v>
      </c>
      <c r="E315" s="87">
        <f t="shared" si="56"/>
        <v>0</v>
      </c>
      <c r="F315" s="21">
        <f t="shared" si="57"/>
        <v>0</v>
      </c>
      <c r="G315" s="21">
        <f t="shared" si="57"/>
        <v>0</v>
      </c>
      <c r="H315" s="21">
        <f t="shared" si="60"/>
        <v>0</v>
      </c>
      <c r="I315" s="21">
        <f t="shared" si="61"/>
        <v>0</v>
      </c>
      <c r="J315" s="21">
        <f t="shared" si="62"/>
        <v>0</v>
      </c>
      <c r="K315" s="21">
        <f t="shared" si="63"/>
        <v>0</v>
      </c>
      <c r="L315" s="21">
        <f t="shared" si="64"/>
        <v>0</v>
      </c>
      <c r="M315" s="21">
        <f t="shared" ca="1" si="58"/>
        <v>-0.10250840240532277</v>
      </c>
      <c r="N315" s="21">
        <f t="shared" ca="1" si="65"/>
        <v>0</v>
      </c>
      <c r="O315" s="50">
        <f t="shared" ca="1" si="66"/>
        <v>0</v>
      </c>
      <c r="P315" s="21">
        <f t="shared" ca="1" si="67"/>
        <v>0</v>
      </c>
      <c r="Q315" s="21">
        <f t="shared" ca="1" si="68"/>
        <v>0</v>
      </c>
      <c r="R315">
        <f t="shared" ca="1" si="59"/>
        <v>0.10250840240532277</v>
      </c>
    </row>
    <row r="316" spans="1:18" x14ac:dyDescent="0.2">
      <c r="A316" s="85"/>
      <c r="B316" s="85"/>
      <c r="C316" s="85"/>
      <c r="D316" s="87">
        <f t="shared" si="56"/>
        <v>0</v>
      </c>
      <c r="E316" s="87">
        <f t="shared" si="56"/>
        <v>0</v>
      </c>
      <c r="F316" s="21">
        <f t="shared" si="57"/>
        <v>0</v>
      </c>
      <c r="G316" s="21">
        <f t="shared" si="57"/>
        <v>0</v>
      </c>
      <c r="H316" s="21">
        <f t="shared" si="60"/>
        <v>0</v>
      </c>
      <c r="I316" s="21">
        <f t="shared" si="61"/>
        <v>0</v>
      </c>
      <c r="J316" s="21">
        <f t="shared" si="62"/>
        <v>0</v>
      </c>
      <c r="K316" s="21">
        <f t="shared" si="63"/>
        <v>0</v>
      </c>
      <c r="L316" s="21">
        <f t="shared" si="64"/>
        <v>0</v>
      </c>
      <c r="M316" s="21">
        <f t="shared" ca="1" si="58"/>
        <v>-0.10250840240532277</v>
      </c>
      <c r="N316" s="21">
        <f t="shared" ca="1" si="65"/>
        <v>0</v>
      </c>
      <c r="O316" s="50">
        <f t="shared" ca="1" si="66"/>
        <v>0</v>
      </c>
      <c r="P316" s="21">
        <f t="shared" ca="1" si="67"/>
        <v>0</v>
      </c>
      <c r="Q316" s="21">
        <f t="shared" ca="1" si="68"/>
        <v>0</v>
      </c>
      <c r="R316">
        <f t="shared" ca="1" si="59"/>
        <v>0.10250840240532277</v>
      </c>
    </row>
    <row r="317" spans="1:18" x14ac:dyDescent="0.2">
      <c r="A317" s="85"/>
      <c r="B317" s="85"/>
      <c r="C317" s="85"/>
      <c r="D317" s="87">
        <f t="shared" si="56"/>
        <v>0</v>
      </c>
      <c r="E317" s="87">
        <f t="shared" si="56"/>
        <v>0</v>
      </c>
      <c r="F317" s="21">
        <f t="shared" si="57"/>
        <v>0</v>
      </c>
      <c r="G317" s="21">
        <f t="shared" si="57"/>
        <v>0</v>
      </c>
      <c r="H317" s="21">
        <f t="shared" si="60"/>
        <v>0</v>
      </c>
      <c r="I317" s="21">
        <f t="shared" si="61"/>
        <v>0</v>
      </c>
      <c r="J317" s="21">
        <f t="shared" si="62"/>
        <v>0</v>
      </c>
      <c r="K317" s="21">
        <f t="shared" si="63"/>
        <v>0</v>
      </c>
      <c r="L317" s="21">
        <f t="shared" si="64"/>
        <v>0</v>
      </c>
      <c r="M317" s="21">
        <f t="shared" ca="1" si="58"/>
        <v>-0.10250840240532277</v>
      </c>
      <c r="N317" s="21">
        <f t="shared" ca="1" si="65"/>
        <v>0</v>
      </c>
      <c r="O317" s="50">
        <f t="shared" ca="1" si="66"/>
        <v>0</v>
      </c>
      <c r="P317" s="21">
        <f t="shared" ca="1" si="67"/>
        <v>0</v>
      </c>
      <c r="Q317" s="21">
        <f t="shared" ca="1" si="68"/>
        <v>0</v>
      </c>
      <c r="R317">
        <f t="shared" ca="1" si="59"/>
        <v>0.10250840240532277</v>
      </c>
    </row>
    <row r="318" spans="1:18" x14ac:dyDescent="0.2">
      <c r="A318" s="85"/>
      <c r="B318" s="85"/>
      <c r="C318" s="85"/>
      <c r="D318" s="87">
        <f t="shared" si="56"/>
        <v>0</v>
      </c>
      <c r="E318" s="87">
        <f t="shared" si="56"/>
        <v>0</v>
      </c>
      <c r="F318" s="21">
        <f t="shared" si="57"/>
        <v>0</v>
      </c>
      <c r="G318" s="21">
        <f t="shared" si="57"/>
        <v>0</v>
      </c>
      <c r="H318" s="21">
        <f t="shared" si="60"/>
        <v>0</v>
      </c>
      <c r="I318" s="21">
        <f t="shared" si="61"/>
        <v>0</v>
      </c>
      <c r="J318" s="21">
        <f t="shared" si="62"/>
        <v>0</v>
      </c>
      <c r="K318" s="21">
        <f t="shared" si="63"/>
        <v>0</v>
      </c>
      <c r="L318" s="21">
        <f t="shared" si="64"/>
        <v>0</v>
      </c>
      <c r="M318" s="21">
        <f t="shared" ca="1" si="58"/>
        <v>-0.10250840240532277</v>
      </c>
      <c r="N318" s="21">
        <f t="shared" ca="1" si="65"/>
        <v>0</v>
      </c>
      <c r="O318" s="50">
        <f t="shared" ca="1" si="66"/>
        <v>0</v>
      </c>
      <c r="P318" s="21">
        <f t="shared" ca="1" si="67"/>
        <v>0</v>
      </c>
      <c r="Q318" s="21">
        <f t="shared" ca="1" si="68"/>
        <v>0</v>
      </c>
      <c r="R318">
        <f t="shared" ca="1" si="59"/>
        <v>0.10250840240532277</v>
      </c>
    </row>
    <row r="319" spans="1:18" x14ac:dyDescent="0.2">
      <c r="A319" s="85"/>
      <c r="B319" s="85"/>
      <c r="C319" s="85"/>
      <c r="D319" s="87">
        <f t="shared" si="56"/>
        <v>0</v>
      </c>
      <c r="E319" s="87">
        <f t="shared" si="56"/>
        <v>0</v>
      </c>
      <c r="F319" s="21">
        <f t="shared" si="57"/>
        <v>0</v>
      </c>
      <c r="G319" s="21">
        <f t="shared" si="57"/>
        <v>0</v>
      </c>
      <c r="H319" s="21">
        <f t="shared" si="60"/>
        <v>0</v>
      </c>
      <c r="I319" s="21">
        <f t="shared" si="61"/>
        <v>0</v>
      </c>
      <c r="J319" s="21">
        <f t="shared" si="62"/>
        <v>0</v>
      </c>
      <c r="K319" s="21">
        <f t="shared" si="63"/>
        <v>0</v>
      </c>
      <c r="L319" s="21">
        <f t="shared" si="64"/>
        <v>0</v>
      </c>
      <c r="M319" s="21">
        <f t="shared" ca="1" si="58"/>
        <v>-0.10250840240532277</v>
      </c>
      <c r="N319" s="21">
        <f t="shared" ca="1" si="65"/>
        <v>0</v>
      </c>
      <c r="O319" s="50">
        <f t="shared" ca="1" si="66"/>
        <v>0</v>
      </c>
      <c r="P319" s="21">
        <f t="shared" ca="1" si="67"/>
        <v>0</v>
      </c>
      <c r="Q319" s="21">
        <f t="shared" ca="1" si="68"/>
        <v>0</v>
      </c>
      <c r="R319">
        <f t="shared" ca="1" si="59"/>
        <v>0.10250840240532277</v>
      </c>
    </row>
    <row r="320" spans="1:18" x14ac:dyDescent="0.2">
      <c r="A320" s="85"/>
      <c r="B320" s="85"/>
      <c r="C320" s="85"/>
      <c r="D320" s="87">
        <f t="shared" si="56"/>
        <v>0</v>
      </c>
      <c r="E320" s="87">
        <f t="shared" si="56"/>
        <v>0</v>
      </c>
      <c r="F320" s="21">
        <f t="shared" si="57"/>
        <v>0</v>
      </c>
      <c r="G320" s="21">
        <f t="shared" si="57"/>
        <v>0</v>
      </c>
      <c r="H320" s="21">
        <f t="shared" si="60"/>
        <v>0</v>
      </c>
      <c r="I320" s="21">
        <f t="shared" si="61"/>
        <v>0</v>
      </c>
      <c r="J320" s="21">
        <f t="shared" si="62"/>
        <v>0</v>
      </c>
      <c r="K320" s="21">
        <f t="shared" si="63"/>
        <v>0</v>
      </c>
      <c r="L320" s="21">
        <f t="shared" si="64"/>
        <v>0</v>
      </c>
      <c r="M320" s="21">
        <f t="shared" ca="1" si="58"/>
        <v>-0.10250840240532277</v>
      </c>
      <c r="N320" s="21">
        <f t="shared" ca="1" si="65"/>
        <v>0</v>
      </c>
      <c r="O320" s="50">
        <f t="shared" ca="1" si="66"/>
        <v>0</v>
      </c>
      <c r="P320" s="21">
        <f t="shared" ca="1" si="67"/>
        <v>0</v>
      </c>
      <c r="Q320" s="21">
        <f t="shared" ca="1" si="68"/>
        <v>0</v>
      </c>
      <c r="R320">
        <f t="shared" ca="1" si="59"/>
        <v>0.10250840240532277</v>
      </c>
    </row>
    <row r="321" spans="1:18" x14ac:dyDescent="0.2">
      <c r="A321" s="85"/>
      <c r="B321" s="85"/>
      <c r="C321" s="85"/>
      <c r="D321" s="87">
        <f t="shared" si="56"/>
        <v>0</v>
      </c>
      <c r="E321" s="87">
        <f t="shared" si="56"/>
        <v>0</v>
      </c>
      <c r="F321" s="21">
        <f t="shared" si="57"/>
        <v>0</v>
      </c>
      <c r="G321" s="21">
        <f t="shared" si="57"/>
        <v>0</v>
      </c>
      <c r="H321" s="21">
        <f t="shared" si="60"/>
        <v>0</v>
      </c>
      <c r="I321" s="21">
        <f t="shared" si="61"/>
        <v>0</v>
      </c>
      <c r="J321" s="21">
        <f t="shared" si="62"/>
        <v>0</v>
      </c>
      <c r="K321" s="21">
        <f t="shared" si="63"/>
        <v>0</v>
      </c>
      <c r="L321" s="21">
        <f t="shared" si="64"/>
        <v>0</v>
      </c>
      <c r="M321" s="21">
        <f t="shared" ca="1" si="58"/>
        <v>-0.10250840240532277</v>
      </c>
      <c r="N321" s="21">
        <f t="shared" ca="1" si="65"/>
        <v>0</v>
      </c>
      <c r="O321" s="50">
        <f t="shared" ca="1" si="66"/>
        <v>0</v>
      </c>
      <c r="P321" s="21">
        <f t="shared" ca="1" si="67"/>
        <v>0</v>
      </c>
      <c r="Q321" s="21">
        <f t="shared" ca="1" si="68"/>
        <v>0</v>
      </c>
      <c r="R321">
        <f t="shared" ca="1" si="59"/>
        <v>0.10250840240532277</v>
      </c>
    </row>
    <row r="322" spans="1:18" x14ac:dyDescent="0.2">
      <c r="A322" s="85"/>
      <c r="B322" s="85"/>
      <c r="C322" s="85"/>
      <c r="D322" s="87">
        <f t="shared" si="56"/>
        <v>0</v>
      </c>
      <c r="E322" s="87">
        <f t="shared" si="56"/>
        <v>0</v>
      </c>
      <c r="F322" s="21">
        <f t="shared" si="57"/>
        <v>0</v>
      </c>
      <c r="G322" s="21">
        <f t="shared" si="57"/>
        <v>0</v>
      </c>
      <c r="H322" s="21">
        <f t="shared" si="60"/>
        <v>0</v>
      </c>
      <c r="I322" s="21">
        <f t="shared" si="61"/>
        <v>0</v>
      </c>
      <c r="J322" s="21">
        <f t="shared" si="62"/>
        <v>0</v>
      </c>
      <c r="K322" s="21">
        <f t="shared" si="63"/>
        <v>0</v>
      </c>
      <c r="L322" s="21">
        <f t="shared" si="64"/>
        <v>0</v>
      </c>
      <c r="M322" s="21">
        <f t="shared" ca="1" si="58"/>
        <v>-0.10250840240532277</v>
      </c>
      <c r="N322" s="21">
        <f t="shared" ca="1" si="65"/>
        <v>0</v>
      </c>
      <c r="O322" s="50">
        <f t="shared" ca="1" si="66"/>
        <v>0</v>
      </c>
      <c r="P322" s="21">
        <f t="shared" ca="1" si="67"/>
        <v>0</v>
      </c>
      <c r="Q322" s="21">
        <f t="shared" ca="1" si="68"/>
        <v>0</v>
      </c>
      <c r="R322">
        <f t="shared" ca="1" si="59"/>
        <v>0.10250840240532277</v>
      </c>
    </row>
    <row r="323" spans="1:18" x14ac:dyDescent="0.2">
      <c r="A323" s="85"/>
      <c r="B323" s="85"/>
      <c r="C323" s="85"/>
      <c r="D323" s="87">
        <f t="shared" si="56"/>
        <v>0</v>
      </c>
      <c r="E323" s="87">
        <f t="shared" si="56"/>
        <v>0</v>
      </c>
      <c r="F323" s="21">
        <f t="shared" si="57"/>
        <v>0</v>
      </c>
      <c r="G323" s="21">
        <f t="shared" si="57"/>
        <v>0</v>
      </c>
      <c r="H323" s="21">
        <f t="shared" si="60"/>
        <v>0</v>
      </c>
      <c r="I323" s="21">
        <f t="shared" si="61"/>
        <v>0</v>
      </c>
      <c r="J323" s="21">
        <f t="shared" si="62"/>
        <v>0</v>
      </c>
      <c r="K323" s="21">
        <f t="shared" si="63"/>
        <v>0</v>
      </c>
      <c r="L323" s="21">
        <f t="shared" si="64"/>
        <v>0</v>
      </c>
      <c r="M323" s="21">
        <f t="shared" ca="1" si="58"/>
        <v>-0.10250840240532277</v>
      </c>
      <c r="N323" s="21">
        <f t="shared" ca="1" si="65"/>
        <v>0</v>
      </c>
      <c r="O323" s="50">
        <f t="shared" ca="1" si="66"/>
        <v>0</v>
      </c>
      <c r="P323" s="21">
        <f t="shared" ca="1" si="67"/>
        <v>0</v>
      </c>
      <c r="Q323" s="21">
        <f t="shared" ca="1" si="68"/>
        <v>0</v>
      </c>
      <c r="R323">
        <f t="shared" ca="1" si="59"/>
        <v>0.10250840240532277</v>
      </c>
    </row>
    <row r="324" spans="1:18" x14ac:dyDescent="0.2">
      <c r="A324" s="85"/>
      <c r="B324" s="85"/>
      <c r="C324" s="85"/>
      <c r="D324" s="87">
        <f t="shared" si="56"/>
        <v>0</v>
      </c>
      <c r="E324" s="87">
        <f t="shared" si="56"/>
        <v>0</v>
      </c>
      <c r="F324" s="21">
        <f t="shared" si="57"/>
        <v>0</v>
      </c>
      <c r="G324" s="21">
        <f t="shared" si="57"/>
        <v>0</v>
      </c>
      <c r="H324" s="21">
        <f t="shared" si="60"/>
        <v>0</v>
      </c>
      <c r="I324" s="21">
        <f t="shared" si="61"/>
        <v>0</v>
      </c>
      <c r="J324" s="21">
        <f t="shared" si="62"/>
        <v>0</v>
      </c>
      <c r="K324" s="21">
        <f t="shared" si="63"/>
        <v>0</v>
      </c>
      <c r="L324" s="21">
        <f t="shared" si="64"/>
        <v>0</v>
      </c>
      <c r="M324" s="21">
        <f t="shared" ca="1" si="58"/>
        <v>-0.10250840240532277</v>
      </c>
      <c r="N324" s="21">
        <f t="shared" ca="1" si="65"/>
        <v>0</v>
      </c>
      <c r="O324" s="50">
        <f t="shared" ca="1" si="66"/>
        <v>0</v>
      </c>
      <c r="P324" s="21">
        <f t="shared" ca="1" si="67"/>
        <v>0</v>
      </c>
      <c r="Q324" s="21">
        <f t="shared" ca="1" si="68"/>
        <v>0</v>
      </c>
      <c r="R324">
        <f t="shared" ca="1" si="59"/>
        <v>0.10250840240532277</v>
      </c>
    </row>
    <row r="325" spans="1:18" x14ac:dyDescent="0.2">
      <c r="A325" s="85"/>
      <c r="B325" s="85"/>
      <c r="C325" s="85"/>
      <c r="D325" s="87">
        <f t="shared" si="56"/>
        <v>0</v>
      </c>
      <c r="E325" s="87">
        <f t="shared" si="56"/>
        <v>0</v>
      </c>
      <c r="F325" s="21">
        <f t="shared" si="57"/>
        <v>0</v>
      </c>
      <c r="G325" s="21">
        <f t="shared" si="57"/>
        <v>0</v>
      </c>
      <c r="H325" s="21">
        <f t="shared" si="60"/>
        <v>0</v>
      </c>
      <c r="I325" s="21">
        <f t="shared" si="61"/>
        <v>0</v>
      </c>
      <c r="J325" s="21">
        <f t="shared" si="62"/>
        <v>0</v>
      </c>
      <c r="K325" s="21">
        <f t="shared" si="63"/>
        <v>0</v>
      </c>
      <c r="L325" s="21">
        <f t="shared" si="64"/>
        <v>0</v>
      </c>
      <c r="M325" s="21">
        <f t="shared" ca="1" si="58"/>
        <v>-0.10250840240532277</v>
      </c>
      <c r="N325" s="21">
        <f t="shared" ca="1" si="65"/>
        <v>0</v>
      </c>
      <c r="O325" s="50">
        <f t="shared" ca="1" si="66"/>
        <v>0</v>
      </c>
      <c r="P325" s="21">
        <f t="shared" ca="1" si="67"/>
        <v>0</v>
      </c>
      <c r="Q325" s="21">
        <f t="shared" ca="1" si="68"/>
        <v>0</v>
      </c>
      <c r="R325">
        <f t="shared" ca="1" si="59"/>
        <v>0.10250840240532277</v>
      </c>
    </row>
    <row r="326" spans="1:18" x14ac:dyDescent="0.2">
      <c r="A326" s="85"/>
      <c r="B326" s="85"/>
      <c r="C326" s="85"/>
      <c r="D326" s="87">
        <f t="shared" si="56"/>
        <v>0</v>
      </c>
      <c r="E326" s="87">
        <f t="shared" si="56"/>
        <v>0</v>
      </c>
      <c r="F326" s="21">
        <f t="shared" si="57"/>
        <v>0</v>
      </c>
      <c r="G326" s="21">
        <f t="shared" si="57"/>
        <v>0</v>
      </c>
      <c r="H326" s="21">
        <f t="shared" si="60"/>
        <v>0</v>
      </c>
      <c r="I326" s="21">
        <f t="shared" si="61"/>
        <v>0</v>
      </c>
      <c r="J326" s="21">
        <f t="shared" si="62"/>
        <v>0</v>
      </c>
      <c r="K326" s="21">
        <f t="shared" si="63"/>
        <v>0</v>
      </c>
      <c r="L326" s="21">
        <f t="shared" si="64"/>
        <v>0</v>
      </c>
      <c r="M326" s="21">
        <f t="shared" ca="1" si="58"/>
        <v>-0.10250840240532277</v>
      </c>
      <c r="N326" s="21">
        <f t="shared" ca="1" si="65"/>
        <v>0</v>
      </c>
      <c r="O326" s="50">
        <f t="shared" ca="1" si="66"/>
        <v>0</v>
      </c>
      <c r="P326" s="21">
        <f t="shared" ca="1" si="67"/>
        <v>0</v>
      </c>
      <c r="Q326" s="21">
        <f t="shared" ca="1" si="68"/>
        <v>0</v>
      </c>
      <c r="R326">
        <f t="shared" ca="1" si="59"/>
        <v>0.10250840240532277</v>
      </c>
    </row>
    <row r="327" spans="1:18" x14ac:dyDescent="0.2">
      <c r="A327" s="85"/>
      <c r="B327" s="85"/>
      <c r="C327" s="85"/>
      <c r="D327" s="87">
        <f t="shared" si="56"/>
        <v>0</v>
      </c>
      <c r="E327" s="87">
        <f t="shared" si="56"/>
        <v>0</v>
      </c>
      <c r="F327" s="21">
        <f t="shared" si="57"/>
        <v>0</v>
      </c>
      <c r="G327" s="21">
        <f t="shared" si="57"/>
        <v>0</v>
      </c>
      <c r="H327" s="21">
        <f t="shared" si="60"/>
        <v>0</v>
      </c>
      <c r="I327" s="21">
        <f t="shared" si="61"/>
        <v>0</v>
      </c>
      <c r="J327" s="21">
        <f t="shared" si="62"/>
        <v>0</v>
      </c>
      <c r="K327" s="21">
        <f t="shared" si="63"/>
        <v>0</v>
      </c>
      <c r="L327" s="21">
        <f t="shared" si="64"/>
        <v>0</v>
      </c>
      <c r="M327" s="21">
        <f t="shared" ca="1" si="58"/>
        <v>-0.10250840240532277</v>
      </c>
      <c r="N327" s="21">
        <f t="shared" ca="1" si="65"/>
        <v>0</v>
      </c>
      <c r="O327" s="50">
        <f t="shared" ca="1" si="66"/>
        <v>0</v>
      </c>
      <c r="P327" s="21">
        <f t="shared" ca="1" si="67"/>
        <v>0</v>
      </c>
      <c r="Q327" s="21">
        <f t="shared" ca="1" si="68"/>
        <v>0</v>
      </c>
      <c r="R327">
        <f t="shared" ca="1" si="59"/>
        <v>0.10250840240532277</v>
      </c>
    </row>
    <row r="328" spans="1:18" x14ac:dyDescent="0.2">
      <c r="A328" s="85"/>
      <c r="B328" s="85"/>
      <c r="C328" s="85"/>
      <c r="D328" s="87">
        <f t="shared" si="56"/>
        <v>0</v>
      </c>
      <c r="E328" s="87">
        <f t="shared" si="56"/>
        <v>0</v>
      </c>
      <c r="F328" s="21">
        <f t="shared" si="57"/>
        <v>0</v>
      </c>
      <c r="G328" s="21">
        <f t="shared" si="57"/>
        <v>0</v>
      </c>
      <c r="H328" s="21">
        <f t="shared" si="60"/>
        <v>0</v>
      </c>
      <c r="I328" s="21">
        <f t="shared" si="61"/>
        <v>0</v>
      </c>
      <c r="J328" s="21">
        <f t="shared" si="62"/>
        <v>0</v>
      </c>
      <c r="K328" s="21">
        <f t="shared" si="63"/>
        <v>0</v>
      </c>
      <c r="L328" s="21">
        <f t="shared" si="64"/>
        <v>0</v>
      </c>
      <c r="M328" s="21">
        <f t="shared" ca="1" si="58"/>
        <v>-0.10250840240532277</v>
      </c>
      <c r="N328" s="21">
        <f t="shared" ca="1" si="65"/>
        <v>0</v>
      </c>
      <c r="O328" s="50">
        <f t="shared" ca="1" si="66"/>
        <v>0</v>
      </c>
      <c r="P328" s="21">
        <f t="shared" ca="1" si="67"/>
        <v>0</v>
      </c>
      <c r="Q328" s="21">
        <f t="shared" ca="1" si="68"/>
        <v>0</v>
      </c>
      <c r="R328">
        <f t="shared" ca="1" si="59"/>
        <v>0.10250840240532277</v>
      </c>
    </row>
    <row r="329" spans="1:18" x14ac:dyDescent="0.2">
      <c r="A329" s="85"/>
      <c r="B329" s="85"/>
      <c r="C329" s="85"/>
      <c r="D329" s="87">
        <f t="shared" si="56"/>
        <v>0</v>
      </c>
      <c r="E329" s="87">
        <f t="shared" si="56"/>
        <v>0</v>
      </c>
      <c r="F329" s="21">
        <f t="shared" si="57"/>
        <v>0</v>
      </c>
      <c r="G329" s="21">
        <f t="shared" si="57"/>
        <v>0</v>
      </c>
      <c r="H329" s="21">
        <f t="shared" si="60"/>
        <v>0</v>
      </c>
      <c r="I329" s="21">
        <f t="shared" si="61"/>
        <v>0</v>
      </c>
      <c r="J329" s="21">
        <f t="shared" si="62"/>
        <v>0</v>
      </c>
      <c r="K329" s="21">
        <f t="shared" si="63"/>
        <v>0</v>
      </c>
      <c r="L329" s="21">
        <f t="shared" si="64"/>
        <v>0</v>
      </c>
      <c r="M329" s="21">
        <f t="shared" ca="1" si="58"/>
        <v>-0.10250840240532277</v>
      </c>
      <c r="N329" s="21">
        <f t="shared" ca="1" si="65"/>
        <v>0</v>
      </c>
      <c r="O329" s="50">
        <f t="shared" ca="1" si="66"/>
        <v>0</v>
      </c>
      <c r="P329" s="21">
        <f t="shared" ca="1" si="67"/>
        <v>0</v>
      </c>
      <c r="Q329" s="21">
        <f t="shared" ca="1" si="68"/>
        <v>0</v>
      </c>
      <c r="R329">
        <f t="shared" ca="1" si="59"/>
        <v>0.10250840240532277</v>
      </c>
    </row>
    <row r="330" spans="1:18" x14ac:dyDescent="0.2">
      <c r="A330" s="85"/>
      <c r="B330" s="85"/>
      <c r="C330" s="85"/>
      <c r="D330" s="87">
        <f t="shared" si="56"/>
        <v>0</v>
      </c>
      <c r="E330" s="87">
        <f t="shared" si="56"/>
        <v>0</v>
      </c>
      <c r="F330" s="21">
        <f t="shared" si="57"/>
        <v>0</v>
      </c>
      <c r="G330" s="21">
        <f t="shared" si="57"/>
        <v>0</v>
      </c>
      <c r="H330" s="21">
        <f t="shared" si="60"/>
        <v>0</v>
      </c>
      <c r="I330" s="21">
        <f t="shared" si="61"/>
        <v>0</v>
      </c>
      <c r="J330" s="21">
        <f t="shared" si="62"/>
        <v>0</v>
      </c>
      <c r="K330" s="21">
        <f t="shared" si="63"/>
        <v>0</v>
      </c>
      <c r="L330" s="21">
        <f t="shared" si="64"/>
        <v>0</v>
      </c>
      <c r="M330" s="21">
        <f t="shared" ca="1" si="58"/>
        <v>-0.10250840240532277</v>
      </c>
      <c r="N330" s="21">
        <f t="shared" ca="1" si="65"/>
        <v>0</v>
      </c>
      <c r="O330" s="50">
        <f t="shared" ca="1" si="66"/>
        <v>0</v>
      </c>
      <c r="P330" s="21">
        <f t="shared" ca="1" si="67"/>
        <v>0</v>
      </c>
      <c r="Q330" s="21">
        <f t="shared" ca="1" si="68"/>
        <v>0</v>
      </c>
      <c r="R330">
        <f t="shared" ca="1" si="59"/>
        <v>0.10250840240532277</v>
      </c>
    </row>
    <row r="331" spans="1:18" x14ac:dyDescent="0.2">
      <c r="A331" s="85"/>
      <c r="B331" s="85"/>
      <c r="C331" s="85"/>
      <c r="D331" s="87">
        <f t="shared" si="56"/>
        <v>0</v>
      </c>
      <c r="E331" s="87">
        <f t="shared" si="56"/>
        <v>0</v>
      </c>
      <c r="F331" s="21">
        <f t="shared" si="57"/>
        <v>0</v>
      </c>
      <c r="G331" s="21">
        <f t="shared" si="57"/>
        <v>0</v>
      </c>
      <c r="H331" s="21">
        <f t="shared" si="60"/>
        <v>0</v>
      </c>
      <c r="I331" s="21">
        <f t="shared" si="61"/>
        <v>0</v>
      </c>
      <c r="J331" s="21">
        <f t="shared" si="62"/>
        <v>0</v>
      </c>
      <c r="K331" s="21">
        <f t="shared" si="63"/>
        <v>0</v>
      </c>
      <c r="L331" s="21">
        <f t="shared" si="64"/>
        <v>0</v>
      </c>
      <c r="M331" s="21">
        <f t="shared" ca="1" si="58"/>
        <v>-0.10250840240532277</v>
      </c>
      <c r="N331" s="21">
        <f t="shared" ca="1" si="65"/>
        <v>0</v>
      </c>
      <c r="O331" s="50">
        <f t="shared" ca="1" si="66"/>
        <v>0</v>
      </c>
      <c r="P331" s="21">
        <f t="shared" ca="1" si="67"/>
        <v>0</v>
      </c>
      <c r="Q331" s="21">
        <f t="shared" ca="1" si="68"/>
        <v>0</v>
      </c>
      <c r="R331">
        <f t="shared" ca="1" si="59"/>
        <v>0.10250840240532277</v>
      </c>
    </row>
    <row r="332" spans="1:18" x14ac:dyDescent="0.2">
      <c r="A332" s="85"/>
      <c r="B332" s="85"/>
      <c r="C332" s="85"/>
      <c r="D332" s="87">
        <f t="shared" si="56"/>
        <v>0</v>
      </c>
      <c r="E332" s="87">
        <f t="shared" si="56"/>
        <v>0</v>
      </c>
      <c r="F332" s="21">
        <f t="shared" si="57"/>
        <v>0</v>
      </c>
      <c r="G332" s="21">
        <f t="shared" si="57"/>
        <v>0</v>
      </c>
      <c r="H332" s="21">
        <f t="shared" si="60"/>
        <v>0</v>
      </c>
      <c r="I332" s="21">
        <f t="shared" si="61"/>
        <v>0</v>
      </c>
      <c r="J332" s="21">
        <f t="shared" si="62"/>
        <v>0</v>
      </c>
      <c r="K332" s="21">
        <f t="shared" si="63"/>
        <v>0</v>
      </c>
      <c r="L332" s="21">
        <f t="shared" si="64"/>
        <v>0</v>
      </c>
      <c r="M332" s="21">
        <f t="shared" ca="1" si="58"/>
        <v>-0.10250840240532277</v>
      </c>
      <c r="N332" s="21">
        <f t="shared" ca="1" si="65"/>
        <v>0</v>
      </c>
      <c r="O332" s="50">
        <f t="shared" ca="1" si="66"/>
        <v>0</v>
      </c>
      <c r="P332" s="21">
        <f t="shared" ca="1" si="67"/>
        <v>0</v>
      </c>
      <c r="Q332" s="21">
        <f t="shared" ca="1" si="68"/>
        <v>0</v>
      </c>
      <c r="R332">
        <f t="shared" ca="1" si="59"/>
        <v>0.10250840240532277</v>
      </c>
    </row>
    <row r="333" spans="1:18" x14ac:dyDescent="0.2">
      <c r="A333" s="85"/>
      <c r="B333" s="85"/>
      <c r="C333" s="85"/>
      <c r="D333" s="87">
        <f t="shared" si="56"/>
        <v>0</v>
      </c>
      <c r="E333" s="87">
        <f t="shared" si="56"/>
        <v>0</v>
      </c>
      <c r="F333" s="21">
        <f t="shared" si="57"/>
        <v>0</v>
      </c>
      <c r="G333" s="21">
        <f t="shared" si="57"/>
        <v>0</v>
      </c>
      <c r="H333" s="21">
        <f t="shared" si="60"/>
        <v>0</v>
      </c>
      <c r="I333" s="21">
        <f t="shared" si="61"/>
        <v>0</v>
      </c>
      <c r="J333" s="21">
        <f t="shared" si="62"/>
        <v>0</v>
      </c>
      <c r="K333" s="21">
        <f t="shared" si="63"/>
        <v>0</v>
      </c>
      <c r="L333" s="21">
        <f t="shared" si="64"/>
        <v>0</v>
      </c>
      <c r="M333" s="21">
        <f t="shared" ca="1" si="58"/>
        <v>-0.10250840240532277</v>
      </c>
      <c r="N333" s="21">
        <f t="shared" ca="1" si="65"/>
        <v>0</v>
      </c>
      <c r="O333" s="50">
        <f t="shared" ca="1" si="66"/>
        <v>0</v>
      </c>
      <c r="P333" s="21">
        <f t="shared" ca="1" si="67"/>
        <v>0</v>
      </c>
      <c r="Q333" s="21">
        <f t="shared" ca="1" si="68"/>
        <v>0</v>
      </c>
      <c r="R333">
        <f t="shared" ca="1" si="59"/>
        <v>0.10250840240532277</v>
      </c>
    </row>
    <row r="334" spans="1:18" x14ac:dyDescent="0.2">
      <c r="A334" s="85"/>
      <c r="B334" s="85"/>
      <c r="C334" s="85"/>
      <c r="D334" s="87">
        <f t="shared" si="56"/>
        <v>0</v>
      </c>
      <c r="E334" s="87">
        <f t="shared" si="56"/>
        <v>0</v>
      </c>
      <c r="F334" s="21">
        <f t="shared" si="57"/>
        <v>0</v>
      </c>
      <c r="G334" s="21">
        <f t="shared" si="57"/>
        <v>0</v>
      </c>
      <c r="H334" s="21">
        <f t="shared" si="60"/>
        <v>0</v>
      </c>
      <c r="I334" s="21">
        <f t="shared" si="61"/>
        <v>0</v>
      </c>
      <c r="J334" s="21">
        <f t="shared" si="62"/>
        <v>0</v>
      </c>
      <c r="K334" s="21">
        <f t="shared" si="63"/>
        <v>0</v>
      </c>
      <c r="L334" s="21">
        <f t="shared" si="64"/>
        <v>0</v>
      </c>
      <c r="M334" s="21">
        <f t="shared" ca="1" si="58"/>
        <v>-0.10250840240532277</v>
      </c>
      <c r="N334" s="21">
        <f t="shared" ca="1" si="65"/>
        <v>0</v>
      </c>
      <c r="O334" s="50">
        <f t="shared" ca="1" si="66"/>
        <v>0</v>
      </c>
      <c r="P334" s="21">
        <f t="shared" ca="1" si="67"/>
        <v>0</v>
      </c>
      <c r="Q334" s="21">
        <f t="shared" ca="1" si="68"/>
        <v>0</v>
      </c>
      <c r="R334">
        <f t="shared" ca="1" si="59"/>
        <v>0.10250840240532277</v>
      </c>
    </row>
    <row r="335" spans="1:18" x14ac:dyDescent="0.2">
      <c r="A335" s="85"/>
      <c r="B335" s="85"/>
      <c r="C335" s="85"/>
      <c r="D335" s="87">
        <f>A335/A$18</f>
        <v>0</v>
      </c>
      <c r="E335" s="87">
        <f>B335/B$18</f>
        <v>0</v>
      </c>
      <c r="F335" s="21">
        <f>$C335*D335</f>
        <v>0</v>
      </c>
      <c r="G335" s="21">
        <f>$C335*E335</f>
        <v>0</v>
      </c>
      <c r="H335" s="21">
        <f>C335*D335*D335</f>
        <v>0</v>
      </c>
      <c r="I335" s="21">
        <f>C335*D335*D335*D335</f>
        <v>0</v>
      </c>
      <c r="J335" s="21">
        <f>C335*D335*D335*D335*D335</f>
        <v>0</v>
      </c>
      <c r="K335" s="21">
        <f>C335*E335*D335</f>
        <v>0</v>
      </c>
      <c r="L335" s="21">
        <f>C335*E335*D335*D335</f>
        <v>0</v>
      </c>
      <c r="M335" s="21">
        <f t="shared" ca="1" si="58"/>
        <v>-0.10250840240532277</v>
      </c>
      <c r="N335" s="21">
        <f ca="1">C335*(M335-E335)^2</f>
        <v>0</v>
      </c>
      <c r="O335" s="50">
        <f ca="1">(C335*O$1-O$2*F335+O$3*H335)^2</f>
        <v>0</v>
      </c>
      <c r="P335" s="21">
        <f ca="1">(-C335*O$2+O$4*F335-O$5*H335)^2</f>
        <v>0</v>
      </c>
      <c r="Q335" s="21">
        <f ca="1">+(C335*O$3-F335*O$5+H335*O$6)^2</f>
        <v>0</v>
      </c>
      <c r="R335">
        <f t="shared" ca="1" si="59"/>
        <v>0.10250840240532277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139"/>
  <sheetViews>
    <sheetView topLeftCell="A279" workbookViewId="0">
      <selection activeCell="A247" sqref="A247:D330"/>
    </sheetView>
  </sheetViews>
  <sheetFormatPr defaultRowHeight="12.75" x14ac:dyDescent="0.2"/>
  <cols>
    <col min="1" max="1" width="19.7109375" style="10" customWidth="1"/>
    <col min="2" max="2" width="4.42578125" customWidth="1"/>
    <col min="3" max="3" width="12.7109375" style="10" customWidth="1"/>
    <col min="4" max="4" width="5.42578125" customWidth="1"/>
    <col min="5" max="5" width="14.85546875" customWidth="1"/>
    <col min="7" max="7" width="12" customWidth="1"/>
    <col min="8" max="8" width="14.140625" style="10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98" t="s">
        <v>293</v>
      </c>
      <c r="I1" s="99" t="s">
        <v>203</v>
      </c>
      <c r="J1" s="100" t="s">
        <v>294</v>
      </c>
    </row>
    <row r="2" spans="1:16" x14ac:dyDescent="0.2">
      <c r="I2" s="101" t="s">
        <v>214</v>
      </c>
      <c r="J2" s="102" t="s">
        <v>295</v>
      </c>
    </row>
    <row r="3" spans="1:16" x14ac:dyDescent="0.2">
      <c r="A3" s="103" t="s">
        <v>296</v>
      </c>
      <c r="I3" s="101" t="s">
        <v>218</v>
      </c>
      <c r="J3" s="102" t="s">
        <v>297</v>
      </c>
    </row>
    <row r="4" spans="1:16" x14ac:dyDescent="0.2">
      <c r="I4" s="101" t="s">
        <v>231</v>
      </c>
      <c r="J4" s="102" t="s">
        <v>297</v>
      </c>
    </row>
    <row r="5" spans="1:16" ht="13.5" thickBot="1" x14ac:dyDescent="0.25">
      <c r="I5" s="104" t="s">
        <v>188</v>
      </c>
      <c r="J5" s="105" t="s">
        <v>298</v>
      </c>
    </row>
    <row r="10" spans="1:16" ht="13.5" thickBot="1" x14ac:dyDescent="0.25"/>
    <row r="11" spans="1:16" ht="12.75" customHeight="1" thickBot="1" x14ac:dyDescent="0.25">
      <c r="A11" s="10" t="str">
        <f t="shared" ref="A11:A74" si="0">P11</f>
        <v> PZ 5.162 </v>
      </c>
      <c r="B11" s="8" t="str">
        <f t="shared" ref="B11:B74" si="1">IF(H11=INT(H11),"I","II")</f>
        <v>I</v>
      </c>
      <c r="C11" s="10">
        <f t="shared" ref="C11:C74" si="2">1*G11</f>
        <v>27775.29</v>
      </c>
      <c r="D11" t="str">
        <f t="shared" ref="D11:D74" si="3">VLOOKUP(F11,I$1:J$5,2,FALSE)</f>
        <v>vis</v>
      </c>
      <c r="E11" s="106">
        <f>VLOOKUP(C11,'A (3)'!C$21:E$970,3,FALSE)</f>
        <v>-43457.50620739469</v>
      </c>
      <c r="F11" s="8" t="s">
        <v>188</v>
      </c>
      <c r="G11" t="str">
        <f t="shared" ref="G11:G74" si="4">MID(I11,3,LEN(I11)-3)</f>
        <v>27775.29</v>
      </c>
      <c r="H11" s="10">
        <f t="shared" ref="H11:H74" si="5">1*K11</f>
        <v>-43511</v>
      </c>
      <c r="I11" s="107" t="s">
        <v>300</v>
      </c>
      <c r="J11" s="108" t="s">
        <v>301</v>
      </c>
      <c r="K11" s="107">
        <v>-43511</v>
      </c>
      <c r="L11" s="107" t="s">
        <v>302</v>
      </c>
      <c r="M11" s="108" t="s">
        <v>303</v>
      </c>
      <c r="N11" s="108"/>
      <c r="O11" s="109" t="s">
        <v>304</v>
      </c>
      <c r="P11" s="109" t="s">
        <v>305</v>
      </c>
    </row>
    <row r="12" spans="1:16" ht="12.75" customHeight="1" thickBot="1" x14ac:dyDescent="0.25">
      <c r="A12" s="10" t="str">
        <f t="shared" si="0"/>
        <v> PZ 5.162 </v>
      </c>
      <c r="B12" s="8" t="str">
        <f t="shared" si="1"/>
        <v>I</v>
      </c>
      <c r="C12" s="10">
        <f t="shared" si="2"/>
        <v>28043.48</v>
      </c>
      <c r="D12" t="str">
        <f t="shared" si="3"/>
        <v>vis</v>
      </c>
      <c r="E12" s="106">
        <f>VLOOKUP(C12,'A (3)'!C$21:E$970,3,FALSE)</f>
        <v>-42616.41817217748</v>
      </c>
      <c r="F12" s="8" t="s">
        <v>188</v>
      </c>
      <c r="G12" t="str">
        <f t="shared" si="4"/>
        <v>28043.48</v>
      </c>
      <c r="H12" s="10">
        <f t="shared" si="5"/>
        <v>-42670</v>
      </c>
      <c r="I12" s="107" t="s">
        <v>306</v>
      </c>
      <c r="J12" s="108" t="s">
        <v>307</v>
      </c>
      <c r="K12" s="107">
        <v>-42670</v>
      </c>
      <c r="L12" s="107" t="s">
        <v>308</v>
      </c>
      <c r="M12" s="108" t="s">
        <v>303</v>
      </c>
      <c r="N12" s="108"/>
      <c r="O12" s="109" t="s">
        <v>304</v>
      </c>
      <c r="P12" s="109" t="s">
        <v>305</v>
      </c>
    </row>
    <row r="13" spans="1:16" ht="12.75" customHeight="1" thickBot="1" x14ac:dyDescent="0.25">
      <c r="A13" s="10" t="str">
        <f t="shared" si="0"/>
        <v> PZ 5.162 </v>
      </c>
      <c r="B13" s="8" t="str">
        <f t="shared" si="1"/>
        <v>I</v>
      </c>
      <c r="C13" s="10">
        <f t="shared" si="2"/>
        <v>28593.21</v>
      </c>
      <c r="D13" t="str">
        <f t="shared" si="3"/>
        <v>vis</v>
      </c>
      <c r="E13" s="106">
        <f>VLOOKUP(C13,'A (3)'!C$21:E$970,3,FALSE)</f>
        <v>-40892.374301787248</v>
      </c>
      <c r="F13" s="8" t="s">
        <v>188</v>
      </c>
      <c r="G13" t="str">
        <f t="shared" si="4"/>
        <v>28593.21</v>
      </c>
      <c r="H13" s="10">
        <f t="shared" si="5"/>
        <v>-40946</v>
      </c>
      <c r="I13" s="107" t="s">
        <v>309</v>
      </c>
      <c r="J13" s="108" t="s">
        <v>310</v>
      </c>
      <c r="K13" s="107">
        <v>-40946</v>
      </c>
      <c r="L13" s="107" t="s">
        <v>311</v>
      </c>
      <c r="M13" s="108" t="s">
        <v>303</v>
      </c>
      <c r="N13" s="108"/>
      <c r="O13" s="109" t="s">
        <v>304</v>
      </c>
      <c r="P13" s="109" t="s">
        <v>305</v>
      </c>
    </row>
    <row r="14" spans="1:16" ht="12.75" customHeight="1" thickBot="1" x14ac:dyDescent="0.25">
      <c r="A14" s="10" t="str">
        <f t="shared" si="0"/>
        <v> PZ 5.162 </v>
      </c>
      <c r="B14" s="8" t="str">
        <f t="shared" si="1"/>
        <v>II</v>
      </c>
      <c r="C14" s="10">
        <f t="shared" si="2"/>
        <v>28597.24</v>
      </c>
      <c r="D14" t="str">
        <f t="shared" si="3"/>
        <v>vis</v>
      </c>
      <c r="E14" s="106">
        <f>VLOOKUP(C14,'A (3)'!C$21:E$970,3,FALSE)</f>
        <v>-40879.735557680731</v>
      </c>
      <c r="F14" s="8" t="s">
        <v>188</v>
      </c>
      <c r="G14" t="str">
        <f t="shared" si="4"/>
        <v>28597.24</v>
      </c>
      <c r="H14" s="10">
        <f t="shared" si="5"/>
        <v>-40933.5</v>
      </c>
      <c r="I14" s="107" t="s">
        <v>312</v>
      </c>
      <c r="J14" s="108" t="s">
        <v>313</v>
      </c>
      <c r="K14" s="107">
        <v>-40933.5</v>
      </c>
      <c r="L14" s="107" t="s">
        <v>314</v>
      </c>
      <c r="M14" s="108" t="s">
        <v>303</v>
      </c>
      <c r="N14" s="108"/>
      <c r="O14" s="109" t="s">
        <v>304</v>
      </c>
      <c r="P14" s="109" t="s">
        <v>305</v>
      </c>
    </row>
    <row r="15" spans="1:16" ht="12.75" customHeight="1" thickBot="1" x14ac:dyDescent="0.25">
      <c r="A15" s="10" t="str">
        <f t="shared" si="0"/>
        <v> PZ 5.193 </v>
      </c>
      <c r="B15" s="8" t="str">
        <f t="shared" si="1"/>
        <v>II</v>
      </c>
      <c r="C15" s="10">
        <f t="shared" si="2"/>
        <v>28800.3</v>
      </c>
      <c r="D15" t="str">
        <f t="shared" si="3"/>
        <v>vis</v>
      </c>
      <c r="E15" s="106">
        <f>VLOOKUP(C15,'A (3)'!C$21:E$970,3,FALSE)</f>
        <v>-40242.905935281669</v>
      </c>
      <c r="F15" s="8" t="s">
        <v>188</v>
      </c>
      <c r="G15" t="str">
        <f t="shared" si="4"/>
        <v>28800.30</v>
      </c>
      <c r="H15" s="10">
        <f t="shared" si="5"/>
        <v>-40296.5</v>
      </c>
      <c r="I15" s="107" t="s">
        <v>315</v>
      </c>
      <c r="J15" s="108" t="s">
        <v>316</v>
      </c>
      <c r="K15" s="107">
        <v>-40296.5</v>
      </c>
      <c r="L15" s="107" t="s">
        <v>311</v>
      </c>
      <c r="M15" s="108" t="s">
        <v>317</v>
      </c>
      <c r="N15" s="108"/>
      <c r="O15" s="109" t="s">
        <v>318</v>
      </c>
      <c r="P15" s="109" t="s">
        <v>319</v>
      </c>
    </row>
    <row r="16" spans="1:16" ht="12.75" customHeight="1" thickBot="1" x14ac:dyDescent="0.25">
      <c r="A16" s="10" t="str">
        <f t="shared" si="0"/>
        <v> BTOK 49.384 </v>
      </c>
      <c r="B16" s="8" t="str">
        <f t="shared" si="1"/>
        <v>I</v>
      </c>
      <c r="C16" s="10">
        <f t="shared" si="2"/>
        <v>32467.061000000002</v>
      </c>
      <c r="D16" t="str">
        <f t="shared" si="3"/>
        <v>vis</v>
      </c>
      <c r="E16" s="106">
        <f>VLOOKUP(C16,'A (3)'!C$21:E$970,3,FALSE)</f>
        <v>-28743.339191178253</v>
      </c>
      <c r="F16" s="8" t="s">
        <v>188</v>
      </c>
      <c r="G16" t="str">
        <f t="shared" si="4"/>
        <v>32467.061</v>
      </c>
      <c r="H16" s="10">
        <f t="shared" si="5"/>
        <v>-28797</v>
      </c>
      <c r="I16" s="107" t="s">
        <v>320</v>
      </c>
      <c r="J16" s="108" t="s">
        <v>321</v>
      </c>
      <c r="K16" s="107">
        <v>-28797</v>
      </c>
      <c r="L16" s="107" t="s">
        <v>322</v>
      </c>
      <c r="M16" s="108" t="s">
        <v>299</v>
      </c>
      <c r="N16" s="108"/>
      <c r="O16" s="109" t="s">
        <v>323</v>
      </c>
      <c r="P16" s="109" t="s">
        <v>324</v>
      </c>
    </row>
    <row r="17" spans="1:16" ht="12.75" customHeight="1" thickBot="1" x14ac:dyDescent="0.25">
      <c r="A17" s="10" t="str">
        <f t="shared" si="0"/>
        <v> BTOK 49.384 </v>
      </c>
      <c r="B17" s="8" t="str">
        <f t="shared" si="1"/>
        <v>II</v>
      </c>
      <c r="C17" s="10">
        <f t="shared" si="2"/>
        <v>33567.945</v>
      </c>
      <c r="D17" t="str">
        <f t="shared" si="3"/>
        <v>vis</v>
      </c>
      <c r="E17" s="106">
        <f>VLOOKUP(C17,'A (3)'!C$21:E$970,3,FALSE)</f>
        <v>-25290.785551735833</v>
      </c>
      <c r="F17" s="8" t="s">
        <v>188</v>
      </c>
      <c r="G17" t="str">
        <f t="shared" si="4"/>
        <v>33567.945</v>
      </c>
      <c r="H17" s="10">
        <f t="shared" si="5"/>
        <v>-25344.5</v>
      </c>
      <c r="I17" s="107" t="s">
        <v>325</v>
      </c>
      <c r="J17" s="108" t="s">
        <v>326</v>
      </c>
      <c r="K17" s="107">
        <v>-25344.5</v>
      </c>
      <c r="L17" s="107" t="s">
        <v>327</v>
      </c>
      <c r="M17" s="108" t="s">
        <v>299</v>
      </c>
      <c r="N17" s="108"/>
      <c r="O17" s="109" t="s">
        <v>323</v>
      </c>
      <c r="P17" s="109" t="s">
        <v>324</v>
      </c>
    </row>
    <row r="18" spans="1:16" ht="12.75" customHeight="1" thickBot="1" x14ac:dyDescent="0.25">
      <c r="A18" s="10" t="str">
        <f t="shared" si="0"/>
        <v> BTOK 49.384 </v>
      </c>
      <c r="B18" s="8" t="str">
        <f t="shared" si="1"/>
        <v>I</v>
      </c>
      <c r="C18" s="10">
        <f t="shared" si="2"/>
        <v>33929.989000000001</v>
      </c>
      <c r="D18" t="str">
        <f t="shared" si="3"/>
        <v>vis</v>
      </c>
      <c r="E18" s="106">
        <f>VLOOKUP(C18,'A (3)'!C$21:E$970,3,FALSE)</f>
        <v>-24155.35590625248</v>
      </c>
      <c r="F18" s="8" t="s">
        <v>188</v>
      </c>
      <c r="G18" t="str">
        <f t="shared" si="4"/>
        <v>33929.989</v>
      </c>
      <c r="H18" s="10">
        <f t="shared" si="5"/>
        <v>-24209</v>
      </c>
      <c r="I18" s="107" t="s">
        <v>328</v>
      </c>
      <c r="J18" s="108" t="s">
        <v>329</v>
      </c>
      <c r="K18" s="107">
        <v>-24209</v>
      </c>
      <c r="L18" s="107" t="s">
        <v>330</v>
      </c>
      <c r="M18" s="108" t="s">
        <v>299</v>
      </c>
      <c r="N18" s="108"/>
      <c r="O18" s="109" t="s">
        <v>323</v>
      </c>
      <c r="P18" s="109" t="s">
        <v>324</v>
      </c>
    </row>
    <row r="19" spans="1:16" ht="12.75" customHeight="1" thickBot="1" x14ac:dyDescent="0.25">
      <c r="A19" s="10" t="str">
        <f t="shared" si="0"/>
        <v> BTOK 49.384 </v>
      </c>
      <c r="B19" s="8" t="str">
        <f t="shared" si="1"/>
        <v>II</v>
      </c>
      <c r="C19" s="10">
        <f t="shared" si="2"/>
        <v>33946.108</v>
      </c>
      <c r="D19" t="str">
        <f t="shared" si="3"/>
        <v>vis</v>
      </c>
      <c r="E19" s="106">
        <f>VLOOKUP(C19,'A (3)'!C$21:E$970,3,FALSE)</f>
        <v>-24104.804065991226</v>
      </c>
      <c r="F19" s="8" t="s">
        <v>188</v>
      </c>
      <c r="G19" t="str">
        <f t="shared" si="4"/>
        <v>33946.108</v>
      </c>
      <c r="H19" s="10">
        <f t="shared" si="5"/>
        <v>-24158.5</v>
      </c>
      <c r="I19" s="107" t="s">
        <v>331</v>
      </c>
      <c r="J19" s="108" t="s">
        <v>332</v>
      </c>
      <c r="K19" s="107">
        <v>-24158.5</v>
      </c>
      <c r="L19" s="107" t="s">
        <v>333</v>
      </c>
      <c r="M19" s="108" t="s">
        <v>299</v>
      </c>
      <c r="N19" s="108"/>
      <c r="O19" s="109" t="s">
        <v>323</v>
      </c>
      <c r="P19" s="109" t="s">
        <v>324</v>
      </c>
    </row>
    <row r="20" spans="1:16" ht="12.75" customHeight="1" thickBot="1" x14ac:dyDescent="0.25">
      <c r="A20" s="10" t="str">
        <f t="shared" si="0"/>
        <v> MSAI 35.25 </v>
      </c>
      <c r="B20" s="8" t="str">
        <f t="shared" si="1"/>
        <v>II</v>
      </c>
      <c r="C20" s="10">
        <f t="shared" si="2"/>
        <v>35747.371099999997</v>
      </c>
      <c r="D20" t="str">
        <f t="shared" si="3"/>
        <v>vis</v>
      </c>
      <c r="E20" s="106">
        <f>VLOOKUP(C20,'A (3)'!C$21:E$970,3,FALSE)</f>
        <v>-18455.746152988289</v>
      </c>
      <c r="F20" s="8" t="s">
        <v>188</v>
      </c>
      <c r="G20" t="str">
        <f t="shared" si="4"/>
        <v>35747.3711</v>
      </c>
      <c r="H20" s="10">
        <f t="shared" si="5"/>
        <v>-18509.5</v>
      </c>
      <c r="I20" s="107" t="s">
        <v>344</v>
      </c>
      <c r="J20" s="108" t="s">
        <v>345</v>
      </c>
      <c r="K20" s="107">
        <v>-18509.5</v>
      </c>
      <c r="L20" s="107" t="s">
        <v>346</v>
      </c>
      <c r="M20" s="108" t="s">
        <v>337</v>
      </c>
      <c r="N20" s="108" t="s">
        <v>338</v>
      </c>
      <c r="O20" s="109" t="s">
        <v>339</v>
      </c>
      <c r="P20" s="109" t="s">
        <v>340</v>
      </c>
    </row>
    <row r="21" spans="1:16" ht="12.75" customHeight="1" thickBot="1" x14ac:dyDescent="0.25">
      <c r="A21" s="10" t="str">
        <f t="shared" si="0"/>
        <v> MSAI 35.25 </v>
      </c>
      <c r="B21" s="8" t="str">
        <f t="shared" si="1"/>
        <v>I</v>
      </c>
      <c r="C21" s="10">
        <f t="shared" si="2"/>
        <v>35755.499499999998</v>
      </c>
      <c r="D21" t="str">
        <f t="shared" si="3"/>
        <v>vis</v>
      </c>
      <c r="E21" s="106">
        <f>VLOOKUP(C21,'A (3)'!C$21:E$970,3,FALSE)</f>
        <v>-18430.254151103578</v>
      </c>
      <c r="F21" s="8" t="s">
        <v>188</v>
      </c>
      <c r="G21" t="str">
        <f t="shared" si="4"/>
        <v>35755.4995</v>
      </c>
      <c r="H21" s="10">
        <f t="shared" si="5"/>
        <v>-18484</v>
      </c>
      <c r="I21" s="107" t="s">
        <v>350</v>
      </c>
      <c r="J21" s="108" t="s">
        <v>351</v>
      </c>
      <c r="K21" s="107">
        <v>-18484</v>
      </c>
      <c r="L21" s="107" t="s">
        <v>352</v>
      </c>
      <c r="M21" s="108" t="s">
        <v>337</v>
      </c>
      <c r="N21" s="108" t="s">
        <v>338</v>
      </c>
      <c r="O21" s="109" t="s">
        <v>339</v>
      </c>
      <c r="P21" s="109" t="s">
        <v>340</v>
      </c>
    </row>
    <row r="22" spans="1:16" ht="12.75" customHeight="1" thickBot="1" x14ac:dyDescent="0.25">
      <c r="A22" s="10" t="str">
        <f t="shared" si="0"/>
        <v> MSAI 35.25 </v>
      </c>
      <c r="B22" s="8" t="str">
        <f t="shared" si="1"/>
        <v>II</v>
      </c>
      <c r="C22" s="10">
        <f t="shared" si="2"/>
        <v>35757.573600000003</v>
      </c>
      <c r="D22" t="str">
        <f t="shared" si="3"/>
        <v>vis</v>
      </c>
      <c r="E22" s="106">
        <f>VLOOKUP(C22,'A (3)'!C$21:E$970,3,FALSE)</f>
        <v>-18423.749431711174</v>
      </c>
      <c r="F22" s="8" t="s">
        <v>188</v>
      </c>
      <c r="G22" t="str">
        <f t="shared" si="4"/>
        <v>35757.5736</v>
      </c>
      <c r="H22" s="10">
        <f t="shared" si="5"/>
        <v>-18477.5</v>
      </c>
      <c r="I22" s="107" t="s">
        <v>356</v>
      </c>
      <c r="J22" s="108" t="s">
        <v>357</v>
      </c>
      <c r="K22" s="107">
        <v>-18477.5</v>
      </c>
      <c r="L22" s="107" t="s">
        <v>358</v>
      </c>
      <c r="M22" s="108" t="s">
        <v>337</v>
      </c>
      <c r="N22" s="108" t="s">
        <v>338</v>
      </c>
      <c r="O22" s="109" t="s">
        <v>339</v>
      </c>
      <c r="P22" s="109" t="s">
        <v>340</v>
      </c>
    </row>
    <row r="23" spans="1:16" ht="12.75" customHeight="1" thickBot="1" x14ac:dyDescent="0.25">
      <c r="A23" s="10" t="str">
        <f t="shared" si="0"/>
        <v> MSAI 35.25 </v>
      </c>
      <c r="B23" s="8" t="str">
        <f t="shared" si="1"/>
        <v>I</v>
      </c>
      <c r="C23" s="10">
        <f t="shared" si="2"/>
        <v>35812.260999999999</v>
      </c>
      <c r="D23" t="str">
        <f t="shared" si="3"/>
        <v>vis</v>
      </c>
      <c r="E23" s="106">
        <f>VLOOKUP(C23,'A (3)'!C$21:E$970,3,FALSE)</f>
        <v>-18252.240733336388</v>
      </c>
      <c r="F23" s="8" t="s">
        <v>188</v>
      </c>
      <c r="G23" t="str">
        <f t="shared" si="4"/>
        <v>35812.261</v>
      </c>
      <c r="H23" s="10">
        <f t="shared" si="5"/>
        <v>-18306</v>
      </c>
      <c r="I23" s="107" t="s">
        <v>359</v>
      </c>
      <c r="J23" s="108" t="s">
        <v>360</v>
      </c>
      <c r="K23" s="107">
        <v>-18306</v>
      </c>
      <c r="L23" s="107" t="s">
        <v>361</v>
      </c>
      <c r="M23" s="108" t="s">
        <v>337</v>
      </c>
      <c r="N23" s="108" t="s">
        <v>338</v>
      </c>
      <c r="O23" s="109" t="s">
        <v>339</v>
      </c>
      <c r="P23" s="109" t="s">
        <v>340</v>
      </c>
    </row>
    <row r="24" spans="1:16" ht="12.75" customHeight="1" thickBot="1" x14ac:dyDescent="0.25">
      <c r="A24" s="10" t="str">
        <f t="shared" si="0"/>
        <v> MSAI 35.25 </v>
      </c>
      <c r="B24" s="8" t="str">
        <f t="shared" si="1"/>
        <v>I</v>
      </c>
      <c r="C24" s="10">
        <f t="shared" si="2"/>
        <v>35814.491999999998</v>
      </c>
      <c r="D24" t="str">
        <f t="shared" si="3"/>
        <v>vis</v>
      </c>
      <c r="E24" s="106">
        <f>VLOOKUP(C24,'A (3)'!C$21:E$970,3,FALSE)</f>
        <v>-18245.243949688342</v>
      </c>
      <c r="F24" s="8" t="s">
        <v>188</v>
      </c>
      <c r="G24" t="str">
        <f t="shared" si="4"/>
        <v>35814.4920</v>
      </c>
      <c r="H24" s="10">
        <f t="shared" si="5"/>
        <v>-18299</v>
      </c>
      <c r="I24" s="107" t="s">
        <v>362</v>
      </c>
      <c r="J24" s="108" t="s">
        <v>363</v>
      </c>
      <c r="K24" s="107">
        <v>-18299</v>
      </c>
      <c r="L24" s="107" t="s">
        <v>364</v>
      </c>
      <c r="M24" s="108" t="s">
        <v>337</v>
      </c>
      <c r="N24" s="108" t="s">
        <v>338</v>
      </c>
      <c r="O24" s="109" t="s">
        <v>339</v>
      </c>
      <c r="P24" s="109" t="s">
        <v>340</v>
      </c>
    </row>
    <row r="25" spans="1:16" ht="12.75" customHeight="1" thickBot="1" x14ac:dyDescent="0.25">
      <c r="A25" s="10" t="str">
        <f t="shared" si="0"/>
        <v> AA 9.154 </v>
      </c>
      <c r="B25" s="8" t="str">
        <f t="shared" si="1"/>
        <v>I</v>
      </c>
      <c r="C25" s="10">
        <f t="shared" si="2"/>
        <v>35835.22</v>
      </c>
      <c r="D25" t="str">
        <f t="shared" si="3"/>
        <v>vis</v>
      </c>
      <c r="E25" s="106">
        <f>VLOOKUP(C25,'A (3)'!C$21:E$970,3,FALSE)</f>
        <v>-18180.237525906752</v>
      </c>
      <c r="F25" s="8" t="s">
        <v>188</v>
      </c>
      <c r="G25" t="str">
        <f t="shared" si="4"/>
        <v>35835.220</v>
      </c>
      <c r="H25" s="10">
        <f t="shared" si="5"/>
        <v>-18234</v>
      </c>
      <c r="I25" s="107" t="s">
        <v>365</v>
      </c>
      <c r="J25" s="108" t="s">
        <v>366</v>
      </c>
      <c r="K25" s="107">
        <v>-18234</v>
      </c>
      <c r="L25" s="107" t="s">
        <v>367</v>
      </c>
      <c r="M25" s="108" t="s">
        <v>299</v>
      </c>
      <c r="N25" s="108"/>
      <c r="O25" s="109" t="s">
        <v>368</v>
      </c>
      <c r="P25" s="109" t="s">
        <v>369</v>
      </c>
    </row>
    <row r="26" spans="1:16" ht="12.75" customHeight="1" thickBot="1" x14ac:dyDescent="0.25">
      <c r="A26" s="10" t="str">
        <f t="shared" si="0"/>
        <v> MSAI 35.25 </v>
      </c>
      <c r="B26" s="8" t="str">
        <f t="shared" si="1"/>
        <v>I</v>
      </c>
      <c r="C26" s="10">
        <f t="shared" si="2"/>
        <v>36135.587</v>
      </c>
      <c r="D26" t="str">
        <f t="shared" si="3"/>
        <v>vis</v>
      </c>
      <c r="E26" s="106">
        <f>VLOOKUP(C26,'A (3)'!C$21:E$970,3,FALSE)</f>
        <v>-17238.237116219269</v>
      </c>
      <c r="F26" s="8" t="s">
        <v>188</v>
      </c>
      <c r="G26" t="str">
        <f t="shared" si="4"/>
        <v>36135.587</v>
      </c>
      <c r="H26" s="10">
        <f t="shared" si="5"/>
        <v>-17292</v>
      </c>
      <c r="I26" s="107" t="s">
        <v>373</v>
      </c>
      <c r="J26" s="108" t="s">
        <v>374</v>
      </c>
      <c r="K26" s="107">
        <v>-17292</v>
      </c>
      <c r="L26" s="107" t="s">
        <v>375</v>
      </c>
      <c r="M26" s="108" t="s">
        <v>337</v>
      </c>
      <c r="N26" s="108" t="s">
        <v>338</v>
      </c>
      <c r="O26" s="109" t="s">
        <v>339</v>
      </c>
      <c r="P26" s="109" t="s">
        <v>340</v>
      </c>
    </row>
    <row r="27" spans="1:16" ht="12.75" customHeight="1" thickBot="1" x14ac:dyDescent="0.25">
      <c r="A27" s="10" t="str">
        <f t="shared" si="0"/>
        <v> MSAI 35.25 </v>
      </c>
      <c r="B27" s="8" t="str">
        <f t="shared" si="1"/>
        <v>I</v>
      </c>
      <c r="C27" s="10">
        <f t="shared" si="2"/>
        <v>36136.544999999998</v>
      </c>
      <c r="D27" t="str">
        <f t="shared" si="3"/>
        <v>vis</v>
      </c>
      <c r="E27" s="106">
        <f>VLOOKUP(C27,'A (3)'!C$21:E$970,3,FALSE)</f>
        <v>-17235.232670349786</v>
      </c>
      <c r="F27" s="8" t="s">
        <v>188</v>
      </c>
      <c r="G27" t="str">
        <f t="shared" si="4"/>
        <v>36136.5450</v>
      </c>
      <c r="H27" s="10">
        <f t="shared" si="5"/>
        <v>-17289</v>
      </c>
      <c r="I27" s="107" t="s">
        <v>376</v>
      </c>
      <c r="J27" s="108" t="s">
        <v>377</v>
      </c>
      <c r="K27" s="107">
        <v>-17289</v>
      </c>
      <c r="L27" s="107" t="s">
        <v>378</v>
      </c>
      <c r="M27" s="108" t="s">
        <v>337</v>
      </c>
      <c r="N27" s="108" t="s">
        <v>338</v>
      </c>
      <c r="O27" s="109" t="s">
        <v>339</v>
      </c>
      <c r="P27" s="109" t="s">
        <v>340</v>
      </c>
    </row>
    <row r="28" spans="1:16" ht="12.75" customHeight="1" thickBot="1" x14ac:dyDescent="0.25">
      <c r="A28" s="10" t="str">
        <f t="shared" si="0"/>
        <v> MSAI 35.25 </v>
      </c>
      <c r="B28" s="8" t="str">
        <f t="shared" si="1"/>
        <v>II</v>
      </c>
      <c r="C28" s="10">
        <f t="shared" si="2"/>
        <v>36137.341800000002</v>
      </c>
      <c r="D28" t="str">
        <f t="shared" si="3"/>
        <v>vis</v>
      </c>
      <c r="E28" s="106">
        <f>VLOOKUP(C28,'A (3)'!C$21:E$970,3,FALSE)</f>
        <v>-17232.733774244545</v>
      </c>
      <c r="F28" s="8" t="s">
        <v>188</v>
      </c>
      <c r="G28" t="str">
        <f t="shared" si="4"/>
        <v>36137.3418</v>
      </c>
      <c r="H28" s="10">
        <f t="shared" si="5"/>
        <v>-17286.5</v>
      </c>
      <c r="I28" s="107" t="s">
        <v>379</v>
      </c>
      <c r="J28" s="108" t="s">
        <v>380</v>
      </c>
      <c r="K28" s="107">
        <v>-17286.5</v>
      </c>
      <c r="L28" s="107" t="s">
        <v>381</v>
      </c>
      <c r="M28" s="108" t="s">
        <v>337</v>
      </c>
      <c r="N28" s="108" t="s">
        <v>338</v>
      </c>
      <c r="O28" s="109" t="s">
        <v>339</v>
      </c>
      <c r="P28" s="109" t="s">
        <v>340</v>
      </c>
    </row>
    <row r="29" spans="1:16" ht="12.75" customHeight="1" thickBot="1" x14ac:dyDescent="0.25">
      <c r="A29" s="10" t="str">
        <f t="shared" si="0"/>
        <v> MSAI 35.25 </v>
      </c>
      <c r="B29" s="8" t="str">
        <f t="shared" si="1"/>
        <v>I</v>
      </c>
      <c r="C29" s="10">
        <f t="shared" si="2"/>
        <v>36544.374000000003</v>
      </c>
      <c r="D29" t="str">
        <f t="shared" si="3"/>
        <v>vis</v>
      </c>
      <c r="E29" s="106">
        <f>VLOOKUP(C29,'A (3)'!C$21:E$970,3,FALSE)</f>
        <v>-15956.213719924324</v>
      </c>
      <c r="F29" s="8" t="s">
        <v>188</v>
      </c>
      <c r="G29" t="str">
        <f t="shared" si="4"/>
        <v>36544.3740</v>
      </c>
      <c r="H29" s="10">
        <f t="shared" si="5"/>
        <v>-16010</v>
      </c>
      <c r="I29" s="107" t="s">
        <v>382</v>
      </c>
      <c r="J29" s="108" t="s">
        <v>383</v>
      </c>
      <c r="K29" s="107">
        <v>-16010</v>
      </c>
      <c r="L29" s="107" t="s">
        <v>384</v>
      </c>
      <c r="M29" s="108" t="s">
        <v>337</v>
      </c>
      <c r="N29" s="108" t="s">
        <v>338</v>
      </c>
      <c r="O29" s="109" t="s">
        <v>339</v>
      </c>
      <c r="P29" s="109" t="s">
        <v>340</v>
      </c>
    </row>
    <row r="30" spans="1:16" ht="12.75" customHeight="1" thickBot="1" x14ac:dyDescent="0.25">
      <c r="A30" s="10" t="str">
        <f t="shared" si="0"/>
        <v> MSAI 35.25 </v>
      </c>
      <c r="B30" s="8" t="str">
        <f t="shared" si="1"/>
        <v>I</v>
      </c>
      <c r="C30" s="10">
        <f t="shared" si="2"/>
        <v>36552.345000000001</v>
      </c>
      <c r="D30" t="str">
        <f t="shared" si="3"/>
        <v>vis</v>
      </c>
      <c r="E30" s="106">
        <f>VLOOKUP(C30,'A (3)'!C$21:E$970,3,FALSE)</f>
        <v>-15931.215350377681</v>
      </c>
      <c r="F30" s="8" t="s">
        <v>188</v>
      </c>
      <c r="G30" t="str">
        <f t="shared" si="4"/>
        <v>36552.3450</v>
      </c>
      <c r="H30" s="10">
        <f t="shared" si="5"/>
        <v>-15985</v>
      </c>
      <c r="I30" s="107" t="s">
        <v>385</v>
      </c>
      <c r="J30" s="108" t="s">
        <v>386</v>
      </c>
      <c r="K30" s="107">
        <v>-15985</v>
      </c>
      <c r="L30" s="107" t="s">
        <v>387</v>
      </c>
      <c r="M30" s="108" t="s">
        <v>337</v>
      </c>
      <c r="N30" s="108" t="s">
        <v>338</v>
      </c>
      <c r="O30" s="109" t="s">
        <v>339</v>
      </c>
      <c r="P30" s="109" t="s">
        <v>340</v>
      </c>
    </row>
    <row r="31" spans="1:16" ht="12.75" customHeight="1" thickBot="1" x14ac:dyDescent="0.25">
      <c r="A31" s="10" t="str">
        <f t="shared" si="0"/>
        <v> MSAI 35.25 </v>
      </c>
      <c r="B31" s="8" t="str">
        <f t="shared" si="1"/>
        <v>I</v>
      </c>
      <c r="C31" s="10">
        <f t="shared" si="2"/>
        <v>36573.390099999997</v>
      </c>
      <c r="D31" t="str">
        <f t="shared" si="3"/>
        <v>vis</v>
      </c>
      <c r="E31" s="106">
        <f>VLOOKUP(C31,'A (3)'!C$21:E$970,3,FALSE)</f>
        <v>-15865.214448740982</v>
      </c>
      <c r="F31" s="8" t="s">
        <v>188</v>
      </c>
      <c r="G31" t="str">
        <f t="shared" si="4"/>
        <v>36573.3901</v>
      </c>
      <c r="H31" s="10">
        <f t="shared" si="5"/>
        <v>-15919</v>
      </c>
      <c r="I31" s="107" t="s">
        <v>391</v>
      </c>
      <c r="J31" s="108" t="s">
        <v>392</v>
      </c>
      <c r="K31" s="107">
        <v>-15919</v>
      </c>
      <c r="L31" s="107" t="s">
        <v>393</v>
      </c>
      <c r="M31" s="108" t="s">
        <v>337</v>
      </c>
      <c r="N31" s="108" t="s">
        <v>338</v>
      </c>
      <c r="O31" s="109" t="s">
        <v>339</v>
      </c>
      <c r="P31" s="109" t="s">
        <v>340</v>
      </c>
    </row>
    <row r="32" spans="1:16" ht="12.75" customHeight="1" thickBot="1" x14ac:dyDescent="0.25">
      <c r="A32" s="10" t="str">
        <f t="shared" si="0"/>
        <v> MSAI 35.25 </v>
      </c>
      <c r="B32" s="8" t="str">
        <f t="shared" si="1"/>
        <v>I</v>
      </c>
      <c r="C32" s="10">
        <f t="shared" si="2"/>
        <v>36574.346899999997</v>
      </c>
      <c r="D32" t="str">
        <f t="shared" si="3"/>
        <v>vis</v>
      </c>
      <c r="E32" s="106">
        <f>VLOOKUP(C32,'A (3)'!C$21:E$970,3,FALSE)</f>
        <v>-15862.213766269242</v>
      </c>
      <c r="F32" s="8" t="s">
        <v>188</v>
      </c>
      <c r="G32" t="str">
        <f t="shared" si="4"/>
        <v>36574.3469</v>
      </c>
      <c r="H32" s="10">
        <f t="shared" si="5"/>
        <v>-15916</v>
      </c>
      <c r="I32" s="107" t="s">
        <v>394</v>
      </c>
      <c r="J32" s="108" t="s">
        <v>395</v>
      </c>
      <c r="K32" s="107">
        <v>-15916</v>
      </c>
      <c r="L32" s="107" t="s">
        <v>396</v>
      </c>
      <c r="M32" s="108" t="s">
        <v>337</v>
      </c>
      <c r="N32" s="108" t="s">
        <v>338</v>
      </c>
      <c r="O32" s="109" t="s">
        <v>339</v>
      </c>
      <c r="P32" s="109" t="s">
        <v>340</v>
      </c>
    </row>
    <row r="33" spans="1:16" ht="12.75" customHeight="1" thickBot="1" x14ac:dyDescent="0.25">
      <c r="A33" s="10" t="str">
        <f t="shared" si="0"/>
        <v> HABZ 54 </v>
      </c>
      <c r="B33" s="8" t="str">
        <f t="shared" si="1"/>
        <v>II</v>
      </c>
      <c r="C33" s="10">
        <f t="shared" si="2"/>
        <v>37025.372000000003</v>
      </c>
      <c r="D33" t="str">
        <f t="shared" si="3"/>
        <v>vis</v>
      </c>
      <c r="E33" s="106">
        <f>VLOOKUP(C33,'A (3)'!C$21:E$970,3,FALSE)</f>
        <v>-14447.724727928324</v>
      </c>
      <c r="F33" s="8" t="s">
        <v>188</v>
      </c>
      <c r="G33" t="str">
        <f t="shared" si="4"/>
        <v>37025.372</v>
      </c>
      <c r="H33" s="10">
        <f t="shared" si="5"/>
        <v>-14501.5</v>
      </c>
      <c r="I33" s="107" t="s">
        <v>397</v>
      </c>
      <c r="J33" s="108" t="s">
        <v>398</v>
      </c>
      <c r="K33" s="107">
        <v>-14501.5</v>
      </c>
      <c r="L33" s="107" t="s">
        <v>399</v>
      </c>
      <c r="M33" s="108" t="s">
        <v>303</v>
      </c>
      <c r="N33" s="108"/>
      <c r="O33" s="109" t="s">
        <v>400</v>
      </c>
      <c r="P33" s="109" t="s">
        <v>401</v>
      </c>
    </row>
    <row r="34" spans="1:16" ht="12.75" customHeight="1" thickBot="1" x14ac:dyDescent="0.25">
      <c r="A34" s="10" t="str">
        <f t="shared" si="0"/>
        <v> HABZ 54 </v>
      </c>
      <c r="B34" s="8" t="str">
        <f t="shared" si="1"/>
        <v>II</v>
      </c>
      <c r="C34" s="10">
        <f t="shared" si="2"/>
        <v>37045.47</v>
      </c>
      <c r="D34" t="str">
        <f t="shared" si="3"/>
        <v>vis</v>
      </c>
      <c r="E34" s="106">
        <f>VLOOKUP(C34,'A (3)'!C$21:E$970,3,FALSE)</f>
        <v>-14384.694087964888</v>
      </c>
      <c r="F34" s="8" t="s">
        <v>188</v>
      </c>
      <c r="G34" t="str">
        <f t="shared" si="4"/>
        <v>37045.470</v>
      </c>
      <c r="H34" s="10">
        <f t="shared" si="5"/>
        <v>-14438.5</v>
      </c>
      <c r="I34" s="107" t="s">
        <v>402</v>
      </c>
      <c r="J34" s="108" t="s">
        <v>403</v>
      </c>
      <c r="K34" s="107">
        <v>-14438.5</v>
      </c>
      <c r="L34" s="107" t="s">
        <v>404</v>
      </c>
      <c r="M34" s="108" t="s">
        <v>303</v>
      </c>
      <c r="N34" s="108"/>
      <c r="O34" s="109" t="s">
        <v>400</v>
      </c>
      <c r="P34" s="109" t="s">
        <v>401</v>
      </c>
    </row>
    <row r="35" spans="1:16" ht="12.75" customHeight="1" thickBot="1" x14ac:dyDescent="0.25">
      <c r="A35" s="10" t="str">
        <f t="shared" si="0"/>
        <v> MSAI 35.25 </v>
      </c>
      <c r="B35" s="8" t="str">
        <f t="shared" si="1"/>
        <v>II</v>
      </c>
      <c r="C35" s="10">
        <f t="shared" si="2"/>
        <v>37259.427000000003</v>
      </c>
      <c r="D35" t="str">
        <f t="shared" si="3"/>
        <v>vis</v>
      </c>
      <c r="E35" s="106">
        <f>VLOOKUP(C35,'A (3)'!C$21:E$970,3,FALSE)</f>
        <v>-13713.689677841578</v>
      </c>
      <c r="F35" s="8" t="s">
        <v>188</v>
      </c>
      <c r="G35" t="str">
        <f t="shared" si="4"/>
        <v>37259.427</v>
      </c>
      <c r="H35" s="10">
        <f t="shared" si="5"/>
        <v>-13767.5</v>
      </c>
      <c r="I35" s="107" t="s">
        <v>405</v>
      </c>
      <c r="J35" s="108" t="s">
        <v>406</v>
      </c>
      <c r="K35" s="107">
        <v>-13767.5</v>
      </c>
      <c r="L35" s="107" t="s">
        <v>407</v>
      </c>
      <c r="M35" s="108" t="s">
        <v>337</v>
      </c>
      <c r="N35" s="108" t="s">
        <v>338</v>
      </c>
      <c r="O35" s="109" t="s">
        <v>339</v>
      </c>
      <c r="P35" s="109" t="s">
        <v>340</v>
      </c>
    </row>
    <row r="36" spans="1:16" ht="12.75" customHeight="1" thickBot="1" x14ac:dyDescent="0.25">
      <c r="A36" s="10" t="str">
        <f t="shared" si="0"/>
        <v> MSAI 35.25 </v>
      </c>
      <c r="B36" s="8" t="str">
        <f t="shared" si="1"/>
        <v>II</v>
      </c>
      <c r="C36" s="10">
        <f t="shared" si="2"/>
        <v>37319.374199999998</v>
      </c>
      <c r="D36" t="str">
        <f t="shared" si="3"/>
        <v>vis</v>
      </c>
      <c r="E36" s="106">
        <f>VLOOKUP(C36,'A (3)'!C$21:E$970,3,FALSE)</f>
        <v>-13525.685379900682</v>
      </c>
      <c r="F36" s="8" t="s">
        <v>188</v>
      </c>
      <c r="G36" t="str">
        <f t="shared" si="4"/>
        <v>37319.3742</v>
      </c>
      <c r="H36" s="10">
        <f t="shared" si="5"/>
        <v>-13579.5</v>
      </c>
      <c r="I36" s="107" t="s">
        <v>408</v>
      </c>
      <c r="J36" s="108" t="s">
        <v>409</v>
      </c>
      <c r="K36" s="107">
        <v>-13579.5</v>
      </c>
      <c r="L36" s="107" t="s">
        <v>410</v>
      </c>
      <c r="M36" s="108" t="s">
        <v>337</v>
      </c>
      <c r="N36" s="108" t="s">
        <v>338</v>
      </c>
      <c r="O36" s="109" t="s">
        <v>339</v>
      </c>
      <c r="P36" s="109" t="s">
        <v>340</v>
      </c>
    </row>
    <row r="37" spans="1:16" ht="12.75" customHeight="1" thickBot="1" x14ac:dyDescent="0.25">
      <c r="A37" s="10" t="str">
        <f t="shared" si="0"/>
        <v> MSAI 35.25 </v>
      </c>
      <c r="B37" s="8" t="str">
        <f t="shared" si="1"/>
        <v>I</v>
      </c>
      <c r="C37" s="10">
        <f t="shared" si="2"/>
        <v>37332.287900000003</v>
      </c>
      <c r="D37" t="str">
        <f t="shared" si="3"/>
        <v>vis</v>
      </c>
      <c r="E37" s="106">
        <f>VLOOKUP(C37,'A (3)'!C$21:E$970,3,FALSE)</f>
        <v>-13485.185888643035</v>
      </c>
      <c r="F37" s="8" t="s">
        <v>188</v>
      </c>
      <c r="G37" t="str">
        <f t="shared" si="4"/>
        <v>37332.2879</v>
      </c>
      <c r="H37" s="10">
        <f t="shared" si="5"/>
        <v>-13539</v>
      </c>
      <c r="I37" s="107" t="s">
        <v>411</v>
      </c>
      <c r="J37" s="108" t="s">
        <v>412</v>
      </c>
      <c r="K37" s="107">
        <v>-13539</v>
      </c>
      <c r="L37" s="107" t="s">
        <v>413</v>
      </c>
      <c r="M37" s="108" t="s">
        <v>337</v>
      </c>
      <c r="N37" s="108" t="s">
        <v>338</v>
      </c>
      <c r="O37" s="109" t="s">
        <v>339</v>
      </c>
      <c r="P37" s="109" t="s">
        <v>340</v>
      </c>
    </row>
    <row r="38" spans="1:16" ht="12.75" customHeight="1" thickBot="1" x14ac:dyDescent="0.25">
      <c r="A38" s="10" t="str">
        <f t="shared" si="0"/>
        <v> MSAI 35.25 </v>
      </c>
      <c r="B38" s="8" t="str">
        <f t="shared" si="1"/>
        <v>II</v>
      </c>
      <c r="C38" s="10">
        <f t="shared" si="2"/>
        <v>37343.288</v>
      </c>
      <c r="D38" t="str">
        <f t="shared" si="3"/>
        <v>vis</v>
      </c>
      <c r="E38" s="106">
        <f>VLOOKUP(C38,'A (3)'!C$21:E$970,3,FALSE)</f>
        <v>-13450.687762328889</v>
      </c>
      <c r="F38" s="8" t="s">
        <v>188</v>
      </c>
      <c r="G38" t="str">
        <f t="shared" si="4"/>
        <v>37343.2880</v>
      </c>
      <c r="H38" s="10">
        <f t="shared" si="5"/>
        <v>-13504.5</v>
      </c>
      <c r="I38" s="107" t="s">
        <v>414</v>
      </c>
      <c r="J38" s="108" t="s">
        <v>415</v>
      </c>
      <c r="K38" s="107">
        <v>-13504.5</v>
      </c>
      <c r="L38" s="107" t="s">
        <v>416</v>
      </c>
      <c r="M38" s="108" t="s">
        <v>337</v>
      </c>
      <c r="N38" s="108" t="s">
        <v>338</v>
      </c>
      <c r="O38" s="109" t="s">
        <v>339</v>
      </c>
      <c r="P38" s="109" t="s">
        <v>340</v>
      </c>
    </row>
    <row r="39" spans="1:16" ht="12.75" customHeight="1" thickBot="1" x14ac:dyDescent="0.25">
      <c r="A39" s="10" t="str">
        <f t="shared" si="0"/>
        <v> HABZ 54 </v>
      </c>
      <c r="B39" s="8" t="str">
        <f t="shared" si="1"/>
        <v>I</v>
      </c>
      <c r="C39" s="10">
        <f t="shared" si="2"/>
        <v>37349.493000000002</v>
      </c>
      <c r="D39" t="str">
        <f t="shared" si="3"/>
        <v>vis</v>
      </c>
      <c r="E39" s="106">
        <f>VLOOKUP(C39,'A (3)'!C$21:E$970,3,FALSE)</f>
        <v>-13431.227859802604</v>
      </c>
      <c r="F39" s="8" t="s">
        <v>188</v>
      </c>
      <c r="G39" t="str">
        <f t="shared" si="4"/>
        <v>37349.493</v>
      </c>
      <c r="H39" s="10">
        <f t="shared" si="5"/>
        <v>-13485</v>
      </c>
      <c r="I39" s="107" t="s">
        <v>417</v>
      </c>
      <c r="J39" s="108" t="s">
        <v>418</v>
      </c>
      <c r="K39" s="107">
        <v>-13485</v>
      </c>
      <c r="L39" s="107" t="s">
        <v>419</v>
      </c>
      <c r="M39" s="108" t="s">
        <v>303</v>
      </c>
      <c r="N39" s="108"/>
      <c r="O39" s="109" t="s">
        <v>400</v>
      </c>
      <c r="P39" s="109" t="s">
        <v>401</v>
      </c>
    </row>
    <row r="40" spans="1:16" ht="12.75" customHeight="1" thickBot="1" x14ac:dyDescent="0.25">
      <c r="A40" s="10" t="str">
        <f t="shared" si="0"/>
        <v> HABZ 54 </v>
      </c>
      <c r="B40" s="8" t="str">
        <f t="shared" si="1"/>
        <v>I</v>
      </c>
      <c r="C40" s="10">
        <f t="shared" si="2"/>
        <v>39033.447</v>
      </c>
      <c r="D40" t="str">
        <f t="shared" si="3"/>
        <v>vis</v>
      </c>
      <c r="E40" s="106">
        <f>VLOOKUP(C40,'A (3)'!C$21:E$970,3,FALSE)</f>
        <v>-8150.0706158480943</v>
      </c>
      <c r="F40" s="8" t="s">
        <v>188</v>
      </c>
      <c r="G40" t="str">
        <f t="shared" si="4"/>
        <v>39033.447</v>
      </c>
      <c r="H40" s="10">
        <f t="shared" si="5"/>
        <v>-8204</v>
      </c>
      <c r="I40" s="107" t="s">
        <v>420</v>
      </c>
      <c r="J40" s="108" t="s">
        <v>421</v>
      </c>
      <c r="K40" s="107">
        <v>-8204</v>
      </c>
      <c r="L40" s="107" t="s">
        <v>422</v>
      </c>
      <c r="M40" s="108" t="s">
        <v>303</v>
      </c>
      <c r="N40" s="108"/>
      <c r="O40" s="109" t="s">
        <v>400</v>
      </c>
      <c r="P40" s="109" t="s">
        <v>401</v>
      </c>
    </row>
    <row r="41" spans="1:16" ht="12.75" customHeight="1" thickBot="1" x14ac:dyDescent="0.25">
      <c r="A41" s="10" t="str">
        <f t="shared" si="0"/>
        <v> HABZ 54 </v>
      </c>
      <c r="B41" s="8" t="str">
        <f t="shared" si="1"/>
        <v>II</v>
      </c>
      <c r="C41" s="10">
        <f t="shared" si="2"/>
        <v>39035.451999999997</v>
      </c>
      <c r="D41" t="str">
        <f t="shared" si="3"/>
        <v>vis</v>
      </c>
      <c r="E41" s="106">
        <f>VLOOKUP(C41,'A (3)'!C$21:E$970,3,FALSE)</f>
        <v>-8143.7826054427533</v>
      </c>
      <c r="F41" s="8" t="s">
        <v>188</v>
      </c>
      <c r="G41" t="str">
        <f t="shared" si="4"/>
        <v>39035.452</v>
      </c>
      <c r="H41" s="10">
        <f t="shared" si="5"/>
        <v>-8197.5</v>
      </c>
      <c r="I41" s="107" t="s">
        <v>423</v>
      </c>
      <c r="J41" s="108" t="s">
        <v>424</v>
      </c>
      <c r="K41" s="107">
        <v>-8197.5</v>
      </c>
      <c r="L41" s="107" t="s">
        <v>425</v>
      </c>
      <c r="M41" s="108" t="s">
        <v>303</v>
      </c>
      <c r="N41" s="108"/>
      <c r="O41" s="109" t="s">
        <v>400</v>
      </c>
      <c r="P41" s="109" t="s">
        <v>401</v>
      </c>
    </row>
    <row r="42" spans="1:16" ht="12.75" customHeight="1" thickBot="1" x14ac:dyDescent="0.25">
      <c r="A42" s="10" t="str">
        <f t="shared" si="0"/>
        <v> HABZ 54 </v>
      </c>
      <c r="B42" s="8" t="str">
        <f t="shared" si="1"/>
        <v>II</v>
      </c>
      <c r="C42" s="10">
        <f t="shared" si="2"/>
        <v>39053.364000000001</v>
      </c>
      <c r="D42" t="str">
        <f t="shared" si="3"/>
        <v>vis</v>
      </c>
      <c r="E42" s="106">
        <f>VLOOKUP(C42,'A (3)'!C$21:E$970,3,FALSE)</f>
        <v>-8087.6076217117643</v>
      </c>
      <c r="F42" s="8" t="s">
        <v>188</v>
      </c>
      <c r="G42" t="str">
        <f t="shared" si="4"/>
        <v>39053.364</v>
      </c>
      <c r="H42" s="10">
        <f t="shared" si="5"/>
        <v>-8141.5</v>
      </c>
      <c r="I42" s="107" t="s">
        <v>426</v>
      </c>
      <c r="J42" s="108" t="s">
        <v>427</v>
      </c>
      <c r="K42" s="107">
        <v>-8141.5</v>
      </c>
      <c r="L42" s="107" t="s">
        <v>428</v>
      </c>
      <c r="M42" s="108" t="s">
        <v>303</v>
      </c>
      <c r="N42" s="108"/>
      <c r="O42" s="109" t="s">
        <v>400</v>
      </c>
      <c r="P42" s="109" t="s">
        <v>401</v>
      </c>
    </row>
    <row r="43" spans="1:16" ht="12.75" customHeight="1" thickBot="1" x14ac:dyDescent="0.25">
      <c r="A43" s="10" t="str">
        <f t="shared" si="0"/>
        <v> HABZ 54 </v>
      </c>
      <c r="B43" s="8" t="str">
        <f t="shared" si="1"/>
        <v>I</v>
      </c>
      <c r="C43" s="10">
        <f t="shared" si="2"/>
        <v>39057.35</v>
      </c>
      <c r="D43" t="str">
        <f t="shared" si="3"/>
        <v>vis</v>
      </c>
      <c r="E43" s="106">
        <f>VLOOKUP(C43,'A (3)'!C$21:E$970,3,FALSE)</f>
        <v>-8075.1068688560526</v>
      </c>
      <c r="F43" s="8" t="s">
        <v>188</v>
      </c>
      <c r="G43" t="str">
        <f t="shared" si="4"/>
        <v>39057.350</v>
      </c>
      <c r="H43" s="10">
        <f t="shared" si="5"/>
        <v>-8129</v>
      </c>
      <c r="I43" s="107" t="s">
        <v>429</v>
      </c>
      <c r="J43" s="108" t="s">
        <v>430</v>
      </c>
      <c r="K43" s="107">
        <v>-8129</v>
      </c>
      <c r="L43" s="107" t="s">
        <v>428</v>
      </c>
      <c r="M43" s="108" t="s">
        <v>303</v>
      </c>
      <c r="N43" s="108"/>
      <c r="O43" s="109" t="s">
        <v>400</v>
      </c>
      <c r="P43" s="109" t="s">
        <v>401</v>
      </c>
    </row>
    <row r="44" spans="1:16" ht="12.75" customHeight="1" thickBot="1" x14ac:dyDescent="0.25">
      <c r="A44" s="10" t="str">
        <f t="shared" si="0"/>
        <v> HABZ 54 </v>
      </c>
      <c r="B44" s="8" t="str">
        <f t="shared" si="1"/>
        <v>II</v>
      </c>
      <c r="C44" s="10">
        <f t="shared" si="2"/>
        <v>39061.334999999999</v>
      </c>
      <c r="D44" t="str">
        <f t="shared" si="3"/>
        <v>vis</v>
      </c>
      <c r="E44" s="106">
        <f>VLOOKUP(C44,'A (3)'!C$21:E$970,3,FALSE)</f>
        <v>-8062.6092521651199</v>
      </c>
      <c r="F44" s="8" t="s">
        <v>188</v>
      </c>
      <c r="G44" t="str">
        <f t="shared" si="4"/>
        <v>39061.335</v>
      </c>
      <c r="H44" s="10">
        <f t="shared" si="5"/>
        <v>-8116.5</v>
      </c>
      <c r="I44" s="107" t="s">
        <v>431</v>
      </c>
      <c r="J44" s="108" t="s">
        <v>432</v>
      </c>
      <c r="K44" s="107">
        <v>-8116.5</v>
      </c>
      <c r="L44" s="107" t="s">
        <v>433</v>
      </c>
      <c r="M44" s="108" t="s">
        <v>303</v>
      </c>
      <c r="N44" s="108"/>
      <c r="O44" s="109" t="s">
        <v>400</v>
      </c>
      <c r="P44" s="109" t="s">
        <v>401</v>
      </c>
    </row>
    <row r="45" spans="1:16" ht="12.75" customHeight="1" thickBot="1" x14ac:dyDescent="0.25">
      <c r="A45" s="10" t="str">
        <f t="shared" si="0"/>
        <v> HABZ 54 </v>
      </c>
      <c r="B45" s="8" t="str">
        <f t="shared" si="1"/>
        <v>II</v>
      </c>
      <c r="C45" s="10">
        <f t="shared" si="2"/>
        <v>39388.483999999997</v>
      </c>
      <c r="D45" t="str">
        <f t="shared" si="3"/>
        <v>vis</v>
      </c>
      <c r="E45" s="106">
        <f>VLOOKUP(C45,'A (3)'!C$21:E$970,3,FALSE)</f>
        <v>-7036.6160770531733</v>
      </c>
      <c r="F45" s="8" t="s">
        <v>188</v>
      </c>
      <c r="G45" t="str">
        <f t="shared" si="4"/>
        <v>39388.484</v>
      </c>
      <c r="H45" s="10">
        <f t="shared" si="5"/>
        <v>-7090.5</v>
      </c>
      <c r="I45" s="107" t="s">
        <v>434</v>
      </c>
      <c r="J45" s="108" t="s">
        <v>435</v>
      </c>
      <c r="K45" s="107">
        <v>-7090.5</v>
      </c>
      <c r="L45" s="107" t="s">
        <v>436</v>
      </c>
      <c r="M45" s="108" t="s">
        <v>303</v>
      </c>
      <c r="N45" s="108"/>
      <c r="O45" s="109" t="s">
        <v>400</v>
      </c>
      <c r="P45" s="109" t="s">
        <v>401</v>
      </c>
    </row>
    <row r="46" spans="1:16" ht="12.75" customHeight="1" thickBot="1" x14ac:dyDescent="0.25">
      <c r="A46" s="10" t="str">
        <f t="shared" si="0"/>
        <v> HABZ 54 </v>
      </c>
      <c r="B46" s="8" t="str">
        <f t="shared" si="1"/>
        <v>II</v>
      </c>
      <c r="C46" s="10">
        <f t="shared" si="2"/>
        <v>39389.440999999999</v>
      </c>
      <c r="D46" t="str">
        <f t="shared" si="3"/>
        <v>vis</v>
      </c>
      <c r="E46" s="106">
        <f>VLOOKUP(C46,'A (3)'!C$21:E$970,3,FALSE)</f>
        <v>-7033.6147673484684</v>
      </c>
      <c r="F46" s="8" t="s">
        <v>188</v>
      </c>
      <c r="G46" t="str">
        <f t="shared" si="4"/>
        <v>39389.441</v>
      </c>
      <c r="H46" s="10">
        <f t="shared" si="5"/>
        <v>-7087.5</v>
      </c>
      <c r="I46" s="107" t="s">
        <v>437</v>
      </c>
      <c r="J46" s="108" t="s">
        <v>438</v>
      </c>
      <c r="K46" s="107">
        <v>-7087.5</v>
      </c>
      <c r="L46" s="107" t="s">
        <v>436</v>
      </c>
      <c r="M46" s="108" t="s">
        <v>303</v>
      </c>
      <c r="N46" s="108"/>
      <c r="O46" s="109" t="s">
        <v>400</v>
      </c>
      <c r="P46" s="109" t="s">
        <v>401</v>
      </c>
    </row>
    <row r="47" spans="1:16" ht="12.75" customHeight="1" thickBot="1" x14ac:dyDescent="0.25">
      <c r="A47" s="10" t="str">
        <f t="shared" si="0"/>
        <v> HABZ 54 </v>
      </c>
      <c r="B47" s="8" t="str">
        <f t="shared" si="1"/>
        <v>II</v>
      </c>
      <c r="C47" s="10">
        <f t="shared" si="2"/>
        <v>39436.315000000002</v>
      </c>
      <c r="D47" t="str">
        <f t="shared" si="3"/>
        <v>vis</v>
      </c>
      <c r="E47" s="106">
        <f>VLOOKUP(C47,'A (3)'!C$21:E$970,3,FALSE)</f>
        <v>-6886.610178949295</v>
      </c>
      <c r="F47" s="8" t="s">
        <v>188</v>
      </c>
      <c r="G47" t="str">
        <f t="shared" si="4"/>
        <v>39436.315</v>
      </c>
      <c r="H47" s="10">
        <f t="shared" si="5"/>
        <v>-6940.5</v>
      </c>
      <c r="I47" s="107" t="s">
        <v>439</v>
      </c>
      <c r="J47" s="108" t="s">
        <v>440</v>
      </c>
      <c r="K47" s="107">
        <v>-6940.5</v>
      </c>
      <c r="L47" s="107" t="s">
        <v>441</v>
      </c>
      <c r="M47" s="108" t="s">
        <v>303</v>
      </c>
      <c r="N47" s="108"/>
      <c r="O47" s="109" t="s">
        <v>400</v>
      </c>
      <c r="P47" s="109" t="s">
        <v>401</v>
      </c>
    </row>
    <row r="48" spans="1:16" ht="12.75" customHeight="1" thickBot="1" x14ac:dyDescent="0.25">
      <c r="A48" s="10" t="str">
        <f t="shared" si="0"/>
        <v> HABZ 54 </v>
      </c>
      <c r="B48" s="8" t="str">
        <f t="shared" si="1"/>
        <v>II</v>
      </c>
      <c r="C48" s="10">
        <f t="shared" si="2"/>
        <v>39443.341999999997</v>
      </c>
      <c r="D48" t="str">
        <f t="shared" si="3"/>
        <v>vis</v>
      </c>
      <c r="E48" s="106">
        <f>VLOOKUP(C48,'A (3)'!C$21:E$970,3,FALSE)</f>
        <v>-6864.5723489650791</v>
      </c>
      <c r="F48" s="8" t="s">
        <v>188</v>
      </c>
      <c r="G48" t="str">
        <f t="shared" si="4"/>
        <v>39443.342</v>
      </c>
      <c r="H48" s="10">
        <f t="shared" si="5"/>
        <v>-6918.5</v>
      </c>
      <c r="I48" s="107" t="s">
        <v>442</v>
      </c>
      <c r="J48" s="108" t="s">
        <v>443</v>
      </c>
      <c r="K48" s="107">
        <v>-6918.5</v>
      </c>
      <c r="L48" s="107" t="s">
        <v>444</v>
      </c>
      <c r="M48" s="108" t="s">
        <v>303</v>
      </c>
      <c r="N48" s="108"/>
      <c r="O48" s="109" t="s">
        <v>400</v>
      </c>
      <c r="P48" s="109" t="s">
        <v>401</v>
      </c>
    </row>
    <row r="49" spans="1:16" ht="12.75" customHeight="1" thickBot="1" x14ac:dyDescent="0.25">
      <c r="A49" s="10" t="str">
        <f t="shared" si="0"/>
        <v> HABZ 54 </v>
      </c>
      <c r="B49" s="8" t="str">
        <f t="shared" si="1"/>
        <v>I</v>
      </c>
      <c r="C49" s="10">
        <f t="shared" si="2"/>
        <v>40151.379999999997</v>
      </c>
      <c r="D49" t="str">
        <f t="shared" si="3"/>
        <v>vis</v>
      </c>
      <c r="E49" s="106">
        <f>VLOOKUP(C49,'A (3)'!C$21:E$970,3,FALSE)</f>
        <v>-4644.0485028890753</v>
      </c>
      <c r="F49" s="8" t="s">
        <v>188</v>
      </c>
      <c r="G49" t="str">
        <f t="shared" si="4"/>
        <v>40151.380</v>
      </c>
      <c r="H49" s="10">
        <f t="shared" si="5"/>
        <v>-4698</v>
      </c>
      <c r="I49" s="107" t="s">
        <v>445</v>
      </c>
      <c r="J49" s="108" t="s">
        <v>446</v>
      </c>
      <c r="K49" s="107">
        <v>-4698</v>
      </c>
      <c r="L49" s="107" t="s">
        <v>447</v>
      </c>
      <c r="M49" s="108" t="s">
        <v>303</v>
      </c>
      <c r="N49" s="108"/>
      <c r="O49" s="109" t="s">
        <v>400</v>
      </c>
      <c r="P49" s="109" t="s">
        <v>401</v>
      </c>
    </row>
    <row r="50" spans="1:16" ht="12.75" customHeight="1" thickBot="1" x14ac:dyDescent="0.25">
      <c r="A50" s="10" t="str">
        <f t="shared" si="0"/>
        <v> HABZ 54 </v>
      </c>
      <c r="B50" s="8" t="str">
        <f t="shared" si="1"/>
        <v>II</v>
      </c>
      <c r="C50" s="10">
        <f t="shared" si="2"/>
        <v>40483.476000000002</v>
      </c>
      <c r="D50" t="str">
        <f t="shared" si="3"/>
        <v>vis</v>
      </c>
      <c r="E50" s="106">
        <f>VLOOKUP(C50,'A (3)'!C$21:E$970,3,FALSE)</f>
        <v>-3602.5407205575239</v>
      </c>
      <c r="F50" s="8" t="s">
        <v>188</v>
      </c>
      <c r="G50" t="str">
        <f t="shared" si="4"/>
        <v>40483.476</v>
      </c>
      <c r="H50" s="10">
        <f t="shared" si="5"/>
        <v>-3656.5</v>
      </c>
      <c r="I50" s="107" t="s">
        <v>448</v>
      </c>
      <c r="J50" s="108" t="s">
        <v>449</v>
      </c>
      <c r="K50" s="107">
        <v>-3656.5</v>
      </c>
      <c r="L50" s="107" t="s">
        <v>450</v>
      </c>
      <c r="M50" s="108" t="s">
        <v>303</v>
      </c>
      <c r="N50" s="108"/>
      <c r="O50" s="109" t="s">
        <v>400</v>
      </c>
      <c r="P50" s="109" t="s">
        <v>401</v>
      </c>
    </row>
    <row r="51" spans="1:16" ht="12.75" customHeight="1" thickBot="1" x14ac:dyDescent="0.25">
      <c r="A51" s="10" t="str">
        <f t="shared" si="0"/>
        <v>IBVS 962 </v>
      </c>
      <c r="B51" s="8" t="str">
        <f t="shared" si="1"/>
        <v>II</v>
      </c>
      <c r="C51" s="10">
        <f t="shared" si="2"/>
        <v>41632.345000000001</v>
      </c>
      <c r="D51" t="str">
        <f t="shared" si="3"/>
        <v>vis</v>
      </c>
      <c r="E51" s="106">
        <f>VLOOKUP(C51,'A (3)'!C$21:E$970,3,FALSE)</f>
        <v>0.50178636652258135</v>
      </c>
      <c r="F51" s="8" t="s">
        <v>188</v>
      </c>
      <c r="G51" t="str">
        <f t="shared" si="4"/>
        <v>41632.3450</v>
      </c>
      <c r="H51" s="10">
        <f t="shared" si="5"/>
        <v>-53.5</v>
      </c>
      <c r="I51" s="107" t="s">
        <v>451</v>
      </c>
      <c r="J51" s="108" t="s">
        <v>452</v>
      </c>
      <c r="K51" s="107">
        <v>-53.5</v>
      </c>
      <c r="L51" s="107" t="s">
        <v>453</v>
      </c>
      <c r="M51" s="108" t="s">
        <v>337</v>
      </c>
      <c r="N51" s="108" t="s">
        <v>338</v>
      </c>
      <c r="O51" s="109" t="s">
        <v>454</v>
      </c>
      <c r="P51" s="110" t="s">
        <v>455</v>
      </c>
    </row>
    <row r="52" spans="1:16" ht="12.75" customHeight="1" thickBot="1" x14ac:dyDescent="0.25">
      <c r="A52" s="10" t="str">
        <f t="shared" si="0"/>
        <v>IBVS 962 </v>
      </c>
      <c r="B52" s="8" t="str">
        <f t="shared" si="1"/>
        <v>I</v>
      </c>
      <c r="C52" s="10">
        <f t="shared" si="2"/>
        <v>41650.359499999999</v>
      </c>
      <c r="D52" t="str">
        <f t="shared" si="3"/>
        <v>vis</v>
      </c>
      <c r="E52" s="106">
        <f>VLOOKUP(C52,'A (3)'!C$21:E$970,3,FALSE)</f>
        <v>56.99822698853805</v>
      </c>
      <c r="F52" s="8" t="s">
        <v>188</v>
      </c>
      <c r="G52" t="str">
        <f t="shared" si="4"/>
        <v>41650.3595</v>
      </c>
      <c r="H52" s="10">
        <f t="shared" si="5"/>
        <v>3</v>
      </c>
      <c r="I52" s="107" t="s">
        <v>462</v>
      </c>
      <c r="J52" s="108" t="s">
        <v>463</v>
      </c>
      <c r="K52" s="107">
        <v>3</v>
      </c>
      <c r="L52" s="107" t="s">
        <v>464</v>
      </c>
      <c r="M52" s="108" t="s">
        <v>337</v>
      </c>
      <c r="N52" s="108" t="s">
        <v>338</v>
      </c>
      <c r="O52" s="109" t="s">
        <v>454</v>
      </c>
      <c r="P52" s="110" t="s">
        <v>455</v>
      </c>
    </row>
    <row r="53" spans="1:16" ht="12.75" customHeight="1" thickBot="1" x14ac:dyDescent="0.25">
      <c r="A53" s="10" t="str">
        <f t="shared" si="0"/>
        <v> BBS 17 </v>
      </c>
      <c r="B53" s="8" t="str">
        <f t="shared" si="1"/>
        <v>I</v>
      </c>
      <c r="C53" s="10">
        <f t="shared" si="2"/>
        <v>42273.428</v>
      </c>
      <c r="D53" t="str">
        <f t="shared" si="3"/>
        <v>vis</v>
      </c>
      <c r="E53" s="106">
        <f>VLOOKUP(C53,'A (3)'!C$21:E$970,3,FALSE)</f>
        <v>2011.043718881358</v>
      </c>
      <c r="F53" s="8" t="s">
        <v>188</v>
      </c>
      <c r="G53" t="str">
        <f t="shared" si="4"/>
        <v>42273.428</v>
      </c>
      <c r="H53" s="10">
        <f t="shared" si="5"/>
        <v>1957</v>
      </c>
      <c r="I53" s="107" t="s">
        <v>473</v>
      </c>
      <c r="J53" s="108" t="s">
        <v>474</v>
      </c>
      <c r="K53" s="107">
        <v>1957</v>
      </c>
      <c r="L53" s="107" t="s">
        <v>475</v>
      </c>
      <c r="M53" s="108" t="s">
        <v>317</v>
      </c>
      <c r="N53" s="108"/>
      <c r="O53" s="109" t="s">
        <v>476</v>
      </c>
      <c r="P53" s="109" t="s">
        <v>477</v>
      </c>
    </row>
    <row r="54" spans="1:16" ht="12.75" customHeight="1" thickBot="1" x14ac:dyDescent="0.25">
      <c r="A54" s="10" t="str">
        <f t="shared" si="0"/>
        <v> BBS 17 </v>
      </c>
      <c r="B54" s="8" t="str">
        <f t="shared" si="1"/>
        <v>I</v>
      </c>
      <c r="C54" s="10">
        <f t="shared" si="2"/>
        <v>42275.332999999999</v>
      </c>
      <c r="D54" t="str">
        <f t="shared" si="3"/>
        <v>vis</v>
      </c>
      <c r="E54" s="106">
        <f>VLOOKUP(C54,'A (3)'!C$21:E$970,3,FALSE)</f>
        <v>2017.0181128076333</v>
      </c>
      <c r="F54" s="8" t="s">
        <v>188</v>
      </c>
      <c r="G54" t="str">
        <f t="shared" si="4"/>
        <v>42275.333</v>
      </c>
      <c r="H54" s="10">
        <f t="shared" si="5"/>
        <v>1963</v>
      </c>
      <c r="I54" s="107" t="s">
        <v>478</v>
      </c>
      <c r="J54" s="108" t="s">
        <v>479</v>
      </c>
      <c r="K54" s="107">
        <v>1963</v>
      </c>
      <c r="L54" s="107" t="s">
        <v>480</v>
      </c>
      <c r="M54" s="108" t="s">
        <v>317</v>
      </c>
      <c r="N54" s="108"/>
      <c r="O54" s="109" t="s">
        <v>476</v>
      </c>
      <c r="P54" s="109" t="s">
        <v>477</v>
      </c>
    </row>
    <row r="55" spans="1:16" ht="12.75" customHeight="1" thickBot="1" x14ac:dyDescent="0.25">
      <c r="A55" s="10" t="str">
        <f t="shared" si="0"/>
        <v> BBS 17 </v>
      </c>
      <c r="B55" s="8" t="str">
        <f t="shared" si="1"/>
        <v>I</v>
      </c>
      <c r="C55" s="10">
        <f t="shared" si="2"/>
        <v>42296.375</v>
      </c>
      <c r="D55" t="str">
        <f t="shared" si="3"/>
        <v>vis</v>
      </c>
      <c r="E55" s="106">
        <f>VLOOKUP(C55,'A (3)'!C$21:E$970,3,FALSE)</f>
        <v>2083.0092923334978</v>
      </c>
      <c r="F55" s="8" t="s">
        <v>188</v>
      </c>
      <c r="G55" t="str">
        <f t="shared" si="4"/>
        <v>42296.375</v>
      </c>
      <c r="H55" s="10">
        <f t="shared" si="5"/>
        <v>2029</v>
      </c>
      <c r="I55" s="107" t="s">
        <v>481</v>
      </c>
      <c r="J55" s="108" t="s">
        <v>482</v>
      </c>
      <c r="K55" s="107">
        <v>2029</v>
      </c>
      <c r="L55" s="107" t="s">
        <v>483</v>
      </c>
      <c r="M55" s="108" t="s">
        <v>317</v>
      </c>
      <c r="N55" s="108"/>
      <c r="O55" s="109" t="s">
        <v>476</v>
      </c>
      <c r="P55" s="109" t="s">
        <v>477</v>
      </c>
    </row>
    <row r="56" spans="1:16" ht="12.75" customHeight="1" thickBot="1" x14ac:dyDescent="0.25">
      <c r="A56" s="10" t="str">
        <f t="shared" si="0"/>
        <v> AVSJ 21.34 </v>
      </c>
      <c r="B56" s="8" t="str">
        <f t="shared" si="1"/>
        <v>I</v>
      </c>
      <c r="C56" s="10">
        <f t="shared" si="2"/>
        <v>43351.821000000004</v>
      </c>
      <c r="D56" t="str">
        <f t="shared" si="3"/>
        <v>vis</v>
      </c>
      <c r="E56" s="106">
        <f>VLOOKUP(C56,'A (3)'!C$21:E$970,3,FALSE)</f>
        <v>5393.0618760162106</v>
      </c>
      <c r="F56" s="8" t="s">
        <v>188</v>
      </c>
      <c r="G56" t="str">
        <f t="shared" si="4"/>
        <v>43351.821</v>
      </c>
      <c r="H56" s="10">
        <f t="shared" si="5"/>
        <v>5339</v>
      </c>
      <c r="I56" s="107" t="s">
        <v>484</v>
      </c>
      <c r="J56" s="108" t="s">
        <v>485</v>
      </c>
      <c r="K56" s="107">
        <v>5339</v>
      </c>
      <c r="L56" s="107" t="s">
        <v>486</v>
      </c>
      <c r="M56" s="108" t="s">
        <v>317</v>
      </c>
      <c r="N56" s="108"/>
      <c r="O56" s="109" t="s">
        <v>487</v>
      </c>
      <c r="P56" s="109" t="s">
        <v>488</v>
      </c>
    </row>
    <row r="57" spans="1:16" ht="12.75" customHeight="1" thickBot="1" x14ac:dyDescent="0.25">
      <c r="A57" s="10" t="str">
        <f t="shared" si="0"/>
        <v> AVSJ 21.34 </v>
      </c>
      <c r="B57" s="8" t="str">
        <f t="shared" si="1"/>
        <v>I</v>
      </c>
      <c r="C57" s="10">
        <f t="shared" si="2"/>
        <v>43432.811000000002</v>
      </c>
      <c r="D57" t="str">
        <f t="shared" si="3"/>
        <v>vis</v>
      </c>
      <c r="E57" s="106">
        <f>VLOOKUP(C57,'A (3)'!C$21:E$970,3,FALSE)</f>
        <v>5647.0598624148088</v>
      </c>
      <c r="F57" s="8" t="s">
        <v>188</v>
      </c>
      <c r="G57" t="str">
        <f t="shared" si="4"/>
        <v>43432.811</v>
      </c>
      <c r="H57" s="10">
        <f t="shared" si="5"/>
        <v>5593</v>
      </c>
      <c r="I57" s="107" t="s">
        <v>493</v>
      </c>
      <c r="J57" s="108" t="s">
        <v>494</v>
      </c>
      <c r="K57" s="107">
        <v>5593</v>
      </c>
      <c r="L57" s="107" t="s">
        <v>495</v>
      </c>
      <c r="M57" s="108" t="s">
        <v>317</v>
      </c>
      <c r="N57" s="108"/>
      <c r="O57" s="109" t="s">
        <v>496</v>
      </c>
      <c r="P57" s="109" t="s">
        <v>488</v>
      </c>
    </row>
    <row r="58" spans="1:16" ht="12.75" customHeight="1" thickBot="1" x14ac:dyDescent="0.25">
      <c r="A58" s="10" t="str">
        <f t="shared" si="0"/>
        <v> AVSJ 21.34 </v>
      </c>
      <c r="B58" s="8" t="str">
        <f t="shared" si="1"/>
        <v>I</v>
      </c>
      <c r="C58" s="10">
        <f t="shared" si="2"/>
        <v>43705.760999999999</v>
      </c>
      <c r="D58" t="str">
        <f t="shared" si="3"/>
        <v>vis</v>
      </c>
      <c r="E58" s="106">
        <f>VLOOKUP(C58,'A (3)'!C$21:E$970,3,FALSE)</f>
        <v>6503.076042035731</v>
      </c>
      <c r="F58" s="8" t="s">
        <v>188</v>
      </c>
      <c r="G58" t="str">
        <f t="shared" si="4"/>
        <v>43705.761</v>
      </c>
      <c r="H58" s="10">
        <f t="shared" si="5"/>
        <v>6449</v>
      </c>
      <c r="I58" s="107" t="s">
        <v>497</v>
      </c>
      <c r="J58" s="108" t="s">
        <v>498</v>
      </c>
      <c r="K58" s="107">
        <v>6449</v>
      </c>
      <c r="L58" s="107" t="s">
        <v>499</v>
      </c>
      <c r="M58" s="108" t="s">
        <v>317</v>
      </c>
      <c r="N58" s="108"/>
      <c r="O58" s="109" t="s">
        <v>487</v>
      </c>
      <c r="P58" s="109" t="s">
        <v>488</v>
      </c>
    </row>
    <row r="59" spans="1:16" ht="12.75" customHeight="1" thickBot="1" x14ac:dyDescent="0.25">
      <c r="A59" s="10" t="str">
        <f t="shared" si="0"/>
        <v> BBS 41 </v>
      </c>
      <c r="B59" s="8" t="str">
        <f t="shared" si="1"/>
        <v>II</v>
      </c>
      <c r="C59" s="10">
        <f t="shared" si="2"/>
        <v>43791.364000000001</v>
      </c>
      <c r="D59" t="str">
        <f t="shared" si="3"/>
        <v>vis</v>
      </c>
      <c r="E59" s="106">
        <f>VLOOKUP(C59,'A (3)'!C$21:E$970,3,FALSE)</f>
        <v>6771.5411566138328</v>
      </c>
      <c r="F59" s="8" t="s">
        <v>188</v>
      </c>
      <c r="G59" t="str">
        <f t="shared" si="4"/>
        <v>43791.364</v>
      </c>
      <c r="H59" s="10">
        <f t="shared" si="5"/>
        <v>6717.5</v>
      </c>
      <c r="I59" s="107" t="s">
        <v>500</v>
      </c>
      <c r="J59" s="108" t="s">
        <v>501</v>
      </c>
      <c r="K59" s="107">
        <v>6717.5</v>
      </c>
      <c r="L59" s="107" t="s">
        <v>502</v>
      </c>
      <c r="M59" s="108" t="s">
        <v>317</v>
      </c>
      <c r="N59" s="108"/>
      <c r="O59" s="109" t="s">
        <v>476</v>
      </c>
      <c r="P59" s="109" t="s">
        <v>492</v>
      </c>
    </row>
    <row r="60" spans="1:16" ht="12.75" customHeight="1" thickBot="1" x14ac:dyDescent="0.25">
      <c r="A60" s="10" t="str">
        <f t="shared" si="0"/>
        <v> AVSJ 21.34 </v>
      </c>
      <c r="B60" s="8" t="str">
        <f t="shared" si="1"/>
        <v>I</v>
      </c>
      <c r="C60" s="10">
        <f t="shared" si="2"/>
        <v>44081.696000000004</v>
      </c>
      <c r="D60" t="str">
        <f t="shared" si="3"/>
        <v>vis</v>
      </c>
      <c r="E60" s="106">
        <f>VLOOKUP(C60,'A (3)'!C$21:E$970,3,FALSE)</f>
        <v>7682.0701526266776</v>
      </c>
      <c r="F60" s="8" t="s">
        <v>188</v>
      </c>
      <c r="G60" t="str">
        <f t="shared" si="4"/>
        <v>44081.696</v>
      </c>
      <c r="H60" s="10">
        <f t="shared" si="5"/>
        <v>7628</v>
      </c>
      <c r="I60" s="107" t="s">
        <v>503</v>
      </c>
      <c r="J60" s="108" t="s">
        <v>504</v>
      </c>
      <c r="K60" s="107">
        <v>7628</v>
      </c>
      <c r="L60" s="107" t="s">
        <v>505</v>
      </c>
      <c r="M60" s="108" t="s">
        <v>317</v>
      </c>
      <c r="N60" s="108"/>
      <c r="O60" s="109" t="s">
        <v>487</v>
      </c>
      <c r="P60" s="109" t="s">
        <v>488</v>
      </c>
    </row>
    <row r="61" spans="1:16" ht="12.75" customHeight="1" thickBot="1" x14ac:dyDescent="0.25">
      <c r="A61" s="10" t="str">
        <f t="shared" si="0"/>
        <v> BBS 47 </v>
      </c>
      <c r="B61" s="8" t="str">
        <f t="shared" si="1"/>
        <v>I</v>
      </c>
      <c r="C61" s="10">
        <f t="shared" si="2"/>
        <v>44304.343000000001</v>
      </c>
      <c r="D61" t="str">
        <f t="shared" si="3"/>
        <v>vis</v>
      </c>
      <c r="E61" s="106">
        <f>VLOOKUP(C61,'A (3)'!C$21:E$970,3,FALSE)</f>
        <v>8380.3278347811356</v>
      </c>
      <c r="F61" s="8" t="s">
        <v>188</v>
      </c>
      <c r="G61" t="str">
        <f t="shared" si="4"/>
        <v>44304.343</v>
      </c>
      <c r="H61" s="10">
        <f t="shared" si="5"/>
        <v>8326</v>
      </c>
      <c r="I61" s="107" t="s">
        <v>506</v>
      </c>
      <c r="J61" s="108" t="s">
        <v>507</v>
      </c>
      <c r="K61" s="107">
        <v>8326</v>
      </c>
      <c r="L61" s="107" t="s">
        <v>508</v>
      </c>
      <c r="M61" s="108" t="s">
        <v>317</v>
      </c>
      <c r="N61" s="108"/>
      <c r="O61" s="109" t="s">
        <v>476</v>
      </c>
      <c r="P61" s="109" t="s">
        <v>509</v>
      </c>
    </row>
    <row r="62" spans="1:16" ht="12.75" customHeight="1" thickBot="1" x14ac:dyDescent="0.25">
      <c r="A62" s="10" t="str">
        <f t="shared" si="0"/>
        <v> AVSJ 21.34 </v>
      </c>
      <c r="B62" s="8" t="str">
        <f t="shared" si="1"/>
        <v>I</v>
      </c>
      <c r="C62" s="10">
        <f t="shared" si="2"/>
        <v>44474.851999999999</v>
      </c>
      <c r="D62" t="str">
        <f t="shared" si="3"/>
        <v>vis</v>
      </c>
      <c r="E62" s="106">
        <f>VLOOKUP(C62,'A (3)'!C$21:E$970,3,FALSE)</f>
        <v>8915.0721570781989</v>
      </c>
      <c r="F62" s="8" t="s">
        <v>188</v>
      </c>
      <c r="G62" t="str">
        <f t="shared" si="4"/>
        <v>44474.852</v>
      </c>
      <c r="H62" s="10">
        <f t="shared" si="5"/>
        <v>8861</v>
      </c>
      <c r="I62" s="107" t="s">
        <v>510</v>
      </c>
      <c r="J62" s="108" t="s">
        <v>511</v>
      </c>
      <c r="K62" s="107">
        <v>8861</v>
      </c>
      <c r="L62" s="107" t="s">
        <v>512</v>
      </c>
      <c r="M62" s="108" t="s">
        <v>317</v>
      </c>
      <c r="N62" s="108"/>
      <c r="O62" s="109" t="s">
        <v>487</v>
      </c>
      <c r="P62" s="109" t="s">
        <v>488</v>
      </c>
    </row>
    <row r="63" spans="1:16" ht="12.75" customHeight="1" thickBot="1" x14ac:dyDescent="0.25">
      <c r="A63" s="10" t="str">
        <f t="shared" si="0"/>
        <v> BBS 50 </v>
      </c>
      <c r="B63" s="8" t="str">
        <f t="shared" si="1"/>
        <v>I</v>
      </c>
      <c r="C63" s="10">
        <f t="shared" si="2"/>
        <v>44498.368000000002</v>
      </c>
      <c r="D63" t="str">
        <f t="shared" si="3"/>
        <v>vis</v>
      </c>
      <c r="E63" s="106">
        <f>VLOOKUP(C63,'A (3)'!C$21:E$970,3,FALSE)</f>
        <v>8988.8222082962566</v>
      </c>
      <c r="F63" s="8" t="s">
        <v>188</v>
      </c>
      <c r="G63" t="str">
        <f t="shared" si="4"/>
        <v>44498.368</v>
      </c>
      <c r="H63" s="10">
        <f t="shared" si="5"/>
        <v>8935</v>
      </c>
      <c r="I63" s="107" t="s">
        <v>513</v>
      </c>
      <c r="J63" s="108" t="s">
        <v>514</v>
      </c>
      <c r="K63" s="107">
        <v>8935</v>
      </c>
      <c r="L63" s="107" t="s">
        <v>515</v>
      </c>
      <c r="M63" s="108" t="s">
        <v>317</v>
      </c>
      <c r="N63" s="108"/>
      <c r="O63" s="109" t="s">
        <v>476</v>
      </c>
      <c r="P63" s="109" t="s">
        <v>516</v>
      </c>
    </row>
    <row r="64" spans="1:16" ht="12.75" customHeight="1" thickBot="1" x14ac:dyDescent="0.25">
      <c r="A64" s="10" t="str">
        <f t="shared" si="0"/>
        <v> AVSJ 21.34 </v>
      </c>
      <c r="B64" s="8" t="str">
        <f t="shared" si="1"/>
        <v>I</v>
      </c>
      <c r="C64" s="10">
        <f t="shared" si="2"/>
        <v>44522.695</v>
      </c>
      <c r="D64" t="str">
        <f t="shared" si="3"/>
        <v>vis</v>
      </c>
      <c r="E64" s="106">
        <f>VLOOKUP(C64,'A (3)'!C$21:E$970,3,FALSE)</f>
        <v>9065.115689159551</v>
      </c>
      <c r="F64" s="8" t="s">
        <v>188</v>
      </c>
      <c r="G64" t="str">
        <f t="shared" si="4"/>
        <v>44522.695</v>
      </c>
      <c r="H64" s="10">
        <f t="shared" si="5"/>
        <v>9011</v>
      </c>
      <c r="I64" s="107" t="s">
        <v>517</v>
      </c>
      <c r="J64" s="108" t="s">
        <v>518</v>
      </c>
      <c r="K64" s="107">
        <v>9011</v>
      </c>
      <c r="L64" s="107" t="s">
        <v>519</v>
      </c>
      <c r="M64" s="108" t="s">
        <v>317</v>
      </c>
      <c r="N64" s="108"/>
      <c r="O64" s="109" t="s">
        <v>487</v>
      </c>
      <c r="P64" s="109" t="s">
        <v>488</v>
      </c>
    </row>
    <row r="65" spans="1:16" ht="12.75" customHeight="1" thickBot="1" x14ac:dyDescent="0.25">
      <c r="A65" s="10" t="str">
        <f t="shared" si="0"/>
        <v> BBS 51 </v>
      </c>
      <c r="B65" s="8" t="str">
        <f t="shared" si="1"/>
        <v>I</v>
      </c>
      <c r="C65" s="10">
        <f t="shared" si="2"/>
        <v>44540.303</v>
      </c>
      <c r="D65" t="str">
        <f t="shared" si="3"/>
        <v>vis</v>
      </c>
      <c r="E65" s="106">
        <f>VLOOKUP(C65,'A (3)'!C$21:E$970,3,FALSE)</f>
        <v>9120.3372787941571</v>
      </c>
      <c r="F65" s="8" t="s">
        <v>188</v>
      </c>
      <c r="G65" t="str">
        <f t="shared" si="4"/>
        <v>44540.303</v>
      </c>
      <c r="H65" s="10">
        <f t="shared" si="5"/>
        <v>9066</v>
      </c>
      <c r="I65" s="107" t="s">
        <v>520</v>
      </c>
      <c r="J65" s="108" t="s">
        <v>521</v>
      </c>
      <c r="K65" s="107">
        <v>9066</v>
      </c>
      <c r="L65" s="107" t="s">
        <v>522</v>
      </c>
      <c r="M65" s="108" t="s">
        <v>317</v>
      </c>
      <c r="N65" s="108"/>
      <c r="O65" s="109" t="s">
        <v>476</v>
      </c>
      <c r="P65" s="109" t="s">
        <v>523</v>
      </c>
    </row>
    <row r="66" spans="1:16" ht="12.75" customHeight="1" thickBot="1" x14ac:dyDescent="0.25">
      <c r="A66" s="10" t="str">
        <f t="shared" si="0"/>
        <v> BBS 52 </v>
      </c>
      <c r="B66" s="8" t="str">
        <f t="shared" si="1"/>
        <v>I</v>
      </c>
      <c r="C66" s="10">
        <f t="shared" si="2"/>
        <v>44628.311999999998</v>
      </c>
      <c r="D66" t="str">
        <f t="shared" si="3"/>
        <v>vis</v>
      </c>
      <c r="E66" s="106">
        <f>VLOOKUP(C66,'A (3)'!C$21:E$970,3,FALSE)</f>
        <v>9396.3480058586629</v>
      </c>
      <c r="F66" s="8" t="str">
        <f>LEFT(M66,1)</f>
        <v>V</v>
      </c>
      <c r="G66" t="str">
        <f t="shared" si="4"/>
        <v>44628.312</v>
      </c>
      <c r="H66" s="10">
        <f t="shared" si="5"/>
        <v>9342</v>
      </c>
      <c r="I66" s="107" t="s">
        <v>524</v>
      </c>
      <c r="J66" s="108" t="s">
        <v>525</v>
      </c>
      <c r="K66" s="107">
        <v>9342</v>
      </c>
      <c r="L66" s="107" t="s">
        <v>526</v>
      </c>
      <c r="M66" s="108" t="s">
        <v>317</v>
      </c>
      <c r="N66" s="108"/>
      <c r="O66" s="109" t="s">
        <v>476</v>
      </c>
      <c r="P66" s="109" t="s">
        <v>527</v>
      </c>
    </row>
    <row r="67" spans="1:16" ht="12.75" customHeight="1" thickBot="1" x14ac:dyDescent="0.25">
      <c r="A67" s="10" t="str">
        <f t="shared" si="0"/>
        <v> AVSJ 21.34 </v>
      </c>
      <c r="B67" s="8" t="str">
        <f t="shared" si="1"/>
        <v>I</v>
      </c>
      <c r="C67" s="10">
        <f t="shared" si="2"/>
        <v>44808.71</v>
      </c>
      <c r="D67" t="str">
        <f t="shared" si="3"/>
        <v>vis</v>
      </c>
      <c r="E67" s="106">
        <f>VLOOKUP(C67,'A (3)'!C$21:E$970,3,FALSE)</f>
        <v>9962.1058617709459</v>
      </c>
      <c r="F67" s="8" t="str">
        <f>LEFT(M67,1)</f>
        <v>V</v>
      </c>
      <c r="G67" t="str">
        <f t="shared" si="4"/>
        <v>44808.710</v>
      </c>
      <c r="H67" s="10">
        <f t="shared" si="5"/>
        <v>9908</v>
      </c>
      <c r="I67" s="107" t="s">
        <v>528</v>
      </c>
      <c r="J67" s="108" t="s">
        <v>529</v>
      </c>
      <c r="K67" s="107">
        <v>9908</v>
      </c>
      <c r="L67" s="107" t="s">
        <v>530</v>
      </c>
      <c r="M67" s="108" t="s">
        <v>317</v>
      </c>
      <c r="N67" s="108"/>
      <c r="O67" s="109" t="s">
        <v>487</v>
      </c>
      <c r="P67" s="109" t="s">
        <v>488</v>
      </c>
    </row>
    <row r="68" spans="1:16" ht="12.75" customHeight="1" thickBot="1" x14ac:dyDescent="0.25">
      <c r="A68" s="10" t="str">
        <f t="shared" si="0"/>
        <v> AVSJ 21.34 </v>
      </c>
      <c r="B68" s="8" t="str">
        <f t="shared" si="1"/>
        <v>I</v>
      </c>
      <c r="C68" s="10">
        <f t="shared" si="2"/>
        <v>45836.724000000002</v>
      </c>
      <c r="D68" t="str">
        <f t="shared" si="3"/>
        <v>vis</v>
      </c>
      <c r="E68" s="106">
        <f>VLOOKUP(C68,'A (3)'!C$21:E$970,3,FALSE)</f>
        <v>13186.127172915238</v>
      </c>
      <c r="F68" s="8" t="str">
        <f>LEFT(M68,1)</f>
        <v>V</v>
      </c>
      <c r="G68" t="str">
        <f t="shared" si="4"/>
        <v>45836.724</v>
      </c>
      <c r="H68" s="10">
        <f t="shared" si="5"/>
        <v>13132</v>
      </c>
      <c r="I68" s="107" t="s">
        <v>531</v>
      </c>
      <c r="J68" s="108" t="s">
        <v>532</v>
      </c>
      <c r="K68" s="107">
        <v>13132</v>
      </c>
      <c r="L68" s="107" t="s">
        <v>533</v>
      </c>
      <c r="M68" s="108" t="s">
        <v>317</v>
      </c>
      <c r="N68" s="108"/>
      <c r="O68" s="109" t="s">
        <v>487</v>
      </c>
      <c r="P68" s="109" t="s">
        <v>488</v>
      </c>
    </row>
    <row r="69" spans="1:16" ht="12.75" customHeight="1" thickBot="1" x14ac:dyDescent="0.25">
      <c r="A69" s="10" t="str">
        <f t="shared" si="0"/>
        <v> AVSJ 21.34 </v>
      </c>
      <c r="B69" s="8" t="str">
        <f t="shared" si="1"/>
        <v>I</v>
      </c>
      <c r="C69" s="10">
        <f t="shared" si="2"/>
        <v>46028.686000000002</v>
      </c>
      <c r="D69" t="str">
        <f t="shared" si="3"/>
        <v>vis</v>
      </c>
      <c r="E69" s="106">
        <f>VLOOKUP(C69,'A (3)'!C$21:E$970,3,FALSE)</f>
        <v>13788.151638467143</v>
      </c>
      <c r="F69" s="8" t="str">
        <f>LEFT(M69,1)</f>
        <v>V</v>
      </c>
      <c r="G69" t="str">
        <f t="shared" si="4"/>
        <v>46028.686</v>
      </c>
      <c r="H69" s="10">
        <f t="shared" si="5"/>
        <v>13734</v>
      </c>
      <c r="I69" s="107" t="s">
        <v>534</v>
      </c>
      <c r="J69" s="108" t="s">
        <v>535</v>
      </c>
      <c r="K69" s="107">
        <v>13734</v>
      </c>
      <c r="L69" s="107" t="s">
        <v>536</v>
      </c>
      <c r="M69" s="108" t="s">
        <v>317</v>
      </c>
      <c r="N69" s="108"/>
      <c r="O69" s="109" t="s">
        <v>487</v>
      </c>
      <c r="P69" s="109" t="s">
        <v>488</v>
      </c>
    </row>
    <row r="70" spans="1:16" ht="12.75" customHeight="1" thickBot="1" x14ac:dyDescent="0.25">
      <c r="A70" s="10" t="str">
        <f t="shared" si="0"/>
        <v> AVSJ 21.34 </v>
      </c>
      <c r="B70" s="8" t="str">
        <f t="shared" si="1"/>
        <v>I</v>
      </c>
      <c r="C70" s="10">
        <f t="shared" si="2"/>
        <v>46713.595000000001</v>
      </c>
      <c r="D70" t="str">
        <f t="shared" si="3"/>
        <v>vis</v>
      </c>
      <c r="E70" s="106">
        <f>VLOOKUP(C70,'A (3)'!C$21:E$970,3,FALSE)</f>
        <v>15936.139129099098</v>
      </c>
      <c r="F70" s="8" t="str">
        <f>LEFT(M70,1)</f>
        <v>V</v>
      </c>
      <c r="G70" t="str">
        <f t="shared" si="4"/>
        <v>46713.595</v>
      </c>
      <c r="H70" s="10">
        <f t="shared" si="5"/>
        <v>15882</v>
      </c>
      <c r="I70" s="107" t="s">
        <v>537</v>
      </c>
      <c r="J70" s="108" t="s">
        <v>538</v>
      </c>
      <c r="K70" s="107">
        <v>15882</v>
      </c>
      <c r="L70" s="107" t="s">
        <v>539</v>
      </c>
      <c r="M70" s="108" t="s">
        <v>317</v>
      </c>
      <c r="N70" s="108"/>
      <c r="O70" s="109" t="s">
        <v>487</v>
      </c>
      <c r="P70" s="109" t="s">
        <v>488</v>
      </c>
    </row>
    <row r="71" spans="1:16" ht="12.75" customHeight="1" thickBot="1" x14ac:dyDescent="0.25">
      <c r="A71" s="10" t="str">
        <f t="shared" si="0"/>
        <v> BBS 86 </v>
      </c>
      <c r="B71" s="8" t="str">
        <f t="shared" si="1"/>
        <v>I</v>
      </c>
      <c r="C71" s="10">
        <f t="shared" si="2"/>
        <v>47153.317999999999</v>
      </c>
      <c r="D71" t="str">
        <f t="shared" si="3"/>
        <v>vis</v>
      </c>
      <c r="E71" s="106">
        <f>VLOOKUP(C71,'A (3)'!C$21:E$970,3,FALSE)</f>
        <v>17315.182919359046</v>
      </c>
      <c r="F71" s="8" t="s">
        <v>188</v>
      </c>
      <c r="G71" t="str">
        <f t="shared" si="4"/>
        <v>47153.318</v>
      </c>
      <c r="H71" s="10">
        <f t="shared" si="5"/>
        <v>17261</v>
      </c>
      <c r="I71" s="107" t="s">
        <v>540</v>
      </c>
      <c r="J71" s="108" t="s">
        <v>541</v>
      </c>
      <c r="K71" s="107">
        <v>17261</v>
      </c>
      <c r="L71" s="107" t="s">
        <v>542</v>
      </c>
      <c r="M71" s="108" t="s">
        <v>317</v>
      </c>
      <c r="N71" s="108"/>
      <c r="O71" s="109" t="s">
        <v>543</v>
      </c>
      <c r="P71" s="109" t="s">
        <v>544</v>
      </c>
    </row>
    <row r="72" spans="1:16" ht="12.75" customHeight="1" thickBot="1" x14ac:dyDescent="0.25">
      <c r="A72" s="10" t="str">
        <f t="shared" si="0"/>
        <v> BBS 86 </v>
      </c>
      <c r="B72" s="8" t="str">
        <f t="shared" si="1"/>
        <v>I</v>
      </c>
      <c r="C72" s="10">
        <f t="shared" si="2"/>
        <v>47159.370999999999</v>
      </c>
      <c r="D72" t="str">
        <f t="shared" si="3"/>
        <v>vis</v>
      </c>
      <c r="E72" s="106">
        <f>VLOOKUP(C72,'A (3)'!C$21:E$970,3,FALSE)</f>
        <v>17334.166124837138</v>
      </c>
      <c r="F72" s="8" t="s">
        <v>188</v>
      </c>
      <c r="G72" t="str">
        <f t="shared" si="4"/>
        <v>47159.371</v>
      </c>
      <c r="H72" s="10">
        <f t="shared" si="5"/>
        <v>17280</v>
      </c>
      <c r="I72" s="107" t="s">
        <v>545</v>
      </c>
      <c r="J72" s="108" t="s">
        <v>546</v>
      </c>
      <c r="K72" s="107">
        <v>17280</v>
      </c>
      <c r="L72" s="107" t="s">
        <v>547</v>
      </c>
      <c r="M72" s="108" t="s">
        <v>317</v>
      </c>
      <c r="N72" s="108"/>
      <c r="O72" s="109" t="s">
        <v>543</v>
      </c>
      <c r="P72" s="109" t="s">
        <v>544</v>
      </c>
    </row>
    <row r="73" spans="1:16" ht="12.75" customHeight="1" thickBot="1" x14ac:dyDescent="0.25">
      <c r="A73" s="10" t="str">
        <f t="shared" si="0"/>
        <v> BBS 89 </v>
      </c>
      <c r="B73" s="8" t="str">
        <f t="shared" si="1"/>
        <v>I</v>
      </c>
      <c r="C73" s="10">
        <f t="shared" si="2"/>
        <v>47392.466</v>
      </c>
      <c r="D73" t="str">
        <f t="shared" si="3"/>
        <v>vis</v>
      </c>
      <c r="E73" s="106">
        <f>VLOOKUP(C73,'A (3)'!C$21:E$970,3,FALSE)</f>
        <v>18065.190456724817</v>
      </c>
      <c r="F73" s="8" t="s">
        <v>188</v>
      </c>
      <c r="G73" t="str">
        <f t="shared" si="4"/>
        <v>47392.466</v>
      </c>
      <c r="H73" s="10">
        <f t="shared" si="5"/>
        <v>18011</v>
      </c>
      <c r="I73" s="107" t="s">
        <v>548</v>
      </c>
      <c r="J73" s="108" t="s">
        <v>549</v>
      </c>
      <c r="K73" s="107">
        <v>18011</v>
      </c>
      <c r="L73" s="107" t="s">
        <v>550</v>
      </c>
      <c r="M73" s="108" t="s">
        <v>317</v>
      </c>
      <c r="N73" s="108"/>
      <c r="O73" s="109" t="s">
        <v>543</v>
      </c>
      <c r="P73" s="109" t="s">
        <v>551</v>
      </c>
    </row>
    <row r="74" spans="1:16" ht="12.75" customHeight="1" thickBot="1" x14ac:dyDescent="0.25">
      <c r="A74" s="10" t="str">
        <f t="shared" si="0"/>
        <v> BBS 89 </v>
      </c>
      <c r="B74" s="8" t="str">
        <f t="shared" si="1"/>
        <v>I</v>
      </c>
      <c r="C74" s="10">
        <f t="shared" si="2"/>
        <v>47415.421000000002</v>
      </c>
      <c r="D74" t="str">
        <f t="shared" si="3"/>
        <v>vis</v>
      </c>
      <c r="E74" s="106">
        <f>VLOOKUP(C74,'A (3)'!C$21:E$970,3,FALSE)</f>
        <v>18137.18111949529</v>
      </c>
      <c r="F74" s="8" t="s">
        <v>188</v>
      </c>
      <c r="G74" t="str">
        <f t="shared" si="4"/>
        <v>47415.421</v>
      </c>
      <c r="H74" s="10">
        <f t="shared" si="5"/>
        <v>18083</v>
      </c>
      <c r="I74" s="107" t="s">
        <v>552</v>
      </c>
      <c r="J74" s="108" t="s">
        <v>553</v>
      </c>
      <c r="K74" s="107">
        <v>18083</v>
      </c>
      <c r="L74" s="107" t="s">
        <v>554</v>
      </c>
      <c r="M74" s="108" t="s">
        <v>317</v>
      </c>
      <c r="N74" s="108"/>
      <c r="O74" s="109" t="s">
        <v>543</v>
      </c>
      <c r="P74" s="109" t="s">
        <v>551</v>
      </c>
    </row>
    <row r="75" spans="1:16" ht="12.75" customHeight="1" thickBot="1" x14ac:dyDescent="0.25">
      <c r="A75" s="10" t="str">
        <f t="shared" ref="A75:A138" si="6">P75</f>
        <v> BBS 90 </v>
      </c>
      <c r="B75" s="8" t="str">
        <f t="shared" ref="B75:B138" si="7">IF(H75=INT(H75),"I","II")</f>
        <v>I</v>
      </c>
      <c r="C75" s="10">
        <f t="shared" ref="C75:C138" si="8">1*G75</f>
        <v>47462.296999999999</v>
      </c>
      <c r="D75" t="str">
        <f t="shared" ref="D75:D138" si="9">VLOOKUP(F75,I$1:J$5,2,FALSE)</f>
        <v>vis</v>
      </c>
      <c r="E75" s="106">
        <f>VLOOKUP(C75,'A (3)'!C$21:E$970,3,FALSE)</f>
        <v>18284.191980224023</v>
      </c>
      <c r="F75" s="8" t="s">
        <v>188</v>
      </c>
      <c r="G75" t="str">
        <f t="shared" ref="G75:G138" si="10">MID(I75,3,LEN(I75)-3)</f>
        <v>47462.297</v>
      </c>
      <c r="H75" s="10">
        <f t="shared" ref="H75:H138" si="11">1*K75</f>
        <v>18230</v>
      </c>
      <c r="I75" s="107" t="s">
        <v>555</v>
      </c>
      <c r="J75" s="108" t="s">
        <v>556</v>
      </c>
      <c r="K75" s="107">
        <v>18230</v>
      </c>
      <c r="L75" s="107" t="s">
        <v>557</v>
      </c>
      <c r="M75" s="108" t="s">
        <v>317</v>
      </c>
      <c r="N75" s="108"/>
      <c r="O75" s="109" t="s">
        <v>543</v>
      </c>
      <c r="P75" s="109" t="s">
        <v>558</v>
      </c>
    </row>
    <row r="76" spans="1:16" ht="12.75" customHeight="1" thickBot="1" x14ac:dyDescent="0.25">
      <c r="A76" s="10" t="str">
        <f t="shared" si="6"/>
        <v> BBS 90 </v>
      </c>
      <c r="B76" s="8" t="str">
        <f t="shared" si="7"/>
        <v>II</v>
      </c>
      <c r="C76" s="10">
        <f t="shared" si="8"/>
        <v>47471.362999999998</v>
      </c>
      <c r="D76" t="str">
        <f t="shared" si="9"/>
        <v>vis</v>
      </c>
      <c r="E76" s="106">
        <f>VLOOKUP(C76,'A (3)'!C$21:E$970,3,FALSE)</f>
        <v>18312.624450216485</v>
      </c>
      <c r="F76" s="8" t="s">
        <v>188</v>
      </c>
      <c r="G76" t="str">
        <f t="shared" si="10"/>
        <v>47471.363</v>
      </c>
      <c r="H76" s="10">
        <f t="shared" si="11"/>
        <v>18258.5</v>
      </c>
      <c r="I76" s="107" t="s">
        <v>559</v>
      </c>
      <c r="J76" s="108" t="s">
        <v>560</v>
      </c>
      <c r="K76" s="107">
        <v>18258.5</v>
      </c>
      <c r="L76" s="107" t="s">
        <v>561</v>
      </c>
      <c r="M76" s="108" t="s">
        <v>317</v>
      </c>
      <c r="N76" s="108"/>
      <c r="O76" s="109" t="s">
        <v>543</v>
      </c>
      <c r="P76" s="109" t="s">
        <v>558</v>
      </c>
    </row>
    <row r="77" spans="1:16" ht="12.75" customHeight="1" thickBot="1" x14ac:dyDescent="0.25">
      <c r="A77" s="10" t="str">
        <f t="shared" si="6"/>
        <v> BBS 90 </v>
      </c>
      <c r="B77" s="8" t="str">
        <f t="shared" si="7"/>
        <v>I</v>
      </c>
      <c r="C77" s="10">
        <f t="shared" si="8"/>
        <v>47483.326000000001</v>
      </c>
      <c r="D77" t="str">
        <f t="shared" si="9"/>
        <v>vis</v>
      </c>
      <c r="E77" s="106">
        <f>VLOOKUP(C77,'A (3)'!C$21:E$970,3,FALSE)</f>
        <v>18350.142389607612</v>
      </c>
      <c r="F77" s="8" t="s">
        <v>188</v>
      </c>
      <c r="G77" t="str">
        <f t="shared" si="10"/>
        <v>47483.326</v>
      </c>
      <c r="H77" s="10">
        <f t="shared" si="11"/>
        <v>18296</v>
      </c>
      <c r="I77" s="107" t="s">
        <v>562</v>
      </c>
      <c r="J77" s="108" t="s">
        <v>563</v>
      </c>
      <c r="K77" s="107">
        <v>18296</v>
      </c>
      <c r="L77" s="107" t="s">
        <v>564</v>
      </c>
      <c r="M77" s="108" t="s">
        <v>317</v>
      </c>
      <c r="N77" s="108"/>
      <c r="O77" s="109" t="s">
        <v>543</v>
      </c>
      <c r="P77" s="109" t="s">
        <v>558</v>
      </c>
    </row>
    <row r="78" spans="1:16" ht="12.75" customHeight="1" thickBot="1" x14ac:dyDescent="0.25">
      <c r="A78" s="10" t="str">
        <f t="shared" si="6"/>
        <v> BBS 90 </v>
      </c>
      <c r="B78" s="8" t="str">
        <f t="shared" si="7"/>
        <v>II</v>
      </c>
      <c r="C78" s="10">
        <f t="shared" si="8"/>
        <v>47522.400999999998</v>
      </c>
      <c r="D78" t="str">
        <f t="shared" si="9"/>
        <v>vis</v>
      </c>
      <c r="E78" s="106">
        <f>VLOOKUP(C78,'A (3)'!C$21:E$970,3,FALSE)</f>
        <v>18472.688028804114</v>
      </c>
      <c r="F78" s="8" t="s">
        <v>188</v>
      </c>
      <c r="G78" t="str">
        <f t="shared" si="10"/>
        <v>47522.401</v>
      </c>
      <c r="H78" s="10">
        <f t="shared" si="11"/>
        <v>18418.5</v>
      </c>
      <c r="I78" s="107" t="s">
        <v>565</v>
      </c>
      <c r="J78" s="108" t="s">
        <v>566</v>
      </c>
      <c r="K78" s="107">
        <v>18418.5</v>
      </c>
      <c r="L78" s="107" t="s">
        <v>567</v>
      </c>
      <c r="M78" s="108" t="s">
        <v>317</v>
      </c>
      <c r="N78" s="108"/>
      <c r="O78" s="109" t="s">
        <v>543</v>
      </c>
      <c r="P78" s="109" t="s">
        <v>558</v>
      </c>
    </row>
    <row r="79" spans="1:16" ht="12.75" customHeight="1" thickBot="1" x14ac:dyDescent="0.25">
      <c r="A79" s="10" t="str">
        <f t="shared" si="6"/>
        <v> BBS 90 </v>
      </c>
      <c r="B79" s="8" t="str">
        <f t="shared" si="7"/>
        <v>II</v>
      </c>
      <c r="C79" s="10">
        <f t="shared" si="8"/>
        <v>47525.250999999997</v>
      </c>
      <c r="D79" t="str">
        <f t="shared" si="9"/>
        <v>vis</v>
      </c>
      <c r="E79" s="106">
        <f>VLOOKUP(C79,'A (3)'!C$21:E$970,3,FALSE)</f>
        <v>18481.626098457597</v>
      </c>
      <c r="F79" s="8" t="s">
        <v>188</v>
      </c>
      <c r="G79" t="str">
        <f t="shared" si="10"/>
        <v>47525.251</v>
      </c>
      <c r="H79" s="10">
        <f t="shared" si="11"/>
        <v>18427.5</v>
      </c>
      <c r="I79" s="107" t="s">
        <v>568</v>
      </c>
      <c r="J79" s="108" t="s">
        <v>569</v>
      </c>
      <c r="K79" s="107">
        <v>18427.5</v>
      </c>
      <c r="L79" s="107" t="s">
        <v>542</v>
      </c>
      <c r="M79" s="108" t="s">
        <v>317</v>
      </c>
      <c r="N79" s="108"/>
      <c r="O79" s="109" t="s">
        <v>543</v>
      </c>
      <c r="P79" s="109" t="s">
        <v>558</v>
      </c>
    </row>
    <row r="80" spans="1:16" ht="12.75" customHeight="1" thickBot="1" x14ac:dyDescent="0.25">
      <c r="A80" s="10" t="str">
        <f t="shared" si="6"/>
        <v> BBS 90 </v>
      </c>
      <c r="B80" s="8" t="str">
        <f t="shared" si="7"/>
        <v>I</v>
      </c>
      <c r="C80" s="10">
        <f t="shared" si="8"/>
        <v>47526.385000000002</v>
      </c>
      <c r="D80" t="str">
        <f t="shared" si="9"/>
        <v>vis</v>
      </c>
      <c r="E80" s="106">
        <f>VLOOKUP(C80,'A (3)'!C$21:E$970,3,FALSE)</f>
        <v>18485.182509330265</v>
      </c>
      <c r="F80" s="8" t="s">
        <v>188</v>
      </c>
      <c r="G80" t="str">
        <f t="shared" si="10"/>
        <v>47526.385</v>
      </c>
      <c r="H80" s="10">
        <f t="shared" si="11"/>
        <v>18431</v>
      </c>
      <c r="I80" s="107" t="s">
        <v>570</v>
      </c>
      <c r="J80" s="108" t="s">
        <v>571</v>
      </c>
      <c r="K80" s="107">
        <v>18431</v>
      </c>
      <c r="L80" s="107" t="s">
        <v>557</v>
      </c>
      <c r="M80" s="108" t="s">
        <v>317</v>
      </c>
      <c r="N80" s="108"/>
      <c r="O80" s="109" t="s">
        <v>543</v>
      </c>
      <c r="P80" s="109" t="s">
        <v>558</v>
      </c>
    </row>
    <row r="81" spans="1:16" ht="12.75" customHeight="1" thickBot="1" x14ac:dyDescent="0.25">
      <c r="A81" s="10" t="str">
        <f t="shared" si="6"/>
        <v> BBS 91 </v>
      </c>
      <c r="B81" s="8" t="str">
        <f t="shared" si="7"/>
        <v>I</v>
      </c>
      <c r="C81" s="10">
        <f t="shared" si="8"/>
        <v>47528.3</v>
      </c>
      <c r="D81" t="str">
        <f t="shared" si="9"/>
        <v>vis</v>
      </c>
      <c r="E81" s="106">
        <f>VLOOKUP(C81,'A (3)'!C$21:E$970,3,FALSE)</f>
        <v>18491.188264904456</v>
      </c>
      <c r="F81" s="8" t="s">
        <v>188</v>
      </c>
      <c r="G81" t="str">
        <f t="shared" si="10"/>
        <v>47528.300</v>
      </c>
      <c r="H81" s="10">
        <f t="shared" si="11"/>
        <v>18437</v>
      </c>
      <c r="I81" s="107" t="s">
        <v>572</v>
      </c>
      <c r="J81" s="108" t="s">
        <v>573</v>
      </c>
      <c r="K81" s="107">
        <v>18437</v>
      </c>
      <c r="L81" s="107" t="s">
        <v>567</v>
      </c>
      <c r="M81" s="108" t="s">
        <v>317</v>
      </c>
      <c r="N81" s="108"/>
      <c r="O81" s="109" t="s">
        <v>543</v>
      </c>
      <c r="P81" s="109" t="s">
        <v>574</v>
      </c>
    </row>
    <row r="82" spans="1:16" ht="12.75" customHeight="1" thickBot="1" x14ac:dyDescent="0.25">
      <c r="A82" s="10" t="str">
        <f t="shared" si="6"/>
        <v> BBS 92 </v>
      </c>
      <c r="B82" s="8" t="str">
        <f t="shared" si="7"/>
        <v>I</v>
      </c>
      <c r="C82" s="10">
        <f t="shared" si="8"/>
        <v>47737.466</v>
      </c>
      <c r="D82" t="str">
        <f t="shared" si="9"/>
        <v>vis</v>
      </c>
      <c r="E82" s="106">
        <f>VLOOKUP(C82,'A (3)'!C$21:E$970,3,FALSE)</f>
        <v>19147.167309515517</v>
      </c>
      <c r="F82" s="8" t="s">
        <v>188</v>
      </c>
      <c r="G82" t="str">
        <f t="shared" si="10"/>
        <v>47737.466</v>
      </c>
      <c r="H82" s="10">
        <f t="shared" si="11"/>
        <v>19093</v>
      </c>
      <c r="I82" s="107" t="s">
        <v>580</v>
      </c>
      <c r="J82" s="108" t="s">
        <v>581</v>
      </c>
      <c r="K82" s="107">
        <v>19093</v>
      </c>
      <c r="L82" s="107" t="s">
        <v>582</v>
      </c>
      <c r="M82" s="108" t="s">
        <v>317</v>
      </c>
      <c r="N82" s="108"/>
      <c r="O82" s="109" t="s">
        <v>543</v>
      </c>
      <c r="P82" s="109" t="s">
        <v>583</v>
      </c>
    </row>
    <row r="83" spans="1:16" ht="12.75" customHeight="1" thickBot="1" x14ac:dyDescent="0.25">
      <c r="A83" s="10" t="str">
        <f t="shared" si="6"/>
        <v> BBS 92 </v>
      </c>
      <c r="B83" s="8" t="str">
        <f t="shared" si="7"/>
        <v>I</v>
      </c>
      <c r="C83" s="10">
        <f t="shared" si="8"/>
        <v>47769.360999999997</v>
      </c>
      <c r="D83" t="str">
        <f t="shared" si="9"/>
        <v>vis</v>
      </c>
      <c r="E83" s="106">
        <f>VLOOKUP(C83,'A (3)'!C$21:E$970,3,FALSE)</f>
        <v>19247.195285514808</v>
      </c>
      <c r="F83" s="8" t="s">
        <v>188</v>
      </c>
      <c r="G83" t="str">
        <f t="shared" si="10"/>
        <v>47769.361</v>
      </c>
      <c r="H83" s="10">
        <f t="shared" si="11"/>
        <v>19193</v>
      </c>
      <c r="I83" s="107" t="s">
        <v>584</v>
      </c>
      <c r="J83" s="108" t="s">
        <v>585</v>
      </c>
      <c r="K83" s="107">
        <v>19193</v>
      </c>
      <c r="L83" s="107" t="s">
        <v>586</v>
      </c>
      <c r="M83" s="108" t="s">
        <v>317</v>
      </c>
      <c r="N83" s="108"/>
      <c r="O83" s="109" t="s">
        <v>543</v>
      </c>
      <c r="P83" s="109" t="s">
        <v>583</v>
      </c>
    </row>
    <row r="84" spans="1:16" ht="12.75" customHeight="1" thickBot="1" x14ac:dyDescent="0.25">
      <c r="A84" s="10" t="str">
        <f t="shared" si="6"/>
        <v> BBS 92 </v>
      </c>
      <c r="B84" s="8" t="str">
        <f t="shared" si="7"/>
        <v>I</v>
      </c>
      <c r="C84" s="10">
        <f t="shared" si="8"/>
        <v>47782.423999999999</v>
      </c>
      <c r="D84" t="str">
        <f t="shared" si="9"/>
        <v>vis</v>
      </c>
      <c r="E84" s="106">
        <f>VLOOKUP(C84,'A (3)'!C$21:E$970,3,FALSE)</f>
        <v>19288.163006175699</v>
      </c>
      <c r="F84" s="8" t="s">
        <v>188</v>
      </c>
      <c r="G84" t="str">
        <f t="shared" si="10"/>
        <v>47782.424</v>
      </c>
      <c r="H84" s="10">
        <f t="shared" si="11"/>
        <v>19234</v>
      </c>
      <c r="I84" s="107" t="s">
        <v>587</v>
      </c>
      <c r="J84" s="108" t="s">
        <v>588</v>
      </c>
      <c r="K84" s="107">
        <v>19234</v>
      </c>
      <c r="L84" s="107" t="s">
        <v>589</v>
      </c>
      <c r="M84" s="108" t="s">
        <v>317</v>
      </c>
      <c r="N84" s="108"/>
      <c r="O84" s="109" t="s">
        <v>543</v>
      </c>
      <c r="P84" s="109" t="s">
        <v>583</v>
      </c>
    </row>
    <row r="85" spans="1:16" ht="12.75" customHeight="1" thickBot="1" x14ac:dyDescent="0.25">
      <c r="A85" s="10" t="str">
        <f t="shared" si="6"/>
        <v> BBS 93 </v>
      </c>
      <c r="B85" s="8" t="str">
        <f t="shared" si="7"/>
        <v>I</v>
      </c>
      <c r="C85" s="10">
        <f t="shared" si="8"/>
        <v>47804.4</v>
      </c>
      <c r="D85" t="str">
        <f t="shared" si="9"/>
        <v>vis</v>
      </c>
      <c r="E85" s="106">
        <f>VLOOKUP(C85,'A (3)'!C$21:E$970,3,FALSE)</f>
        <v>19357.083363616079</v>
      </c>
      <c r="F85" s="8" t="s">
        <v>188</v>
      </c>
      <c r="G85" t="str">
        <f t="shared" si="10"/>
        <v>47804.400</v>
      </c>
      <c r="H85" s="10">
        <f t="shared" si="11"/>
        <v>19303</v>
      </c>
      <c r="I85" s="107" t="s">
        <v>590</v>
      </c>
      <c r="J85" s="108" t="s">
        <v>591</v>
      </c>
      <c r="K85" s="107">
        <v>19303</v>
      </c>
      <c r="L85" s="107" t="s">
        <v>592</v>
      </c>
      <c r="M85" s="108" t="s">
        <v>317</v>
      </c>
      <c r="N85" s="108"/>
      <c r="O85" s="109" t="s">
        <v>543</v>
      </c>
      <c r="P85" s="109" t="s">
        <v>593</v>
      </c>
    </row>
    <row r="86" spans="1:16" ht="12.75" customHeight="1" thickBot="1" x14ac:dyDescent="0.25">
      <c r="A86" s="10" t="str">
        <f t="shared" si="6"/>
        <v> BBS 93 </v>
      </c>
      <c r="B86" s="8" t="str">
        <f t="shared" si="7"/>
        <v>I</v>
      </c>
      <c r="C86" s="10">
        <f t="shared" si="8"/>
        <v>47818.421999999999</v>
      </c>
      <c r="D86" t="str">
        <f t="shared" si="9"/>
        <v>vis</v>
      </c>
      <c r="E86" s="106">
        <f>VLOOKUP(C86,'A (3)'!C$21:E$970,3,FALSE)</f>
        <v>19401.058666311234</v>
      </c>
      <c r="F86" s="8" t="s">
        <v>188</v>
      </c>
      <c r="G86" t="str">
        <f t="shared" si="10"/>
        <v>47818.422</v>
      </c>
      <c r="H86" s="10">
        <f t="shared" si="11"/>
        <v>19347</v>
      </c>
      <c r="I86" s="107" t="s">
        <v>594</v>
      </c>
      <c r="J86" s="108" t="s">
        <v>595</v>
      </c>
      <c r="K86" s="107">
        <v>19347</v>
      </c>
      <c r="L86" s="107" t="s">
        <v>596</v>
      </c>
      <c r="M86" s="108" t="s">
        <v>317</v>
      </c>
      <c r="N86" s="108"/>
      <c r="O86" s="109" t="s">
        <v>543</v>
      </c>
      <c r="P86" s="109" t="s">
        <v>593</v>
      </c>
    </row>
    <row r="87" spans="1:16" ht="12.75" customHeight="1" thickBot="1" x14ac:dyDescent="0.25">
      <c r="A87" s="10" t="str">
        <f t="shared" si="6"/>
        <v> BBS 93 </v>
      </c>
      <c r="B87" s="8" t="str">
        <f t="shared" si="7"/>
        <v>I</v>
      </c>
      <c r="C87" s="10">
        <f t="shared" si="8"/>
        <v>47858.275999999998</v>
      </c>
      <c r="D87" t="str">
        <f t="shared" si="9"/>
        <v>vis</v>
      </c>
      <c r="E87" s="106">
        <f>VLOOKUP(C87,'A (3)'!C$21:E$970,3,FALSE)</f>
        <v>19526.047377879695</v>
      </c>
      <c r="F87" s="8" t="s">
        <v>188</v>
      </c>
      <c r="G87" t="str">
        <f t="shared" si="10"/>
        <v>47858.276</v>
      </c>
      <c r="H87" s="10">
        <f t="shared" si="11"/>
        <v>19472</v>
      </c>
      <c r="I87" s="107" t="s">
        <v>597</v>
      </c>
      <c r="J87" s="108" t="s">
        <v>598</v>
      </c>
      <c r="K87" s="107">
        <v>19472</v>
      </c>
      <c r="L87" s="107" t="s">
        <v>599</v>
      </c>
      <c r="M87" s="108" t="s">
        <v>317</v>
      </c>
      <c r="N87" s="108"/>
      <c r="O87" s="109" t="s">
        <v>543</v>
      </c>
      <c r="P87" s="109" t="s">
        <v>593</v>
      </c>
    </row>
    <row r="88" spans="1:16" ht="12.75" customHeight="1" thickBot="1" x14ac:dyDescent="0.25">
      <c r="A88" s="10" t="str">
        <f t="shared" si="6"/>
        <v> BBS 94 </v>
      </c>
      <c r="B88" s="8" t="str">
        <f t="shared" si="7"/>
        <v>I</v>
      </c>
      <c r="C88" s="10">
        <f t="shared" si="8"/>
        <v>47894.351000000002</v>
      </c>
      <c r="D88" t="str">
        <f t="shared" si="9"/>
        <v>vis</v>
      </c>
      <c r="E88" s="106">
        <f>VLOOKUP(C88,'A (3)'!C$21:E$970,3,FALSE)</f>
        <v>19639.18452270413</v>
      </c>
      <c r="F88" s="8" t="s">
        <v>188</v>
      </c>
      <c r="G88" t="str">
        <f t="shared" si="10"/>
        <v>47894.351</v>
      </c>
      <c r="H88" s="10">
        <f t="shared" si="11"/>
        <v>19585</v>
      </c>
      <c r="I88" s="107" t="s">
        <v>600</v>
      </c>
      <c r="J88" s="108" t="s">
        <v>601</v>
      </c>
      <c r="K88" s="107">
        <v>19585</v>
      </c>
      <c r="L88" s="107" t="s">
        <v>602</v>
      </c>
      <c r="M88" s="108" t="s">
        <v>317</v>
      </c>
      <c r="N88" s="108"/>
      <c r="O88" s="109" t="s">
        <v>543</v>
      </c>
      <c r="P88" s="109" t="s">
        <v>603</v>
      </c>
    </row>
    <row r="89" spans="1:16" ht="12.75" customHeight="1" thickBot="1" x14ac:dyDescent="0.25">
      <c r="A89" s="10" t="str">
        <f t="shared" si="6"/>
        <v> BBS 94 </v>
      </c>
      <c r="B89" s="8" t="str">
        <f t="shared" si="7"/>
        <v>I</v>
      </c>
      <c r="C89" s="10">
        <f t="shared" si="8"/>
        <v>47895.315999999999</v>
      </c>
      <c r="D89" t="str">
        <f t="shared" si="9"/>
        <v>vis</v>
      </c>
      <c r="E89" s="106">
        <f>VLOOKUP(C89,'A (3)'!C$21:E$970,3,FALSE)</f>
        <v>19642.210921727143</v>
      </c>
      <c r="F89" s="8" t="s">
        <v>188</v>
      </c>
      <c r="G89" t="str">
        <f t="shared" si="10"/>
        <v>47895.316</v>
      </c>
      <c r="H89" s="10">
        <f t="shared" si="11"/>
        <v>19588</v>
      </c>
      <c r="I89" s="107" t="s">
        <v>604</v>
      </c>
      <c r="J89" s="108" t="s">
        <v>605</v>
      </c>
      <c r="K89" s="107">
        <v>19588</v>
      </c>
      <c r="L89" s="107" t="s">
        <v>606</v>
      </c>
      <c r="M89" s="108" t="s">
        <v>317</v>
      </c>
      <c r="N89" s="108"/>
      <c r="O89" s="109" t="s">
        <v>543</v>
      </c>
      <c r="P89" s="109" t="s">
        <v>603</v>
      </c>
    </row>
    <row r="90" spans="1:16" ht="12.75" customHeight="1" thickBot="1" x14ac:dyDescent="0.25">
      <c r="A90" s="10" t="str">
        <f t="shared" si="6"/>
        <v> BBS 96 </v>
      </c>
      <c r="B90" s="8" t="str">
        <f t="shared" si="7"/>
        <v>II</v>
      </c>
      <c r="C90" s="10">
        <f t="shared" si="8"/>
        <v>48086.478999999999</v>
      </c>
      <c r="D90" t="str">
        <f t="shared" si="9"/>
        <v>vis</v>
      </c>
      <c r="E90" s="106">
        <f>VLOOKUP(C90,'A (3)'!C$21:E$970,3,FALSE)</f>
        <v>20241.729591611282</v>
      </c>
      <c r="F90" s="8" t="s">
        <v>188</v>
      </c>
      <c r="G90" t="str">
        <f t="shared" si="10"/>
        <v>48086.479</v>
      </c>
      <c r="H90" s="10">
        <f t="shared" si="11"/>
        <v>20187.5</v>
      </c>
      <c r="I90" s="107" t="s">
        <v>607</v>
      </c>
      <c r="J90" s="108" t="s">
        <v>608</v>
      </c>
      <c r="K90" s="107">
        <v>20187.5</v>
      </c>
      <c r="L90" s="107" t="s">
        <v>609</v>
      </c>
      <c r="M90" s="108" t="s">
        <v>317</v>
      </c>
      <c r="N90" s="108"/>
      <c r="O90" s="109" t="s">
        <v>543</v>
      </c>
      <c r="P90" s="109" t="s">
        <v>610</v>
      </c>
    </row>
    <row r="91" spans="1:16" ht="12.75" customHeight="1" thickBot="1" x14ac:dyDescent="0.25">
      <c r="A91" s="10" t="str">
        <f t="shared" si="6"/>
        <v> BBS 96 </v>
      </c>
      <c r="B91" s="8" t="str">
        <f t="shared" si="7"/>
        <v>I</v>
      </c>
      <c r="C91" s="10">
        <f t="shared" si="8"/>
        <v>48091.404999999999</v>
      </c>
      <c r="D91" t="str">
        <f t="shared" si="9"/>
        <v>vis</v>
      </c>
      <c r="E91" s="106">
        <f>VLOOKUP(C91,'A (3)'!C$21:E$970,3,FALSE)</f>
        <v>20257.178339370257</v>
      </c>
      <c r="F91" s="8" t="s">
        <v>188</v>
      </c>
      <c r="G91" t="str">
        <f t="shared" si="10"/>
        <v>48091.405</v>
      </c>
      <c r="H91" s="10">
        <f t="shared" si="11"/>
        <v>20203</v>
      </c>
      <c r="I91" s="107" t="s">
        <v>611</v>
      </c>
      <c r="J91" s="108" t="s">
        <v>612</v>
      </c>
      <c r="K91" s="107">
        <v>20203</v>
      </c>
      <c r="L91" s="107" t="s">
        <v>613</v>
      </c>
      <c r="M91" s="108" t="s">
        <v>317</v>
      </c>
      <c r="N91" s="108"/>
      <c r="O91" s="109" t="s">
        <v>543</v>
      </c>
      <c r="P91" s="109" t="s">
        <v>610</v>
      </c>
    </row>
    <row r="92" spans="1:16" ht="12.75" customHeight="1" thickBot="1" x14ac:dyDescent="0.25">
      <c r="A92" s="10" t="str">
        <f t="shared" si="6"/>
        <v> BBS 96 </v>
      </c>
      <c r="B92" s="8" t="str">
        <f t="shared" si="7"/>
        <v>I</v>
      </c>
      <c r="C92" s="10">
        <f t="shared" si="8"/>
        <v>48112.464999999997</v>
      </c>
      <c r="D92" t="str">
        <f t="shared" si="9"/>
        <v>vis</v>
      </c>
      <c r="E92" s="106">
        <f>VLOOKUP(C92,'A (3)'!C$21:E$970,3,FALSE)</f>
        <v>20323.225969862342</v>
      </c>
      <c r="F92" s="8" t="s">
        <v>188</v>
      </c>
      <c r="G92" t="str">
        <f t="shared" si="10"/>
        <v>48112.465</v>
      </c>
      <c r="H92" s="10">
        <f t="shared" si="11"/>
        <v>20269</v>
      </c>
      <c r="I92" s="107" t="s">
        <v>614</v>
      </c>
      <c r="J92" s="108" t="s">
        <v>615</v>
      </c>
      <c r="K92" s="107">
        <v>20269</v>
      </c>
      <c r="L92" s="107" t="s">
        <v>616</v>
      </c>
      <c r="M92" s="108" t="s">
        <v>317</v>
      </c>
      <c r="N92" s="108"/>
      <c r="O92" s="109" t="s">
        <v>543</v>
      </c>
      <c r="P92" s="109" t="s">
        <v>610</v>
      </c>
    </row>
    <row r="93" spans="1:16" ht="12.75" customHeight="1" thickBot="1" x14ac:dyDescent="0.25">
      <c r="A93" s="10" t="str">
        <f t="shared" si="6"/>
        <v> BBS 96 </v>
      </c>
      <c r="B93" s="8" t="str">
        <f t="shared" si="7"/>
        <v>II</v>
      </c>
      <c r="C93" s="10">
        <f t="shared" si="8"/>
        <v>48115.432000000001</v>
      </c>
      <c r="D93" t="str">
        <f t="shared" si="9"/>
        <v>vis</v>
      </c>
      <c r="E93" s="106">
        <f>VLOOKUP(C93,'A (3)'!C$21:E$970,3,FALSE)</f>
        <v>20332.530970796357</v>
      </c>
      <c r="F93" s="8" t="s">
        <v>188</v>
      </c>
      <c r="G93" t="str">
        <f t="shared" si="10"/>
        <v>48115.432</v>
      </c>
      <c r="H93" s="10">
        <f t="shared" si="11"/>
        <v>20278.5</v>
      </c>
      <c r="I93" s="107" t="s">
        <v>617</v>
      </c>
      <c r="J93" s="108" t="s">
        <v>618</v>
      </c>
      <c r="K93" s="107">
        <v>20278.5</v>
      </c>
      <c r="L93" s="107" t="s">
        <v>619</v>
      </c>
      <c r="M93" s="108" t="s">
        <v>317</v>
      </c>
      <c r="N93" s="108"/>
      <c r="O93" s="109" t="s">
        <v>543</v>
      </c>
      <c r="P93" s="109" t="s">
        <v>610</v>
      </c>
    </row>
    <row r="94" spans="1:16" ht="12.75" customHeight="1" thickBot="1" x14ac:dyDescent="0.25">
      <c r="A94" s="10" t="str">
        <f t="shared" si="6"/>
        <v> BBS 96 </v>
      </c>
      <c r="B94" s="8" t="str">
        <f t="shared" si="7"/>
        <v>I</v>
      </c>
      <c r="C94" s="10">
        <f t="shared" si="8"/>
        <v>48126.476000000002</v>
      </c>
      <c r="D94" t="str">
        <f t="shared" si="9"/>
        <v>vis</v>
      </c>
      <c r="E94" s="106">
        <f>VLOOKUP(C94,'A (3)'!C$21:E$970,3,FALSE)</f>
        <v>20367.166774744826</v>
      </c>
      <c r="F94" s="8" t="s">
        <v>188</v>
      </c>
      <c r="G94" t="str">
        <f t="shared" si="10"/>
        <v>48126.476</v>
      </c>
      <c r="H94" s="10">
        <f t="shared" si="11"/>
        <v>20313</v>
      </c>
      <c r="I94" s="107" t="s">
        <v>620</v>
      </c>
      <c r="J94" s="108" t="s">
        <v>621</v>
      </c>
      <c r="K94" s="107">
        <v>20313</v>
      </c>
      <c r="L94" s="107" t="s">
        <v>622</v>
      </c>
      <c r="M94" s="108" t="s">
        <v>317</v>
      </c>
      <c r="N94" s="108"/>
      <c r="O94" s="109" t="s">
        <v>543</v>
      </c>
      <c r="P94" s="109" t="s">
        <v>610</v>
      </c>
    </row>
    <row r="95" spans="1:16" ht="12.75" customHeight="1" thickBot="1" x14ac:dyDescent="0.25">
      <c r="A95" s="10" t="str">
        <f t="shared" si="6"/>
        <v> BBS 96 </v>
      </c>
      <c r="B95" s="8" t="str">
        <f t="shared" si="7"/>
        <v>II</v>
      </c>
      <c r="C95" s="10">
        <f t="shared" si="8"/>
        <v>48132.385000000002</v>
      </c>
      <c r="D95" t="str">
        <f t="shared" si="9"/>
        <v>vis</v>
      </c>
      <c r="E95" s="106">
        <f>VLOOKUP(C95,'A (3)'!C$21:E$970,3,FALSE)</f>
        <v>20385.698372493058</v>
      </c>
      <c r="F95" s="8" t="s">
        <v>188</v>
      </c>
      <c r="G95" t="str">
        <f t="shared" si="10"/>
        <v>48132.385</v>
      </c>
      <c r="H95" s="10">
        <f t="shared" si="11"/>
        <v>20331.5</v>
      </c>
      <c r="I95" s="107" t="s">
        <v>623</v>
      </c>
      <c r="J95" s="108" t="s">
        <v>624</v>
      </c>
      <c r="K95" s="107">
        <v>20331.5</v>
      </c>
      <c r="L95" s="107" t="s">
        <v>625</v>
      </c>
      <c r="M95" s="108" t="s">
        <v>317</v>
      </c>
      <c r="N95" s="108"/>
      <c r="O95" s="109" t="s">
        <v>543</v>
      </c>
      <c r="P95" s="109" t="s">
        <v>610</v>
      </c>
    </row>
    <row r="96" spans="1:16" ht="12.75" customHeight="1" thickBot="1" x14ac:dyDescent="0.25">
      <c r="A96" s="10" t="str">
        <f t="shared" si="6"/>
        <v> BBS 96 </v>
      </c>
      <c r="B96" s="8" t="str">
        <f t="shared" si="7"/>
        <v>I</v>
      </c>
      <c r="C96" s="10">
        <f t="shared" si="8"/>
        <v>48143.392</v>
      </c>
      <c r="D96" t="str">
        <f t="shared" si="9"/>
        <v>vis</v>
      </c>
      <c r="E96" s="106">
        <f>VLOOKUP(C96,'A (3)'!C$21:E$970,3,FALSE)</f>
        <v>20420.218138344262</v>
      </c>
      <c r="F96" s="8" t="s">
        <v>188</v>
      </c>
      <c r="G96" t="str">
        <f t="shared" si="10"/>
        <v>48143.392</v>
      </c>
      <c r="H96" s="10">
        <f t="shared" si="11"/>
        <v>20366</v>
      </c>
      <c r="I96" s="107" t="s">
        <v>626</v>
      </c>
      <c r="J96" s="108" t="s">
        <v>627</v>
      </c>
      <c r="K96" s="107">
        <v>20366</v>
      </c>
      <c r="L96" s="107" t="s">
        <v>609</v>
      </c>
      <c r="M96" s="108" t="s">
        <v>317</v>
      </c>
      <c r="N96" s="108"/>
      <c r="O96" s="109" t="s">
        <v>543</v>
      </c>
      <c r="P96" s="109" t="s">
        <v>610</v>
      </c>
    </row>
    <row r="97" spans="1:16" ht="12.75" customHeight="1" thickBot="1" x14ac:dyDescent="0.25">
      <c r="A97" s="10" t="str">
        <f t="shared" si="6"/>
        <v> BBS 96 </v>
      </c>
      <c r="B97" s="8" t="str">
        <f t="shared" si="7"/>
        <v>I</v>
      </c>
      <c r="C97" s="10">
        <f t="shared" si="8"/>
        <v>48163.459000000003</v>
      </c>
      <c r="D97" t="str">
        <f t="shared" si="9"/>
        <v>vis</v>
      </c>
      <c r="E97" s="106">
        <f>VLOOKUP(C97,'A (3)'!C$21:E$970,3,FALSE)</f>
        <v>20483.151557199199</v>
      </c>
      <c r="F97" s="8" t="s">
        <v>188</v>
      </c>
      <c r="G97" t="str">
        <f t="shared" si="10"/>
        <v>48163.459</v>
      </c>
      <c r="H97" s="10">
        <f t="shared" si="11"/>
        <v>20429</v>
      </c>
      <c r="I97" s="107" t="s">
        <v>628</v>
      </c>
      <c r="J97" s="108" t="s">
        <v>629</v>
      </c>
      <c r="K97" s="107">
        <v>20429</v>
      </c>
      <c r="L97" s="107" t="s">
        <v>630</v>
      </c>
      <c r="M97" s="108" t="s">
        <v>317</v>
      </c>
      <c r="N97" s="108"/>
      <c r="O97" s="109" t="s">
        <v>543</v>
      </c>
      <c r="P97" s="109" t="s">
        <v>610</v>
      </c>
    </row>
    <row r="98" spans="1:16" ht="12.75" customHeight="1" thickBot="1" x14ac:dyDescent="0.25">
      <c r="A98" s="10" t="str">
        <f t="shared" si="6"/>
        <v>BAVM 59 </v>
      </c>
      <c r="B98" s="8" t="str">
        <f t="shared" si="7"/>
        <v>II</v>
      </c>
      <c r="C98" s="10">
        <f t="shared" si="8"/>
        <v>48176.387999999999</v>
      </c>
      <c r="D98" t="str">
        <f t="shared" si="9"/>
        <v>vis</v>
      </c>
      <c r="E98" s="106">
        <f>VLOOKUP(C98,'A (3)'!C$21:E$970,3,FALSE)</f>
        <v>20523.69903177812</v>
      </c>
      <c r="F98" s="8" t="s">
        <v>188</v>
      </c>
      <c r="G98" t="str">
        <f t="shared" si="10"/>
        <v>48176.3880</v>
      </c>
      <c r="H98" s="10">
        <f t="shared" si="11"/>
        <v>20469.5</v>
      </c>
      <c r="I98" s="107" t="s">
        <v>631</v>
      </c>
      <c r="J98" s="108" t="s">
        <v>632</v>
      </c>
      <c r="K98" s="107">
        <v>20469.5</v>
      </c>
      <c r="L98" s="107" t="s">
        <v>633</v>
      </c>
      <c r="M98" s="108" t="s">
        <v>337</v>
      </c>
      <c r="N98" s="108" t="s">
        <v>97</v>
      </c>
      <c r="O98" s="109" t="s">
        <v>634</v>
      </c>
      <c r="P98" s="110" t="s">
        <v>635</v>
      </c>
    </row>
    <row r="99" spans="1:16" ht="12.75" customHeight="1" thickBot="1" x14ac:dyDescent="0.25">
      <c r="A99" s="10" t="str">
        <f t="shared" si="6"/>
        <v>BAVM 59 </v>
      </c>
      <c r="B99" s="8" t="str">
        <f t="shared" si="7"/>
        <v>II</v>
      </c>
      <c r="C99" s="10">
        <f t="shared" si="8"/>
        <v>48176.3894</v>
      </c>
      <c r="D99" t="str">
        <f t="shared" si="9"/>
        <v>vis</v>
      </c>
      <c r="E99" s="106">
        <f>VLOOKUP(C99,'A (3)'!C$21:E$970,3,FALSE)</f>
        <v>20523.703422408827</v>
      </c>
      <c r="F99" s="8" t="s">
        <v>188</v>
      </c>
      <c r="G99" t="str">
        <f t="shared" si="10"/>
        <v>48176.3894</v>
      </c>
      <c r="H99" s="10">
        <f t="shared" si="11"/>
        <v>20469.5</v>
      </c>
      <c r="I99" s="107" t="s">
        <v>636</v>
      </c>
      <c r="J99" s="108" t="s">
        <v>637</v>
      </c>
      <c r="K99" s="107">
        <v>20469.5</v>
      </c>
      <c r="L99" s="107" t="s">
        <v>638</v>
      </c>
      <c r="M99" s="108" t="s">
        <v>337</v>
      </c>
      <c r="N99" s="108" t="s">
        <v>639</v>
      </c>
      <c r="O99" s="109" t="s">
        <v>634</v>
      </c>
      <c r="P99" s="110" t="s">
        <v>635</v>
      </c>
    </row>
    <row r="100" spans="1:16" ht="12.75" customHeight="1" thickBot="1" x14ac:dyDescent="0.25">
      <c r="A100" s="10" t="str">
        <f t="shared" si="6"/>
        <v> BBS 96 </v>
      </c>
      <c r="B100" s="8" t="str">
        <f t="shared" si="7"/>
        <v>I</v>
      </c>
      <c r="C100" s="10">
        <f t="shared" si="8"/>
        <v>48178.446000000004</v>
      </c>
      <c r="D100" t="str">
        <f t="shared" si="9"/>
        <v>vis</v>
      </c>
      <c r="E100" s="106">
        <f>VLOOKUP(C100,'A (3)'!C$21:E$970,3,FALSE)</f>
        <v>20530.153258917388</v>
      </c>
      <c r="F100" s="8" t="s">
        <v>188</v>
      </c>
      <c r="G100" t="str">
        <f t="shared" si="10"/>
        <v>48178.446</v>
      </c>
      <c r="H100" s="10">
        <f t="shared" si="11"/>
        <v>20476</v>
      </c>
      <c r="I100" s="107" t="s">
        <v>646</v>
      </c>
      <c r="J100" s="108" t="s">
        <v>647</v>
      </c>
      <c r="K100" s="107">
        <v>20476</v>
      </c>
      <c r="L100" s="107" t="s">
        <v>648</v>
      </c>
      <c r="M100" s="108" t="s">
        <v>317</v>
      </c>
      <c r="N100" s="108"/>
      <c r="O100" s="109" t="s">
        <v>543</v>
      </c>
      <c r="P100" s="109" t="s">
        <v>610</v>
      </c>
    </row>
    <row r="101" spans="1:16" ht="12.75" customHeight="1" thickBot="1" x14ac:dyDescent="0.25">
      <c r="A101" s="10" t="str">
        <f t="shared" si="6"/>
        <v> AVSJ 21.34 </v>
      </c>
      <c r="B101" s="8" t="str">
        <f t="shared" si="7"/>
        <v>I</v>
      </c>
      <c r="C101" s="10">
        <f t="shared" si="8"/>
        <v>48415.703000000001</v>
      </c>
      <c r="D101" t="str">
        <f t="shared" si="9"/>
        <v>vis</v>
      </c>
      <c r="E101" s="106">
        <f>VLOOKUP(C101,'A (3)'!C$21:E$970,3,FALSE)</f>
        <v>21274.23030866394</v>
      </c>
      <c r="F101" s="8" t="s">
        <v>188</v>
      </c>
      <c r="G101" t="str">
        <f t="shared" si="10"/>
        <v>48415.703</v>
      </c>
      <c r="H101" s="10">
        <f t="shared" si="11"/>
        <v>21220</v>
      </c>
      <c r="I101" s="107" t="s">
        <v>649</v>
      </c>
      <c r="J101" s="108" t="s">
        <v>650</v>
      </c>
      <c r="K101" s="107">
        <v>21220</v>
      </c>
      <c r="L101" s="107" t="s">
        <v>651</v>
      </c>
      <c r="M101" s="108" t="s">
        <v>317</v>
      </c>
      <c r="N101" s="108"/>
      <c r="O101" s="109" t="s">
        <v>487</v>
      </c>
      <c r="P101" s="109" t="s">
        <v>488</v>
      </c>
    </row>
    <row r="102" spans="1:16" ht="12.75" customHeight="1" thickBot="1" x14ac:dyDescent="0.25">
      <c r="A102" s="10" t="str">
        <f t="shared" si="6"/>
        <v> BBS 98 </v>
      </c>
      <c r="B102" s="8" t="str">
        <f t="shared" si="7"/>
        <v>I</v>
      </c>
      <c r="C102" s="10">
        <f t="shared" si="8"/>
        <v>48444.482000000004</v>
      </c>
      <c r="D102" t="str">
        <f t="shared" si="9"/>
        <v>vis</v>
      </c>
      <c r="E102" s="106">
        <f>VLOOKUP(C102,'A (3)'!C$21:E$970,3,FALSE)</f>
        <v>21364.485995175437</v>
      </c>
      <c r="F102" s="8" t="s">
        <v>188</v>
      </c>
      <c r="G102" t="str">
        <f t="shared" si="10"/>
        <v>48444.482</v>
      </c>
      <c r="H102" s="10">
        <f t="shared" si="11"/>
        <v>21310</v>
      </c>
      <c r="I102" s="107" t="s">
        <v>652</v>
      </c>
      <c r="J102" s="108" t="s">
        <v>653</v>
      </c>
      <c r="K102" s="107">
        <v>21310</v>
      </c>
      <c r="L102" s="107" t="s">
        <v>654</v>
      </c>
      <c r="M102" s="108" t="s">
        <v>317</v>
      </c>
      <c r="N102" s="108"/>
      <c r="O102" s="109" t="s">
        <v>543</v>
      </c>
      <c r="P102" s="109" t="s">
        <v>655</v>
      </c>
    </row>
    <row r="103" spans="1:16" ht="12.75" customHeight="1" thickBot="1" x14ac:dyDescent="0.25">
      <c r="A103" s="10" t="str">
        <f t="shared" si="6"/>
        <v> BBS 98 </v>
      </c>
      <c r="B103" s="8" t="str">
        <f t="shared" si="7"/>
        <v>I</v>
      </c>
      <c r="C103" s="10">
        <f t="shared" si="8"/>
        <v>48467.438999999998</v>
      </c>
      <c r="D103" t="str">
        <f t="shared" si="9"/>
        <v>vis</v>
      </c>
      <c r="E103" s="106">
        <f>VLOOKUP(C103,'A (3)'!C$21:E$970,3,FALSE)</f>
        <v>21436.482930275466</v>
      </c>
      <c r="F103" s="8" t="s">
        <v>188</v>
      </c>
      <c r="G103" t="str">
        <f t="shared" si="10"/>
        <v>48467.439</v>
      </c>
      <c r="H103" s="10">
        <f t="shared" si="11"/>
        <v>21382</v>
      </c>
      <c r="I103" s="107" t="s">
        <v>656</v>
      </c>
      <c r="J103" s="108" t="s">
        <v>657</v>
      </c>
      <c r="K103" s="107">
        <v>21382</v>
      </c>
      <c r="L103" s="107" t="s">
        <v>654</v>
      </c>
      <c r="M103" s="108" t="s">
        <v>317</v>
      </c>
      <c r="N103" s="108"/>
      <c r="O103" s="109" t="s">
        <v>543</v>
      </c>
      <c r="P103" s="109" t="s">
        <v>655</v>
      </c>
    </row>
    <row r="104" spans="1:16" ht="12.75" customHeight="1" thickBot="1" x14ac:dyDescent="0.25">
      <c r="A104" s="10" t="str">
        <f t="shared" si="6"/>
        <v> BBS 99 </v>
      </c>
      <c r="B104" s="8" t="str">
        <f t="shared" si="7"/>
        <v>I</v>
      </c>
      <c r="C104" s="10">
        <f t="shared" si="8"/>
        <v>48503.392999999996</v>
      </c>
      <c r="D104" t="str">
        <f t="shared" si="9"/>
        <v>vis</v>
      </c>
      <c r="E104" s="106">
        <f>VLOOKUP(C104,'A (3)'!C$21:E$970,3,FALSE)</f>
        <v>21549.240599160206</v>
      </c>
      <c r="F104" s="8" t="s">
        <v>188</v>
      </c>
      <c r="G104" t="str">
        <f t="shared" si="10"/>
        <v>48503.393</v>
      </c>
      <c r="H104" s="10">
        <f t="shared" si="11"/>
        <v>21495</v>
      </c>
      <c r="I104" s="107" t="s">
        <v>658</v>
      </c>
      <c r="J104" s="108" t="s">
        <v>659</v>
      </c>
      <c r="K104" s="107">
        <v>21495</v>
      </c>
      <c r="L104" s="107" t="s">
        <v>660</v>
      </c>
      <c r="M104" s="108" t="s">
        <v>317</v>
      </c>
      <c r="N104" s="108"/>
      <c r="O104" s="109" t="s">
        <v>543</v>
      </c>
      <c r="P104" s="109" t="s">
        <v>661</v>
      </c>
    </row>
    <row r="105" spans="1:16" ht="12.75" customHeight="1" thickBot="1" x14ac:dyDescent="0.25">
      <c r="A105" s="10" t="str">
        <f t="shared" si="6"/>
        <v> BBS 99 </v>
      </c>
      <c r="B105" s="8" t="str">
        <f t="shared" si="7"/>
        <v>II</v>
      </c>
      <c r="C105" s="10">
        <f t="shared" si="8"/>
        <v>48507.391000000003</v>
      </c>
      <c r="D105" t="str">
        <f t="shared" si="9"/>
        <v>vis</v>
      </c>
      <c r="E105" s="106">
        <f>VLOOKUP(C105,'A (3)'!C$21:E$970,3,FALSE)</f>
        <v>21561.778985993435</v>
      </c>
      <c r="F105" s="8" t="s">
        <v>188</v>
      </c>
      <c r="G105" t="str">
        <f t="shared" si="10"/>
        <v>48507.391</v>
      </c>
      <c r="H105" s="10">
        <f t="shared" si="11"/>
        <v>21507.5</v>
      </c>
      <c r="I105" s="107" t="s">
        <v>662</v>
      </c>
      <c r="J105" s="108" t="s">
        <v>663</v>
      </c>
      <c r="K105" s="107">
        <v>21507.5</v>
      </c>
      <c r="L105" s="107" t="s">
        <v>664</v>
      </c>
      <c r="M105" s="108" t="s">
        <v>317</v>
      </c>
      <c r="N105" s="108"/>
      <c r="O105" s="109" t="s">
        <v>543</v>
      </c>
      <c r="P105" s="109" t="s">
        <v>661</v>
      </c>
    </row>
    <row r="106" spans="1:16" ht="12.75" customHeight="1" thickBot="1" x14ac:dyDescent="0.25">
      <c r="A106" s="10" t="str">
        <f t="shared" si="6"/>
        <v> AVSJ 21.34 </v>
      </c>
      <c r="B106" s="8" t="str">
        <f t="shared" si="7"/>
        <v>I</v>
      </c>
      <c r="C106" s="10">
        <f t="shared" si="8"/>
        <v>48697.576999999997</v>
      </c>
      <c r="D106" t="str">
        <f t="shared" si="9"/>
        <v>vis</v>
      </c>
      <c r="E106" s="106">
        <f>VLOOKUP(C106,'A (3)'!C$21:E$970,3,FALSE)</f>
        <v>22158.233622877047</v>
      </c>
      <c r="F106" s="8" t="s">
        <v>188</v>
      </c>
      <c r="G106" t="str">
        <f t="shared" si="10"/>
        <v>48697.577</v>
      </c>
      <c r="H106" s="10">
        <f t="shared" si="11"/>
        <v>22104</v>
      </c>
      <c r="I106" s="107" t="s">
        <v>665</v>
      </c>
      <c r="J106" s="108" t="s">
        <v>666</v>
      </c>
      <c r="K106" s="107">
        <v>22104</v>
      </c>
      <c r="L106" s="107" t="s">
        <v>667</v>
      </c>
      <c r="M106" s="108" t="s">
        <v>317</v>
      </c>
      <c r="N106" s="108"/>
      <c r="O106" s="109" t="s">
        <v>487</v>
      </c>
      <c r="P106" s="109" t="s">
        <v>488</v>
      </c>
    </row>
    <row r="107" spans="1:16" ht="12.75" customHeight="1" thickBot="1" x14ac:dyDescent="0.25">
      <c r="A107" s="10" t="str">
        <f t="shared" si="6"/>
        <v> BBS 101 </v>
      </c>
      <c r="B107" s="8" t="str">
        <f t="shared" si="7"/>
        <v>I</v>
      </c>
      <c r="C107" s="10">
        <f t="shared" si="8"/>
        <v>48802.425000000003</v>
      </c>
      <c r="D107" t="str">
        <f t="shared" si="9"/>
        <v>vis</v>
      </c>
      <c r="E107" s="106">
        <f>VLOOKUP(C107,'A (3)'!C$21:E$970,3,FALSE)</f>
        <v>22487.054228852132</v>
      </c>
      <c r="F107" s="8" t="s">
        <v>188</v>
      </c>
      <c r="G107" t="str">
        <f t="shared" si="10"/>
        <v>48802.425</v>
      </c>
      <c r="H107" s="10">
        <f t="shared" si="11"/>
        <v>22433</v>
      </c>
      <c r="I107" s="107" t="s">
        <v>668</v>
      </c>
      <c r="J107" s="108" t="s">
        <v>669</v>
      </c>
      <c r="K107" s="107">
        <v>22433</v>
      </c>
      <c r="L107" s="107" t="s">
        <v>670</v>
      </c>
      <c r="M107" s="108" t="s">
        <v>317</v>
      </c>
      <c r="N107" s="108"/>
      <c r="O107" s="109" t="s">
        <v>543</v>
      </c>
      <c r="P107" s="109" t="s">
        <v>671</v>
      </c>
    </row>
    <row r="108" spans="1:16" ht="12.75" customHeight="1" thickBot="1" x14ac:dyDescent="0.25">
      <c r="A108" s="10" t="str">
        <f t="shared" si="6"/>
        <v> BBS 102 </v>
      </c>
      <c r="B108" s="8" t="str">
        <f t="shared" si="7"/>
        <v>I</v>
      </c>
      <c r="C108" s="10">
        <f t="shared" si="8"/>
        <v>48837.48</v>
      </c>
      <c r="D108" t="str">
        <f t="shared" si="9"/>
        <v>vis</v>
      </c>
      <c r="E108" s="106">
        <f>VLOOKUP(C108,'A (3)'!C$21:E$970,3,FALSE)</f>
        <v>22596.992485590043</v>
      </c>
      <c r="F108" s="8" t="s">
        <v>188</v>
      </c>
      <c r="G108" t="str">
        <f t="shared" si="10"/>
        <v>48837.480</v>
      </c>
      <c r="H108" s="10">
        <f t="shared" si="11"/>
        <v>22543</v>
      </c>
      <c r="I108" s="107" t="s">
        <v>672</v>
      </c>
      <c r="J108" s="108" t="s">
        <v>673</v>
      </c>
      <c r="K108" s="107">
        <v>22543</v>
      </c>
      <c r="L108" s="107" t="s">
        <v>674</v>
      </c>
      <c r="M108" s="108" t="s">
        <v>317</v>
      </c>
      <c r="N108" s="108"/>
      <c r="O108" s="109" t="s">
        <v>543</v>
      </c>
      <c r="P108" s="109" t="s">
        <v>675</v>
      </c>
    </row>
    <row r="109" spans="1:16" ht="12.75" customHeight="1" thickBot="1" x14ac:dyDescent="0.25">
      <c r="A109" s="10" t="str">
        <f t="shared" si="6"/>
        <v> BBS 102 </v>
      </c>
      <c r="B109" s="8" t="str">
        <f t="shared" si="7"/>
        <v>I</v>
      </c>
      <c r="C109" s="10">
        <f t="shared" si="8"/>
        <v>48881.398999999998</v>
      </c>
      <c r="D109" t="str">
        <f t="shared" si="9"/>
        <v>vis</v>
      </c>
      <c r="E109" s="106">
        <f>VLOOKUP(C109,'A (3)'!C$21:E$970,3,FALSE)</f>
        <v>22734.729707032675</v>
      </c>
      <c r="F109" s="8" t="s">
        <v>188</v>
      </c>
      <c r="G109" t="str">
        <f t="shared" si="10"/>
        <v>48881.399</v>
      </c>
      <c r="H109" s="10">
        <f t="shared" si="11"/>
        <v>22681</v>
      </c>
      <c r="I109" s="107" t="s">
        <v>676</v>
      </c>
      <c r="J109" s="108" t="s">
        <v>677</v>
      </c>
      <c r="K109" s="107">
        <v>22681</v>
      </c>
      <c r="L109" s="107" t="s">
        <v>678</v>
      </c>
      <c r="M109" s="108" t="s">
        <v>317</v>
      </c>
      <c r="N109" s="108"/>
      <c r="O109" s="109" t="s">
        <v>543</v>
      </c>
      <c r="P109" s="109" t="s">
        <v>675</v>
      </c>
    </row>
    <row r="110" spans="1:16" ht="12.75" customHeight="1" thickBot="1" x14ac:dyDescent="0.25">
      <c r="A110" s="10" t="str">
        <f t="shared" si="6"/>
        <v> BBS 102 </v>
      </c>
      <c r="B110" s="8" t="str">
        <f t="shared" si="7"/>
        <v>I</v>
      </c>
      <c r="C110" s="10">
        <f t="shared" si="8"/>
        <v>48892.396000000001</v>
      </c>
      <c r="D110" t="str">
        <f t="shared" si="9"/>
        <v>vis</v>
      </c>
      <c r="E110" s="106">
        <f>VLOOKUP(C110,'A (3)'!C$21:E$970,3,FALSE)</f>
        <v>22769.218111235987</v>
      </c>
      <c r="F110" s="8" t="s">
        <v>188</v>
      </c>
      <c r="G110" t="str">
        <f t="shared" si="10"/>
        <v>48892.396</v>
      </c>
      <c r="H110" s="10">
        <f t="shared" si="11"/>
        <v>22715</v>
      </c>
      <c r="I110" s="107" t="s">
        <v>679</v>
      </c>
      <c r="J110" s="108" t="s">
        <v>680</v>
      </c>
      <c r="K110" s="107">
        <v>22715</v>
      </c>
      <c r="L110" s="107" t="s">
        <v>664</v>
      </c>
      <c r="M110" s="108" t="s">
        <v>317</v>
      </c>
      <c r="N110" s="108"/>
      <c r="O110" s="109" t="s">
        <v>543</v>
      </c>
      <c r="P110" s="109" t="s">
        <v>675</v>
      </c>
    </row>
    <row r="111" spans="1:16" ht="12.75" customHeight="1" thickBot="1" x14ac:dyDescent="0.25">
      <c r="A111" s="10" t="str">
        <f t="shared" si="6"/>
        <v> AOEB 5 </v>
      </c>
      <c r="B111" s="8" t="str">
        <f t="shared" si="7"/>
        <v>I</v>
      </c>
      <c r="C111" s="10">
        <f t="shared" si="8"/>
        <v>48917.603999999999</v>
      </c>
      <c r="D111" t="str">
        <f t="shared" si="9"/>
        <v>vis</v>
      </c>
      <c r="E111" s="106">
        <f>VLOOKUP(C111,'A (3)'!C$21:E$970,3,FALSE)</f>
        <v>22848.274553279891</v>
      </c>
      <c r="F111" s="8" t="s">
        <v>188</v>
      </c>
      <c r="G111" t="str">
        <f t="shared" si="10"/>
        <v>48917.604</v>
      </c>
      <c r="H111" s="10">
        <f t="shared" si="11"/>
        <v>22794</v>
      </c>
      <c r="I111" s="107" t="s">
        <v>681</v>
      </c>
      <c r="J111" s="108" t="s">
        <v>682</v>
      </c>
      <c r="K111" s="107">
        <v>22794</v>
      </c>
      <c r="L111" s="107" t="s">
        <v>683</v>
      </c>
      <c r="M111" s="108" t="s">
        <v>317</v>
      </c>
      <c r="N111" s="108"/>
      <c r="O111" s="109" t="s">
        <v>487</v>
      </c>
      <c r="P111" s="109" t="s">
        <v>684</v>
      </c>
    </row>
    <row r="112" spans="1:16" ht="12.75" customHeight="1" thickBot="1" x14ac:dyDescent="0.25">
      <c r="A112" s="10" t="str">
        <f t="shared" si="6"/>
        <v> AOEB 5 </v>
      </c>
      <c r="B112" s="8" t="str">
        <f t="shared" si="7"/>
        <v>I</v>
      </c>
      <c r="C112" s="10">
        <f t="shared" si="8"/>
        <v>49282.536</v>
      </c>
      <c r="D112" t="str">
        <f t="shared" si="9"/>
        <v>vis</v>
      </c>
      <c r="E112" s="106">
        <f>VLOOKUP(C112,'A (3)'!C$21:E$970,3,FALSE)</f>
        <v>23992.761442678777</v>
      </c>
      <c r="F112" s="8" t="s">
        <v>188</v>
      </c>
      <c r="G112" t="str">
        <f t="shared" si="10"/>
        <v>49282.536</v>
      </c>
      <c r="H112" s="10">
        <f t="shared" si="11"/>
        <v>23939</v>
      </c>
      <c r="I112" s="107" t="s">
        <v>685</v>
      </c>
      <c r="J112" s="108" t="s">
        <v>686</v>
      </c>
      <c r="K112" s="107">
        <v>23939</v>
      </c>
      <c r="L112" s="107" t="s">
        <v>687</v>
      </c>
      <c r="M112" s="108" t="s">
        <v>317</v>
      </c>
      <c r="N112" s="108"/>
      <c r="O112" s="109" t="s">
        <v>487</v>
      </c>
      <c r="P112" s="109" t="s">
        <v>684</v>
      </c>
    </row>
    <row r="113" spans="1:16" ht="12.75" customHeight="1" thickBot="1" x14ac:dyDescent="0.25">
      <c r="A113" s="10" t="str">
        <f t="shared" si="6"/>
        <v> AOEB 5 </v>
      </c>
      <c r="B113" s="8" t="str">
        <f t="shared" si="7"/>
        <v>II</v>
      </c>
      <c r="C113" s="10">
        <f t="shared" si="8"/>
        <v>49637.59</v>
      </c>
      <c r="D113" t="str">
        <f t="shared" si="9"/>
        <v>vis</v>
      </c>
      <c r="E113" s="106">
        <f>VLOOKUP(C113,'A (3)'!C$21:E$970,3,FALSE)</f>
        <v>25106.269296275139</v>
      </c>
      <c r="F113" s="8" t="s">
        <v>188</v>
      </c>
      <c r="G113" t="str">
        <f t="shared" si="10"/>
        <v>49637.590</v>
      </c>
      <c r="H113" s="10">
        <f t="shared" si="11"/>
        <v>25052.5</v>
      </c>
      <c r="I113" s="107" t="s">
        <v>695</v>
      </c>
      <c r="J113" s="108" t="s">
        <v>696</v>
      </c>
      <c r="K113" s="107">
        <v>25052.5</v>
      </c>
      <c r="L113" s="107" t="s">
        <v>599</v>
      </c>
      <c r="M113" s="108" t="s">
        <v>317</v>
      </c>
      <c r="N113" s="108"/>
      <c r="O113" s="109" t="s">
        <v>487</v>
      </c>
      <c r="P113" s="109" t="s">
        <v>684</v>
      </c>
    </row>
    <row r="114" spans="1:16" ht="12.75" customHeight="1" thickBot="1" x14ac:dyDescent="0.25">
      <c r="A114" s="10" t="str">
        <f t="shared" si="6"/>
        <v> AOEB 5 </v>
      </c>
      <c r="B114" s="8" t="str">
        <f t="shared" si="7"/>
        <v>II</v>
      </c>
      <c r="C114" s="10">
        <f t="shared" si="8"/>
        <v>49952.624000000003</v>
      </c>
      <c r="D114" t="str">
        <f t="shared" si="9"/>
        <v>vis</v>
      </c>
      <c r="E114" s="106">
        <f>VLOOKUP(C114,'A (3)'!C$21:E$970,3,FALSE)</f>
        <v>26094.267834947812</v>
      </c>
      <c r="F114" s="8" t="s">
        <v>188</v>
      </c>
      <c r="G114" t="str">
        <f t="shared" si="10"/>
        <v>49952.624</v>
      </c>
      <c r="H114" s="10">
        <f t="shared" si="11"/>
        <v>26040.5</v>
      </c>
      <c r="I114" s="107" t="s">
        <v>697</v>
      </c>
      <c r="J114" s="108" t="s">
        <v>698</v>
      </c>
      <c r="K114" s="107">
        <v>26040.5</v>
      </c>
      <c r="L114" s="107" t="s">
        <v>699</v>
      </c>
      <c r="M114" s="108" t="s">
        <v>317</v>
      </c>
      <c r="N114" s="108"/>
      <c r="O114" s="109" t="s">
        <v>487</v>
      </c>
      <c r="P114" s="109" t="s">
        <v>684</v>
      </c>
    </row>
    <row r="115" spans="1:16" ht="12.75" customHeight="1" thickBot="1" x14ac:dyDescent="0.25">
      <c r="A115" s="10" t="str">
        <f t="shared" si="6"/>
        <v> AOEB 5 </v>
      </c>
      <c r="B115" s="8" t="str">
        <f t="shared" si="7"/>
        <v>I</v>
      </c>
      <c r="C115" s="10">
        <f t="shared" si="8"/>
        <v>49978.595999999998</v>
      </c>
      <c r="D115" t="str">
        <f t="shared" si="9"/>
        <v>vis</v>
      </c>
      <c r="E115" s="106">
        <f>VLOOKUP(C115,'A (3)'!C$21:E$970,3,FALSE)</f>
        <v>26175.720306891795</v>
      </c>
      <c r="F115" s="8" t="s">
        <v>188</v>
      </c>
      <c r="G115" t="str">
        <f t="shared" si="10"/>
        <v>49978.596</v>
      </c>
      <c r="H115" s="10">
        <f t="shared" si="11"/>
        <v>26122</v>
      </c>
      <c r="I115" s="107" t="s">
        <v>700</v>
      </c>
      <c r="J115" s="108" t="s">
        <v>701</v>
      </c>
      <c r="K115" s="107">
        <v>26122</v>
      </c>
      <c r="L115" s="107" t="s">
        <v>596</v>
      </c>
      <c r="M115" s="108" t="s">
        <v>317</v>
      </c>
      <c r="N115" s="108"/>
      <c r="O115" s="109" t="s">
        <v>487</v>
      </c>
      <c r="P115" s="109" t="s">
        <v>684</v>
      </c>
    </row>
    <row r="116" spans="1:16" ht="12.75" customHeight="1" thickBot="1" x14ac:dyDescent="0.25">
      <c r="A116" s="10" t="str">
        <f t="shared" si="6"/>
        <v> BBS 113 </v>
      </c>
      <c r="B116" s="8" t="str">
        <f t="shared" si="7"/>
        <v>II</v>
      </c>
      <c r="C116" s="10">
        <f t="shared" si="8"/>
        <v>49990.565000000002</v>
      </c>
      <c r="D116" t="str">
        <f t="shared" si="9"/>
        <v>vis</v>
      </c>
      <c r="E116" s="106">
        <f>VLOOKUP(C116,'A (3)'!C$21:E$970,3,FALSE)</f>
        <v>26213.257063271671</v>
      </c>
      <c r="F116" s="8" t="s">
        <v>188</v>
      </c>
      <c r="G116" t="str">
        <f t="shared" si="10"/>
        <v>49990.565</v>
      </c>
      <c r="H116" s="10">
        <f t="shared" si="11"/>
        <v>26159.5</v>
      </c>
      <c r="I116" s="107" t="s">
        <v>702</v>
      </c>
      <c r="J116" s="108" t="s">
        <v>703</v>
      </c>
      <c r="K116" s="107">
        <v>26159.5</v>
      </c>
      <c r="L116" s="107" t="s">
        <v>704</v>
      </c>
      <c r="M116" s="108" t="s">
        <v>317</v>
      </c>
      <c r="N116" s="108"/>
      <c r="O116" s="109" t="s">
        <v>705</v>
      </c>
      <c r="P116" s="109" t="s">
        <v>706</v>
      </c>
    </row>
    <row r="117" spans="1:16" ht="12.75" customHeight="1" thickBot="1" x14ac:dyDescent="0.25">
      <c r="A117" s="10" t="str">
        <f t="shared" si="6"/>
        <v> BBS 110 </v>
      </c>
      <c r="B117" s="8" t="str">
        <f t="shared" si="7"/>
        <v>II</v>
      </c>
      <c r="C117" s="10">
        <f t="shared" si="8"/>
        <v>50011.298000000003</v>
      </c>
      <c r="D117" t="str">
        <f t="shared" si="9"/>
        <v>vis</v>
      </c>
      <c r="E117" s="106">
        <f>VLOOKUP(C117,'A (3)'!C$21:E$970,3,FALSE)</f>
        <v>26278.279167877205</v>
      </c>
      <c r="F117" s="8" t="s">
        <v>188</v>
      </c>
      <c r="G117" t="str">
        <f t="shared" si="10"/>
        <v>50011.298</v>
      </c>
      <c r="H117" s="10">
        <f t="shared" si="11"/>
        <v>26224.5</v>
      </c>
      <c r="I117" s="107" t="s">
        <v>707</v>
      </c>
      <c r="J117" s="108" t="s">
        <v>708</v>
      </c>
      <c r="K117" s="107">
        <v>26224.5</v>
      </c>
      <c r="L117" s="107" t="s">
        <v>550</v>
      </c>
      <c r="M117" s="108" t="s">
        <v>317</v>
      </c>
      <c r="N117" s="108"/>
      <c r="O117" s="109" t="s">
        <v>543</v>
      </c>
      <c r="P117" s="109" t="s">
        <v>709</v>
      </c>
    </row>
    <row r="118" spans="1:16" ht="12.75" customHeight="1" thickBot="1" x14ac:dyDescent="0.25">
      <c r="A118" s="10" t="str">
        <f t="shared" si="6"/>
        <v> AOEB 5 </v>
      </c>
      <c r="B118" s="8" t="str">
        <f t="shared" si="7"/>
        <v>I</v>
      </c>
      <c r="C118" s="10">
        <f t="shared" si="8"/>
        <v>50016.550999999999</v>
      </c>
      <c r="D118" t="str">
        <f t="shared" si="9"/>
        <v>vis</v>
      </c>
      <c r="E118" s="106">
        <f>VLOOKUP(C118,'A (3)'!C$21:E$970,3,FALSE)</f>
        <v>26294.753441522731</v>
      </c>
      <c r="F118" s="8" t="s">
        <v>188</v>
      </c>
      <c r="G118" t="str">
        <f t="shared" si="10"/>
        <v>50016.551</v>
      </c>
      <c r="H118" s="10">
        <f t="shared" si="11"/>
        <v>26241</v>
      </c>
      <c r="I118" s="107" t="s">
        <v>710</v>
      </c>
      <c r="J118" s="108" t="s">
        <v>711</v>
      </c>
      <c r="K118" s="107">
        <v>26241</v>
      </c>
      <c r="L118" s="107" t="s">
        <v>704</v>
      </c>
      <c r="M118" s="108" t="s">
        <v>317</v>
      </c>
      <c r="N118" s="108"/>
      <c r="O118" s="109" t="s">
        <v>487</v>
      </c>
      <c r="P118" s="109" t="s">
        <v>684</v>
      </c>
    </row>
    <row r="119" spans="1:16" ht="12.75" customHeight="1" thickBot="1" x14ac:dyDescent="0.25">
      <c r="A119" s="10" t="str">
        <f t="shared" si="6"/>
        <v> BBS 111 </v>
      </c>
      <c r="B119" s="8" t="str">
        <f t="shared" si="7"/>
        <v>II</v>
      </c>
      <c r="C119" s="10">
        <f t="shared" si="8"/>
        <v>50033.307000000001</v>
      </c>
      <c r="D119" t="str">
        <f t="shared" si="9"/>
        <v>vis</v>
      </c>
      <c r="E119" s="106">
        <f>VLOOKUP(C119,'A (3)'!C$21:E$970,3,FALSE)</f>
        <v>26347.303018755665</v>
      </c>
      <c r="F119" s="8" t="s">
        <v>188</v>
      </c>
      <c r="G119" t="str">
        <f t="shared" si="10"/>
        <v>50033.307</v>
      </c>
      <c r="H119" s="10">
        <f t="shared" si="11"/>
        <v>26293.5</v>
      </c>
      <c r="I119" s="107" t="s">
        <v>712</v>
      </c>
      <c r="J119" s="108" t="s">
        <v>713</v>
      </c>
      <c r="K119" s="107">
        <v>26293.5</v>
      </c>
      <c r="L119" s="107" t="s">
        <v>714</v>
      </c>
      <c r="M119" s="108" t="s">
        <v>317</v>
      </c>
      <c r="N119" s="108"/>
      <c r="O119" s="109" t="s">
        <v>543</v>
      </c>
      <c r="P119" s="109" t="s">
        <v>715</v>
      </c>
    </row>
    <row r="120" spans="1:16" ht="12.75" customHeight="1" thickBot="1" x14ac:dyDescent="0.25">
      <c r="A120" s="10" t="str">
        <f t="shared" si="6"/>
        <v> BBS 111 </v>
      </c>
      <c r="B120" s="8" t="str">
        <f t="shared" si="7"/>
        <v>II</v>
      </c>
      <c r="C120" s="10">
        <f t="shared" si="8"/>
        <v>50048.279300000002</v>
      </c>
      <c r="D120" t="str">
        <f t="shared" si="9"/>
        <v>vis</v>
      </c>
      <c r="E120" s="106">
        <f>VLOOKUP(C120,'A (3)'!C$21:E$970,3,FALSE)</f>
        <v>26394.258618851432</v>
      </c>
      <c r="F120" s="8" t="s">
        <v>188</v>
      </c>
      <c r="G120" t="str">
        <f t="shared" si="10"/>
        <v>50048.2793</v>
      </c>
      <c r="H120" s="10">
        <f t="shared" si="11"/>
        <v>26340.5</v>
      </c>
      <c r="I120" s="107" t="s">
        <v>716</v>
      </c>
      <c r="J120" s="108" t="s">
        <v>717</v>
      </c>
      <c r="K120" s="107">
        <v>26340.5</v>
      </c>
      <c r="L120" s="107" t="s">
        <v>718</v>
      </c>
      <c r="M120" s="108" t="s">
        <v>337</v>
      </c>
      <c r="N120" s="108" t="s">
        <v>338</v>
      </c>
      <c r="O120" s="109" t="s">
        <v>476</v>
      </c>
      <c r="P120" s="109" t="s">
        <v>715</v>
      </c>
    </row>
    <row r="121" spans="1:16" ht="12.75" customHeight="1" thickBot="1" x14ac:dyDescent="0.25">
      <c r="A121" s="10" t="str">
        <f t="shared" si="6"/>
        <v> BBS 113 </v>
      </c>
      <c r="B121" s="8" t="str">
        <f t="shared" si="7"/>
        <v>I</v>
      </c>
      <c r="C121" s="10">
        <f t="shared" si="8"/>
        <v>50312.447</v>
      </c>
      <c r="D121" t="str">
        <f t="shared" si="9"/>
        <v>vis</v>
      </c>
      <c r="E121" s="106">
        <f>VLOOKUP(C121,'A (3)'!C$21:E$970,3,FALSE)</f>
        <v>27222.732058431015</v>
      </c>
      <c r="F121" s="8" t="s">
        <v>188</v>
      </c>
      <c r="G121" t="str">
        <f t="shared" si="10"/>
        <v>50312.447</v>
      </c>
      <c r="H121" s="10">
        <f t="shared" si="11"/>
        <v>27169</v>
      </c>
      <c r="I121" s="107" t="s">
        <v>719</v>
      </c>
      <c r="J121" s="108" t="s">
        <v>720</v>
      </c>
      <c r="K121" s="107">
        <v>27169</v>
      </c>
      <c r="L121" s="107" t="s">
        <v>550</v>
      </c>
      <c r="M121" s="108" t="s">
        <v>317</v>
      </c>
      <c r="N121" s="108"/>
      <c r="O121" s="109" t="s">
        <v>543</v>
      </c>
      <c r="P121" s="109" t="s">
        <v>706</v>
      </c>
    </row>
    <row r="122" spans="1:16" ht="12.75" customHeight="1" thickBot="1" x14ac:dyDescent="0.25">
      <c r="A122" s="10" t="str">
        <f t="shared" si="6"/>
        <v> AOEB 5 </v>
      </c>
      <c r="B122" s="8" t="str">
        <f t="shared" si="7"/>
        <v>I</v>
      </c>
      <c r="C122" s="10">
        <f t="shared" si="8"/>
        <v>50313.735999999997</v>
      </c>
      <c r="D122" t="str">
        <f t="shared" si="9"/>
        <v>vis</v>
      </c>
      <c r="E122" s="106">
        <f>VLOOKUP(C122,'A (3)'!C$21:E$970,3,FALSE)</f>
        <v>27226.774574846215</v>
      </c>
      <c r="F122" s="8" t="s">
        <v>188</v>
      </c>
      <c r="G122" t="str">
        <f t="shared" si="10"/>
        <v>50313.736</v>
      </c>
      <c r="H122" s="10">
        <f t="shared" si="11"/>
        <v>27173</v>
      </c>
      <c r="I122" s="107" t="s">
        <v>721</v>
      </c>
      <c r="J122" s="108" t="s">
        <v>722</v>
      </c>
      <c r="K122" s="107">
        <v>27173</v>
      </c>
      <c r="L122" s="107" t="s">
        <v>723</v>
      </c>
      <c r="M122" s="108" t="s">
        <v>317</v>
      </c>
      <c r="N122" s="108"/>
      <c r="O122" s="109" t="s">
        <v>487</v>
      </c>
      <c r="P122" s="109" t="s">
        <v>684</v>
      </c>
    </row>
    <row r="123" spans="1:16" ht="12.75" customHeight="1" thickBot="1" x14ac:dyDescent="0.25">
      <c r="A123" s="10" t="str">
        <f t="shared" si="6"/>
        <v> BBS 113 </v>
      </c>
      <c r="B123" s="8" t="str">
        <f t="shared" si="7"/>
        <v>II</v>
      </c>
      <c r="C123" s="10">
        <f t="shared" si="8"/>
        <v>50325.385000000002</v>
      </c>
      <c r="D123" t="str">
        <f t="shared" si="9"/>
        <v>vis</v>
      </c>
      <c r="E123" s="106">
        <f>VLOOKUP(C123,'A (3)'!C$21:E$970,3,FALSE)</f>
        <v>27263.307758493065</v>
      </c>
      <c r="F123" s="8" t="s">
        <v>188</v>
      </c>
      <c r="G123" t="str">
        <f t="shared" si="10"/>
        <v>50325.385</v>
      </c>
      <c r="H123" s="10">
        <f t="shared" si="11"/>
        <v>27209.5</v>
      </c>
      <c r="I123" s="107" t="s">
        <v>724</v>
      </c>
      <c r="J123" s="108" t="s">
        <v>725</v>
      </c>
      <c r="K123" s="107">
        <v>27209.5</v>
      </c>
      <c r="L123" s="107" t="s">
        <v>726</v>
      </c>
      <c r="M123" s="108" t="s">
        <v>317</v>
      </c>
      <c r="N123" s="108"/>
      <c r="O123" s="109" t="s">
        <v>543</v>
      </c>
      <c r="P123" s="109" t="s">
        <v>706</v>
      </c>
    </row>
    <row r="124" spans="1:16" ht="12.75" customHeight="1" thickBot="1" x14ac:dyDescent="0.25">
      <c r="A124" s="10" t="str">
        <f t="shared" si="6"/>
        <v> BBS 113 </v>
      </c>
      <c r="B124" s="8" t="str">
        <f t="shared" si="7"/>
        <v>I</v>
      </c>
      <c r="C124" s="10">
        <f t="shared" si="8"/>
        <v>50375.273999999998</v>
      </c>
      <c r="D124" t="str">
        <f t="shared" si="9"/>
        <v>vis</v>
      </c>
      <c r="E124" s="106">
        <f>VLOOKUP(C124,'A (3)'!C$21:E$970,3,FALSE)</f>
        <v>27419.767883736167</v>
      </c>
      <c r="F124" s="8" t="s">
        <v>188</v>
      </c>
      <c r="G124" t="str">
        <f t="shared" si="10"/>
        <v>50375.274</v>
      </c>
      <c r="H124" s="10">
        <f t="shared" si="11"/>
        <v>27366</v>
      </c>
      <c r="I124" s="107" t="s">
        <v>727</v>
      </c>
      <c r="J124" s="108" t="s">
        <v>728</v>
      </c>
      <c r="K124" s="107">
        <v>27366</v>
      </c>
      <c r="L124" s="107" t="s">
        <v>729</v>
      </c>
      <c r="M124" s="108" t="s">
        <v>317</v>
      </c>
      <c r="N124" s="108"/>
      <c r="O124" s="109" t="s">
        <v>543</v>
      </c>
      <c r="P124" s="109" t="s">
        <v>706</v>
      </c>
    </row>
    <row r="125" spans="1:16" ht="12.75" customHeight="1" thickBot="1" x14ac:dyDescent="0.25">
      <c r="A125" s="10" t="str">
        <f t="shared" si="6"/>
        <v> AOEB 5 </v>
      </c>
      <c r="B125" s="8" t="str">
        <f t="shared" si="7"/>
        <v>II</v>
      </c>
      <c r="C125" s="10">
        <f t="shared" si="8"/>
        <v>50376.703999999998</v>
      </c>
      <c r="D125" t="str">
        <f t="shared" si="9"/>
        <v>vis</v>
      </c>
      <c r="E125" s="106">
        <f>VLOOKUP(C125,'A (3)'!C$21:E$970,3,FALSE)</f>
        <v>27424.252599386866</v>
      </c>
      <c r="F125" s="8" t="s">
        <v>188</v>
      </c>
      <c r="G125" t="str">
        <f t="shared" si="10"/>
        <v>50376.704</v>
      </c>
      <c r="H125" s="10">
        <f t="shared" si="11"/>
        <v>27370.5</v>
      </c>
      <c r="I125" s="107" t="s">
        <v>730</v>
      </c>
      <c r="J125" s="108" t="s">
        <v>731</v>
      </c>
      <c r="K125" s="107">
        <v>27370.5</v>
      </c>
      <c r="L125" s="107" t="s">
        <v>674</v>
      </c>
      <c r="M125" s="108" t="s">
        <v>317</v>
      </c>
      <c r="N125" s="108"/>
      <c r="O125" s="109" t="s">
        <v>487</v>
      </c>
      <c r="P125" s="109" t="s">
        <v>684</v>
      </c>
    </row>
    <row r="126" spans="1:16" ht="12.75" customHeight="1" thickBot="1" x14ac:dyDescent="0.25">
      <c r="A126" s="10" t="str">
        <f t="shared" si="6"/>
        <v> BBS 114 </v>
      </c>
      <c r="B126" s="8" t="str">
        <f t="shared" si="7"/>
        <v>II</v>
      </c>
      <c r="C126" s="10">
        <f t="shared" si="8"/>
        <v>50422.315999999999</v>
      </c>
      <c r="D126" t="str">
        <f t="shared" si="9"/>
        <v>vis</v>
      </c>
      <c r="E126" s="106">
        <f>VLOOKUP(C126,'A (3)'!C$21:E$970,3,FALSE)</f>
        <v>27567.299347820172</v>
      </c>
      <c r="F126" s="8" t="s">
        <v>188</v>
      </c>
      <c r="G126" t="str">
        <f t="shared" si="10"/>
        <v>50422.316</v>
      </c>
      <c r="H126" s="10">
        <f t="shared" si="11"/>
        <v>27513.5</v>
      </c>
      <c r="I126" s="107" t="s">
        <v>732</v>
      </c>
      <c r="J126" s="108" t="s">
        <v>733</v>
      </c>
      <c r="K126" s="107">
        <v>27513.5</v>
      </c>
      <c r="L126" s="107" t="s">
        <v>670</v>
      </c>
      <c r="M126" s="108" t="s">
        <v>317</v>
      </c>
      <c r="N126" s="108"/>
      <c r="O126" s="109" t="s">
        <v>543</v>
      </c>
      <c r="P126" s="109" t="s">
        <v>734</v>
      </c>
    </row>
    <row r="127" spans="1:16" ht="12.75" customHeight="1" thickBot="1" x14ac:dyDescent="0.25">
      <c r="A127" s="10" t="str">
        <f t="shared" si="6"/>
        <v> BBS 114 </v>
      </c>
      <c r="B127" s="8" t="str">
        <f t="shared" si="7"/>
        <v>II</v>
      </c>
      <c r="C127" s="10">
        <f t="shared" si="8"/>
        <v>50436.339</v>
      </c>
      <c r="D127" t="str">
        <f t="shared" si="9"/>
        <v>vis</v>
      </c>
      <c r="E127" s="106">
        <f>VLOOKUP(C127,'A (3)'!C$21:E$970,3,FALSE)</f>
        <v>27611.27778668013</v>
      </c>
      <c r="F127" s="8" t="s">
        <v>188</v>
      </c>
      <c r="G127" t="str">
        <f t="shared" si="10"/>
        <v>50436.339</v>
      </c>
      <c r="H127" s="10">
        <f t="shared" si="11"/>
        <v>27557.5</v>
      </c>
      <c r="I127" s="107" t="s">
        <v>735</v>
      </c>
      <c r="J127" s="108" t="s">
        <v>736</v>
      </c>
      <c r="K127" s="107">
        <v>27557.5</v>
      </c>
      <c r="L127" s="107" t="s">
        <v>737</v>
      </c>
      <c r="M127" s="108" t="s">
        <v>317</v>
      </c>
      <c r="N127" s="108"/>
      <c r="O127" s="109" t="s">
        <v>543</v>
      </c>
      <c r="P127" s="109" t="s">
        <v>734</v>
      </c>
    </row>
    <row r="128" spans="1:16" ht="12.75" customHeight="1" thickBot="1" x14ac:dyDescent="0.25">
      <c r="A128" s="10" t="str">
        <f t="shared" si="6"/>
        <v> BBS 114 </v>
      </c>
      <c r="B128" s="8" t="str">
        <f t="shared" si="7"/>
        <v>II</v>
      </c>
      <c r="C128" s="10">
        <f t="shared" si="8"/>
        <v>50487.358999999997</v>
      </c>
      <c r="D128" t="str">
        <f t="shared" si="9"/>
        <v>vis</v>
      </c>
      <c r="E128" s="106">
        <f>VLOOKUP(C128,'A (3)'!C$21:E$970,3,FALSE)</f>
        <v>27771.284914301516</v>
      </c>
      <c r="F128" s="8" t="s">
        <v>188</v>
      </c>
      <c r="G128" t="str">
        <f t="shared" si="10"/>
        <v>50487.359</v>
      </c>
      <c r="H128" s="10">
        <f t="shared" si="11"/>
        <v>27717.5</v>
      </c>
      <c r="I128" s="107" t="s">
        <v>738</v>
      </c>
      <c r="J128" s="108" t="s">
        <v>739</v>
      </c>
      <c r="K128" s="107">
        <v>27717.5</v>
      </c>
      <c r="L128" s="107" t="s">
        <v>740</v>
      </c>
      <c r="M128" s="108" t="s">
        <v>317</v>
      </c>
      <c r="N128" s="108"/>
      <c r="O128" s="109" t="s">
        <v>543</v>
      </c>
      <c r="P128" s="109" t="s">
        <v>734</v>
      </c>
    </row>
    <row r="129" spans="1:16" ht="12.75" customHeight="1" thickBot="1" x14ac:dyDescent="0.25">
      <c r="A129" s="10" t="str">
        <f t="shared" si="6"/>
        <v> AOEB 5 </v>
      </c>
      <c r="B129" s="8" t="str">
        <f t="shared" si="7"/>
        <v>II</v>
      </c>
      <c r="C129" s="10">
        <f t="shared" si="8"/>
        <v>50488.631999999998</v>
      </c>
      <c r="D129" t="str">
        <f t="shared" si="9"/>
        <v>vis</v>
      </c>
      <c r="E129" s="106">
        <f>VLOOKUP(C129,'A (3)'!C$21:E$970,3,FALSE)</f>
        <v>27775.277252080075</v>
      </c>
      <c r="F129" s="8" t="s">
        <v>188</v>
      </c>
      <c r="G129" t="str">
        <f t="shared" si="10"/>
        <v>50488.632</v>
      </c>
      <c r="H129" s="10">
        <f t="shared" si="11"/>
        <v>27721.5</v>
      </c>
      <c r="I129" s="107" t="s">
        <v>741</v>
      </c>
      <c r="J129" s="108" t="s">
        <v>742</v>
      </c>
      <c r="K129" s="107">
        <v>27721.5</v>
      </c>
      <c r="L129" s="107" t="s">
        <v>602</v>
      </c>
      <c r="M129" s="108" t="s">
        <v>317</v>
      </c>
      <c r="N129" s="108"/>
      <c r="O129" s="109" t="s">
        <v>487</v>
      </c>
      <c r="P129" s="109" t="s">
        <v>684</v>
      </c>
    </row>
    <row r="130" spans="1:16" ht="12.75" customHeight="1" thickBot="1" x14ac:dyDescent="0.25">
      <c r="A130" s="10" t="str">
        <f t="shared" si="6"/>
        <v> BBS 114 </v>
      </c>
      <c r="B130" s="8" t="str">
        <f t="shared" si="7"/>
        <v>II</v>
      </c>
      <c r="C130" s="10">
        <f t="shared" si="8"/>
        <v>50502.332000000002</v>
      </c>
      <c r="D130" t="str">
        <f t="shared" si="9"/>
        <v>vis</v>
      </c>
      <c r="E130" s="106">
        <f>VLOOKUP(C130,'A (3)'!C$21:E$970,3,FALSE)</f>
        <v>27818.242709712649</v>
      </c>
      <c r="F130" s="8" t="s">
        <v>188</v>
      </c>
      <c r="G130" t="str">
        <f t="shared" si="10"/>
        <v>50502.332</v>
      </c>
      <c r="H130" s="10">
        <f t="shared" si="11"/>
        <v>27764.5</v>
      </c>
      <c r="I130" s="107" t="s">
        <v>743</v>
      </c>
      <c r="J130" s="108" t="s">
        <v>744</v>
      </c>
      <c r="K130" s="107">
        <v>27764.5</v>
      </c>
      <c r="L130" s="107" t="s">
        <v>723</v>
      </c>
      <c r="M130" s="108" t="s">
        <v>317</v>
      </c>
      <c r="N130" s="108"/>
      <c r="O130" s="109" t="s">
        <v>543</v>
      </c>
      <c r="P130" s="109" t="s">
        <v>734</v>
      </c>
    </row>
    <row r="131" spans="1:16" ht="12.75" customHeight="1" thickBot="1" x14ac:dyDescent="0.25">
      <c r="A131" s="10" t="str">
        <f t="shared" si="6"/>
        <v> BBS 114 </v>
      </c>
      <c r="B131" s="8" t="str">
        <f t="shared" si="7"/>
        <v>II</v>
      </c>
      <c r="C131" s="10">
        <f t="shared" si="8"/>
        <v>50517.326999999997</v>
      </c>
      <c r="D131" t="str">
        <f t="shared" si="9"/>
        <v>vis</v>
      </c>
      <c r="E131" s="106">
        <f>VLOOKUP(C131,'A (3)'!C$21:E$970,3,FALSE)</f>
        <v>27865.269500749146</v>
      </c>
      <c r="F131" s="8" t="s">
        <v>188</v>
      </c>
      <c r="G131" t="str">
        <f t="shared" si="10"/>
        <v>50517.327</v>
      </c>
      <c r="H131" s="10">
        <f t="shared" si="11"/>
        <v>27811.5</v>
      </c>
      <c r="I131" s="107" t="s">
        <v>745</v>
      </c>
      <c r="J131" s="108" t="s">
        <v>746</v>
      </c>
      <c r="K131" s="107">
        <v>27811.5</v>
      </c>
      <c r="L131" s="107" t="s">
        <v>747</v>
      </c>
      <c r="M131" s="108" t="s">
        <v>317</v>
      </c>
      <c r="N131" s="108"/>
      <c r="O131" s="109" t="s">
        <v>543</v>
      </c>
      <c r="P131" s="109" t="s">
        <v>734</v>
      </c>
    </row>
    <row r="132" spans="1:16" ht="12.75" customHeight="1" thickBot="1" x14ac:dyDescent="0.25">
      <c r="A132" s="10" t="str">
        <f t="shared" si="6"/>
        <v> BBS 115 </v>
      </c>
      <c r="B132" s="8" t="str">
        <f t="shared" si="7"/>
        <v>II</v>
      </c>
      <c r="C132" s="10">
        <f t="shared" si="8"/>
        <v>50639.447999999997</v>
      </c>
      <c r="D132" t="str">
        <f t="shared" si="9"/>
        <v>vis</v>
      </c>
      <c r="E132" s="106">
        <f>VLOOKUP(C132,'A (3)'!C$21:E$970,3,FALSE)</f>
        <v>28248.261081153934</v>
      </c>
      <c r="F132" s="8" t="s">
        <v>188</v>
      </c>
      <c r="G132" t="str">
        <f t="shared" si="10"/>
        <v>50639.448</v>
      </c>
      <c r="H132" s="10">
        <f t="shared" si="11"/>
        <v>28194.5</v>
      </c>
      <c r="I132" s="107" t="s">
        <v>748</v>
      </c>
      <c r="J132" s="108" t="s">
        <v>749</v>
      </c>
      <c r="K132" s="107">
        <v>28194.5</v>
      </c>
      <c r="L132" s="107" t="s">
        <v>740</v>
      </c>
      <c r="M132" s="108" t="s">
        <v>317</v>
      </c>
      <c r="N132" s="108"/>
      <c r="O132" s="109" t="s">
        <v>543</v>
      </c>
      <c r="P132" s="109" t="s">
        <v>750</v>
      </c>
    </row>
    <row r="133" spans="1:16" ht="12.75" customHeight="1" thickBot="1" x14ac:dyDescent="0.25">
      <c r="A133" s="10" t="str">
        <f t="shared" si="6"/>
        <v> BBS 115 </v>
      </c>
      <c r="B133" s="8" t="str">
        <f t="shared" si="7"/>
        <v>II</v>
      </c>
      <c r="C133" s="10">
        <f t="shared" si="8"/>
        <v>50692.362999999998</v>
      </c>
      <c r="D133" t="str">
        <f t="shared" si="9"/>
        <v>vis</v>
      </c>
      <c r="E133" s="106">
        <f>VLOOKUP(C133,'A (3)'!C$21:E$970,3,FALSE)</f>
        <v>28414.211241053705</v>
      </c>
      <c r="F133" s="8" t="s">
        <v>188</v>
      </c>
      <c r="G133" t="str">
        <f t="shared" si="10"/>
        <v>50692.363</v>
      </c>
      <c r="H133" s="10">
        <f t="shared" si="11"/>
        <v>28360.5</v>
      </c>
      <c r="I133" s="107" t="s">
        <v>751</v>
      </c>
      <c r="J133" s="108" t="s">
        <v>752</v>
      </c>
      <c r="K133" s="107">
        <v>28360.5</v>
      </c>
      <c r="L133" s="107" t="s">
        <v>753</v>
      </c>
      <c r="M133" s="108" t="s">
        <v>317</v>
      </c>
      <c r="N133" s="108"/>
      <c r="O133" s="109" t="s">
        <v>543</v>
      </c>
      <c r="P133" s="109" t="s">
        <v>750</v>
      </c>
    </row>
    <row r="134" spans="1:16" ht="12.75" customHeight="1" thickBot="1" x14ac:dyDescent="0.25">
      <c r="A134" s="10" t="str">
        <f t="shared" si="6"/>
        <v> BBS 116 </v>
      </c>
      <c r="B134" s="8" t="str">
        <f t="shared" si="7"/>
        <v>II</v>
      </c>
      <c r="C134" s="10">
        <f t="shared" si="8"/>
        <v>50708.324000000001</v>
      </c>
      <c r="D134" t="str">
        <f t="shared" si="9"/>
        <v>vis</v>
      </c>
      <c r="E134" s="106">
        <f>VLOOKUP(C134,'A (3)'!C$21:E$970,3,FALSE)</f>
        <v>28464.267567278039</v>
      </c>
      <c r="F134" s="8" t="s">
        <v>188</v>
      </c>
      <c r="G134" t="str">
        <f t="shared" si="10"/>
        <v>50708.324</v>
      </c>
      <c r="H134" s="10">
        <f t="shared" si="11"/>
        <v>28410.5</v>
      </c>
      <c r="I134" s="107" t="s">
        <v>754</v>
      </c>
      <c r="J134" s="108" t="s">
        <v>755</v>
      </c>
      <c r="K134" s="107">
        <v>28410.5</v>
      </c>
      <c r="L134" s="107" t="s">
        <v>613</v>
      </c>
      <c r="M134" s="108" t="s">
        <v>317</v>
      </c>
      <c r="N134" s="108"/>
      <c r="O134" s="109" t="s">
        <v>543</v>
      </c>
      <c r="P134" s="109" t="s">
        <v>756</v>
      </c>
    </row>
    <row r="135" spans="1:16" ht="12.75" customHeight="1" thickBot="1" x14ac:dyDescent="0.25">
      <c r="A135" s="10" t="str">
        <f t="shared" si="6"/>
        <v> BBS 116 </v>
      </c>
      <c r="B135" s="8" t="str">
        <f t="shared" si="7"/>
        <v>II</v>
      </c>
      <c r="C135" s="10">
        <f t="shared" si="8"/>
        <v>50753.29</v>
      </c>
      <c r="D135" t="str">
        <f t="shared" si="9"/>
        <v>vis</v>
      </c>
      <c r="E135" s="106">
        <f>VLOOKUP(C135,'A (3)'!C$21:E$970,3,FALSE)</f>
        <v>28605.288353256554</v>
      </c>
      <c r="F135" s="8" t="s">
        <v>188</v>
      </c>
      <c r="G135" t="str">
        <f t="shared" si="10"/>
        <v>50753.290</v>
      </c>
      <c r="H135" s="10">
        <f t="shared" si="11"/>
        <v>28551.5</v>
      </c>
      <c r="I135" s="107" t="s">
        <v>757</v>
      </c>
      <c r="J135" s="108" t="s">
        <v>758</v>
      </c>
      <c r="K135" s="107">
        <v>28551.5</v>
      </c>
      <c r="L135" s="107" t="s">
        <v>625</v>
      </c>
      <c r="M135" s="108" t="s">
        <v>317</v>
      </c>
      <c r="N135" s="108"/>
      <c r="O135" s="109" t="s">
        <v>543</v>
      </c>
      <c r="P135" s="109" t="s">
        <v>756</v>
      </c>
    </row>
    <row r="136" spans="1:16" ht="12.75" customHeight="1" thickBot="1" x14ac:dyDescent="0.25">
      <c r="A136" s="10" t="str">
        <f t="shared" si="6"/>
        <v> AOEB 5 </v>
      </c>
      <c r="B136" s="8" t="str">
        <f t="shared" si="7"/>
        <v>II</v>
      </c>
      <c r="C136" s="10">
        <f t="shared" si="8"/>
        <v>50798.561099999999</v>
      </c>
      <c r="D136" t="str">
        <f t="shared" si="9"/>
        <v>vis</v>
      </c>
      <c r="E136" s="106">
        <f>VLOOKUP(C136,'A (3)'!C$21:E$970,3,FALSE)</f>
        <v>28747.265983112698</v>
      </c>
      <c r="F136" s="8" t="s">
        <v>188</v>
      </c>
      <c r="G136" t="str">
        <f t="shared" si="10"/>
        <v>50798.5611</v>
      </c>
      <c r="H136" s="10">
        <f t="shared" si="11"/>
        <v>28693.5</v>
      </c>
      <c r="I136" s="107" t="s">
        <v>759</v>
      </c>
      <c r="J136" s="108" t="s">
        <v>760</v>
      </c>
      <c r="K136" s="107">
        <v>28693.5</v>
      </c>
      <c r="L136" s="107" t="s">
        <v>761</v>
      </c>
      <c r="M136" s="108" t="s">
        <v>762</v>
      </c>
      <c r="N136" s="108"/>
      <c r="O136" s="109" t="s">
        <v>763</v>
      </c>
      <c r="P136" s="109" t="s">
        <v>684</v>
      </c>
    </row>
    <row r="137" spans="1:16" ht="12.75" customHeight="1" thickBot="1" x14ac:dyDescent="0.25">
      <c r="A137" s="10" t="str">
        <f t="shared" si="6"/>
        <v> BBS 116 </v>
      </c>
      <c r="B137" s="8" t="str">
        <f t="shared" si="7"/>
        <v>II</v>
      </c>
      <c r="C137" s="10">
        <f t="shared" si="8"/>
        <v>50812.286</v>
      </c>
      <c r="D137" t="str">
        <f t="shared" si="9"/>
        <v>vis</v>
      </c>
      <c r="E137" s="106">
        <f>VLOOKUP(C137,'A (3)'!C$21:E$970,3,FALSE)</f>
        <v>28790.309531248549</v>
      </c>
      <c r="F137" s="8" t="s">
        <v>188</v>
      </c>
      <c r="G137" t="str">
        <f t="shared" si="10"/>
        <v>50812.286</v>
      </c>
      <c r="H137" s="10">
        <f t="shared" si="11"/>
        <v>28736.5</v>
      </c>
      <c r="I137" s="107" t="s">
        <v>764</v>
      </c>
      <c r="J137" s="108" t="s">
        <v>765</v>
      </c>
      <c r="K137" s="107">
        <v>28736.5</v>
      </c>
      <c r="L137" s="107" t="s">
        <v>766</v>
      </c>
      <c r="M137" s="108" t="s">
        <v>317</v>
      </c>
      <c r="N137" s="108"/>
      <c r="O137" s="109" t="s">
        <v>543</v>
      </c>
      <c r="P137" s="109" t="s">
        <v>756</v>
      </c>
    </row>
    <row r="138" spans="1:16" ht="12.75" customHeight="1" thickBot="1" x14ac:dyDescent="0.25">
      <c r="A138" s="10" t="str">
        <f t="shared" si="6"/>
        <v> AOEB 5 </v>
      </c>
      <c r="B138" s="8" t="str">
        <f t="shared" si="7"/>
        <v>I</v>
      </c>
      <c r="C138" s="10">
        <f t="shared" si="8"/>
        <v>50813.065999999999</v>
      </c>
      <c r="D138" t="str">
        <f t="shared" si="9"/>
        <v>vis</v>
      </c>
      <c r="E138" s="106">
        <f>VLOOKUP(C138,'A (3)'!C$21:E$970,3,FALSE)</f>
        <v>28792.755739785291</v>
      </c>
      <c r="F138" s="8" t="s">
        <v>188</v>
      </c>
      <c r="G138" t="str">
        <f t="shared" si="10"/>
        <v>50813.066</v>
      </c>
      <c r="H138" s="10">
        <f t="shared" si="11"/>
        <v>28739</v>
      </c>
      <c r="I138" s="107" t="s">
        <v>767</v>
      </c>
      <c r="J138" s="108" t="s">
        <v>768</v>
      </c>
      <c r="K138" s="107">
        <v>28739</v>
      </c>
      <c r="L138" s="107" t="s">
        <v>606</v>
      </c>
      <c r="M138" s="108" t="s">
        <v>762</v>
      </c>
      <c r="N138" s="108"/>
      <c r="O138" s="109" t="s">
        <v>769</v>
      </c>
      <c r="P138" s="109" t="s">
        <v>684</v>
      </c>
    </row>
    <row r="139" spans="1:16" ht="12.75" customHeight="1" thickBot="1" x14ac:dyDescent="0.25">
      <c r="A139" s="10" t="str">
        <f t="shared" ref="A139:A202" si="12">P139</f>
        <v> BBS 117 </v>
      </c>
      <c r="B139" s="8" t="str">
        <f t="shared" ref="B139:B202" si="13">IF(H139=INT(H139),"I","II")</f>
        <v>II</v>
      </c>
      <c r="C139" s="10">
        <f t="shared" ref="C139:C202" si="14">1*G139</f>
        <v>50855.317000000003</v>
      </c>
      <c r="D139" t="str">
        <f t="shared" ref="D139:D202" si="15">VLOOKUP(F139,I$1:J$5,2,FALSE)</f>
        <v>vis</v>
      </c>
      <c r="E139" s="106">
        <f>VLOOKUP(C139,'A (3)'!C$21:E$970,3,FALSE)</f>
        <v>28925.26183835707</v>
      </c>
      <c r="F139" s="8" t="s">
        <v>188</v>
      </c>
      <c r="G139" t="str">
        <f t="shared" ref="G139:G202" si="16">MID(I139,3,LEN(I139)-3)</f>
        <v>50855.317</v>
      </c>
      <c r="H139" s="10">
        <f t="shared" ref="H139:H202" si="17">1*K139</f>
        <v>28871.5</v>
      </c>
      <c r="I139" s="107" t="s">
        <v>770</v>
      </c>
      <c r="J139" s="108" t="s">
        <v>771</v>
      </c>
      <c r="K139" s="107">
        <v>28871.5</v>
      </c>
      <c r="L139" s="107" t="s">
        <v>772</v>
      </c>
      <c r="M139" s="108" t="s">
        <v>317</v>
      </c>
      <c r="N139" s="108"/>
      <c r="O139" s="109" t="s">
        <v>543</v>
      </c>
      <c r="P139" s="109" t="s">
        <v>773</v>
      </c>
    </row>
    <row r="140" spans="1:16" ht="12.75" customHeight="1" thickBot="1" x14ac:dyDescent="0.25">
      <c r="A140" s="10" t="str">
        <f t="shared" si="12"/>
        <v> BBS 117 </v>
      </c>
      <c r="B140" s="8" t="str">
        <f t="shared" si="13"/>
        <v>II</v>
      </c>
      <c r="C140" s="10">
        <f t="shared" si="14"/>
        <v>50862.341</v>
      </c>
      <c r="D140" t="str">
        <f t="shared" si="15"/>
        <v>vis</v>
      </c>
      <c r="E140" s="106">
        <f>VLOOKUP(C140,'A (3)'!C$21:E$970,3,FALSE)</f>
        <v>28947.290259846923</v>
      </c>
      <c r="F140" s="8" t="s">
        <v>188</v>
      </c>
      <c r="G140" t="str">
        <f t="shared" si="16"/>
        <v>50862.341</v>
      </c>
      <c r="H140" s="10">
        <f t="shared" si="17"/>
        <v>28893.5</v>
      </c>
      <c r="I140" s="107" t="s">
        <v>774</v>
      </c>
      <c r="J140" s="108" t="s">
        <v>775</v>
      </c>
      <c r="K140" s="107">
        <v>28893.5</v>
      </c>
      <c r="L140" s="107" t="s">
        <v>776</v>
      </c>
      <c r="M140" s="108" t="s">
        <v>317</v>
      </c>
      <c r="N140" s="108"/>
      <c r="O140" s="109" t="s">
        <v>543</v>
      </c>
      <c r="P140" s="109" t="s">
        <v>773</v>
      </c>
    </row>
    <row r="141" spans="1:16" ht="12.75" customHeight="1" thickBot="1" x14ac:dyDescent="0.25">
      <c r="A141" s="10" t="str">
        <f t="shared" si="12"/>
        <v> AOEB 5 </v>
      </c>
      <c r="B141" s="8" t="str">
        <f t="shared" si="13"/>
        <v>I</v>
      </c>
      <c r="C141" s="10">
        <f t="shared" si="14"/>
        <v>51072.629000000001</v>
      </c>
      <c r="D141" t="str">
        <f t="shared" si="15"/>
        <v>vis</v>
      </c>
      <c r="E141" s="106">
        <f>VLOOKUP(C141,'A (3)'!C$21:E$970,3,FALSE)</f>
        <v>29606.788081353159</v>
      </c>
      <c r="F141" s="8" t="s">
        <v>188</v>
      </c>
      <c r="G141" t="str">
        <f t="shared" si="16"/>
        <v>51072.6290</v>
      </c>
      <c r="H141" s="10">
        <f t="shared" si="17"/>
        <v>29553</v>
      </c>
      <c r="I141" s="107" t="s">
        <v>777</v>
      </c>
      <c r="J141" s="108" t="s">
        <v>778</v>
      </c>
      <c r="K141" s="107">
        <v>29553</v>
      </c>
      <c r="L141" s="107" t="s">
        <v>779</v>
      </c>
      <c r="M141" s="108" t="s">
        <v>762</v>
      </c>
      <c r="N141" s="108"/>
      <c r="O141" s="109" t="s">
        <v>487</v>
      </c>
      <c r="P141" s="109" t="s">
        <v>684</v>
      </c>
    </row>
    <row r="142" spans="1:16" ht="12.75" customHeight="1" thickBot="1" x14ac:dyDescent="0.25">
      <c r="A142" s="10" t="str">
        <f t="shared" si="12"/>
        <v> AOEB 5 </v>
      </c>
      <c r="B142" s="8" t="str">
        <f t="shared" si="13"/>
        <v>I</v>
      </c>
      <c r="C142" s="10">
        <f t="shared" si="14"/>
        <v>51095.589</v>
      </c>
      <c r="D142" t="str">
        <f t="shared" si="15"/>
        <v>vis</v>
      </c>
      <c r="E142" s="106">
        <f>VLOOKUP(C142,'A (3)'!C$21:E$970,3,FALSE)</f>
        <v>29678.794424947573</v>
      </c>
      <c r="F142" s="8" t="s">
        <v>188</v>
      </c>
      <c r="G142" t="str">
        <f t="shared" si="16"/>
        <v>51095.589</v>
      </c>
      <c r="H142" s="10">
        <f t="shared" si="17"/>
        <v>29625</v>
      </c>
      <c r="I142" s="107" t="s">
        <v>780</v>
      </c>
      <c r="J142" s="108" t="s">
        <v>781</v>
      </c>
      <c r="K142" s="107">
        <v>29625</v>
      </c>
      <c r="L142" s="107" t="s">
        <v>782</v>
      </c>
      <c r="M142" s="108" t="s">
        <v>317</v>
      </c>
      <c r="N142" s="108"/>
      <c r="O142" s="109" t="s">
        <v>487</v>
      </c>
      <c r="P142" s="109" t="s">
        <v>684</v>
      </c>
    </row>
    <row r="143" spans="1:16" ht="12.75" customHeight="1" thickBot="1" x14ac:dyDescent="0.25">
      <c r="A143" s="10" t="str">
        <f t="shared" si="12"/>
        <v> AOEB 5 </v>
      </c>
      <c r="B143" s="8" t="str">
        <f t="shared" si="13"/>
        <v>I</v>
      </c>
      <c r="C143" s="10">
        <f t="shared" si="14"/>
        <v>51160.635999999999</v>
      </c>
      <c r="D143" t="str">
        <f t="shared" si="15"/>
        <v>vis</v>
      </c>
      <c r="E143" s="106">
        <f>VLOOKUP(C143,'A (3)'!C$21:E$970,3,FALSE)</f>
        <v>29882.79253608808</v>
      </c>
      <c r="F143" s="8" t="s">
        <v>188</v>
      </c>
      <c r="G143" t="str">
        <f t="shared" si="16"/>
        <v>51160.636</v>
      </c>
      <c r="H143" s="10">
        <f t="shared" si="17"/>
        <v>29829</v>
      </c>
      <c r="I143" s="107" t="s">
        <v>783</v>
      </c>
      <c r="J143" s="108" t="s">
        <v>784</v>
      </c>
      <c r="K143" s="107">
        <v>29829</v>
      </c>
      <c r="L143" s="107" t="s">
        <v>785</v>
      </c>
      <c r="M143" s="108" t="s">
        <v>317</v>
      </c>
      <c r="N143" s="108"/>
      <c r="O143" s="109" t="s">
        <v>487</v>
      </c>
      <c r="P143" s="109" t="s">
        <v>684</v>
      </c>
    </row>
    <row r="144" spans="1:16" ht="12.75" customHeight="1" thickBot="1" x14ac:dyDescent="0.25">
      <c r="A144" s="10" t="str">
        <f t="shared" si="12"/>
        <v>BAVM 132 </v>
      </c>
      <c r="B144" s="8" t="str">
        <f t="shared" si="13"/>
        <v>II</v>
      </c>
      <c r="C144" s="10">
        <f t="shared" si="14"/>
        <v>51546.291899999997</v>
      </c>
      <c r="D144" t="str">
        <f t="shared" si="15"/>
        <v>vis</v>
      </c>
      <c r="E144" s="106">
        <f>VLOOKUP(C144,'A (3)'!C$21:E$970,3,FALSE)</f>
        <v>31092.2729909929</v>
      </c>
      <c r="F144" s="8" t="s">
        <v>188</v>
      </c>
      <c r="G144" t="str">
        <f t="shared" si="16"/>
        <v>51546.2919</v>
      </c>
      <c r="H144" s="10">
        <f t="shared" si="17"/>
        <v>31038.5</v>
      </c>
      <c r="I144" s="107" t="s">
        <v>791</v>
      </c>
      <c r="J144" s="108" t="s">
        <v>792</v>
      </c>
      <c r="K144" s="107">
        <v>31038.5</v>
      </c>
      <c r="L144" s="107" t="s">
        <v>793</v>
      </c>
      <c r="M144" s="108" t="s">
        <v>337</v>
      </c>
      <c r="N144" s="108" t="s">
        <v>639</v>
      </c>
      <c r="O144" s="109" t="s">
        <v>634</v>
      </c>
      <c r="P144" s="110" t="s">
        <v>794</v>
      </c>
    </row>
    <row r="145" spans="1:16" ht="12.75" customHeight="1" thickBot="1" x14ac:dyDescent="0.25">
      <c r="A145" s="10" t="str">
        <f t="shared" si="12"/>
        <v>BAVM 132 </v>
      </c>
      <c r="B145" s="8" t="str">
        <f t="shared" si="13"/>
        <v>II</v>
      </c>
      <c r="C145" s="10">
        <f t="shared" si="14"/>
        <v>51546.291899999997</v>
      </c>
      <c r="D145" t="str">
        <f t="shared" si="15"/>
        <v>vis</v>
      </c>
      <c r="E145" s="106">
        <f>VLOOKUP(C145,'A (3)'!C$21:E$970,3,FALSE)</f>
        <v>31092.2729909929</v>
      </c>
      <c r="F145" s="8" t="s">
        <v>188</v>
      </c>
      <c r="G145" t="str">
        <f t="shared" si="16"/>
        <v>51546.2919</v>
      </c>
      <c r="H145" s="10">
        <f t="shared" si="17"/>
        <v>31038.5</v>
      </c>
      <c r="I145" s="107" t="s">
        <v>791</v>
      </c>
      <c r="J145" s="108" t="s">
        <v>792</v>
      </c>
      <c r="K145" s="107">
        <v>31038.5</v>
      </c>
      <c r="L145" s="107" t="s">
        <v>793</v>
      </c>
      <c r="M145" s="108" t="s">
        <v>337</v>
      </c>
      <c r="N145" s="108" t="s">
        <v>97</v>
      </c>
      <c r="O145" s="109" t="s">
        <v>634</v>
      </c>
      <c r="P145" s="110" t="s">
        <v>794</v>
      </c>
    </row>
    <row r="146" spans="1:16" ht="12.75" customHeight="1" thickBot="1" x14ac:dyDescent="0.25">
      <c r="A146" s="10" t="str">
        <f t="shared" si="12"/>
        <v>IBVS 5594 </v>
      </c>
      <c r="B146" s="8" t="str">
        <f t="shared" si="13"/>
        <v>II</v>
      </c>
      <c r="C146" s="10">
        <f t="shared" si="14"/>
        <v>52187.5236</v>
      </c>
      <c r="D146" t="str">
        <f t="shared" si="15"/>
        <v>vis</v>
      </c>
      <c r="E146" s="106">
        <f>VLOOKUP(C146,'A (3)'!C$21:E$970,3,FALSE)</f>
        <v>33103.28127121213</v>
      </c>
      <c r="F146" s="8" t="s">
        <v>188</v>
      </c>
      <c r="G146" t="str">
        <f t="shared" si="16"/>
        <v>52187.5236</v>
      </c>
      <c r="H146" s="10">
        <f t="shared" si="17"/>
        <v>33049.5</v>
      </c>
      <c r="I146" s="107" t="s">
        <v>842</v>
      </c>
      <c r="J146" s="108" t="s">
        <v>843</v>
      </c>
      <c r="K146" s="107">
        <v>33049.5</v>
      </c>
      <c r="L146" s="107" t="s">
        <v>844</v>
      </c>
      <c r="M146" s="108" t="s">
        <v>337</v>
      </c>
      <c r="N146" s="108" t="s">
        <v>338</v>
      </c>
      <c r="O146" s="109" t="s">
        <v>845</v>
      </c>
      <c r="P146" s="110" t="s">
        <v>846</v>
      </c>
    </row>
    <row r="147" spans="1:16" ht="12.75" customHeight="1" thickBot="1" x14ac:dyDescent="0.25">
      <c r="A147" s="10" t="str">
        <f t="shared" si="12"/>
        <v>IBVS 5341 </v>
      </c>
      <c r="B147" s="8" t="str">
        <f t="shared" si="13"/>
        <v>II</v>
      </c>
      <c r="C147" s="10">
        <f t="shared" si="14"/>
        <v>52200.277699999999</v>
      </c>
      <c r="D147" t="str">
        <f t="shared" si="15"/>
        <v>vis</v>
      </c>
      <c r="E147" s="106">
        <f>VLOOKUP(C147,'A (3)'!C$21:E$970,3,FALSE)</f>
        <v>33143.280230569158</v>
      </c>
      <c r="F147" s="8" t="s">
        <v>188</v>
      </c>
      <c r="G147" t="str">
        <f t="shared" si="16"/>
        <v>52200.2777</v>
      </c>
      <c r="H147" s="10">
        <f t="shared" si="17"/>
        <v>33089.5</v>
      </c>
      <c r="I147" s="107" t="s">
        <v>847</v>
      </c>
      <c r="J147" s="108" t="s">
        <v>848</v>
      </c>
      <c r="K147" s="107">
        <v>33089.5</v>
      </c>
      <c r="L147" s="107" t="s">
        <v>849</v>
      </c>
      <c r="M147" s="108" t="s">
        <v>337</v>
      </c>
      <c r="N147" s="108" t="s">
        <v>338</v>
      </c>
      <c r="O147" s="109" t="s">
        <v>850</v>
      </c>
      <c r="P147" s="110" t="s">
        <v>851</v>
      </c>
    </row>
    <row r="148" spans="1:16" ht="12.75" customHeight="1" thickBot="1" x14ac:dyDescent="0.25">
      <c r="A148" s="10" t="str">
        <f t="shared" si="12"/>
        <v>IBVS 5341 </v>
      </c>
      <c r="B148" s="8" t="str">
        <f t="shared" si="13"/>
        <v>II</v>
      </c>
      <c r="C148" s="10">
        <f t="shared" si="14"/>
        <v>52311.241800000003</v>
      </c>
      <c r="D148" t="str">
        <f t="shared" si="15"/>
        <v>vis</v>
      </c>
      <c r="E148" s="106">
        <f>VLOOKUP(C148,'A (3)'!C$21:E$970,3,FALSE)</f>
        <v>33491.281934020633</v>
      </c>
      <c r="F148" s="8" t="s">
        <v>188</v>
      </c>
      <c r="G148" t="str">
        <f t="shared" si="16"/>
        <v>52311.2418</v>
      </c>
      <c r="H148" s="10">
        <f t="shared" si="17"/>
        <v>33437.5</v>
      </c>
      <c r="I148" s="107" t="s">
        <v>861</v>
      </c>
      <c r="J148" s="108" t="s">
        <v>862</v>
      </c>
      <c r="K148" s="107">
        <v>33437.5</v>
      </c>
      <c r="L148" s="107" t="s">
        <v>863</v>
      </c>
      <c r="M148" s="108" t="s">
        <v>337</v>
      </c>
      <c r="N148" s="108" t="s">
        <v>338</v>
      </c>
      <c r="O148" s="109" t="s">
        <v>850</v>
      </c>
      <c r="P148" s="110" t="s">
        <v>851</v>
      </c>
    </row>
    <row r="149" spans="1:16" ht="12.75" customHeight="1" thickBot="1" x14ac:dyDescent="0.25">
      <c r="A149" s="10" t="str">
        <f t="shared" si="12"/>
        <v>BAVM 158 </v>
      </c>
      <c r="B149" s="8" t="str">
        <f t="shared" si="13"/>
        <v>II</v>
      </c>
      <c r="C149" s="10">
        <f t="shared" si="14"/>
        <v>52505.428599999999</v>
      </c>
      <c r="D149" t="str">
        <f t="shared" si="15"/>
        <v>vis</v>
      </c>
      <c r="E149" s="106">
        <f>VLOOKUP(C149,'A (3)'!C$21:E$970,3,FALSE)</f>
        <v>34100.283738998871</v>
      </c>
      <c r="F149" s="8" t="s">
        <v>188</v>
      </c>
      <c r="G149" t="str">
        <f t="shared" si="16"/>
        <v>52505.4286</v>
      </c>
      <c r="H149" s="10">
        <f t="shared" si="17"/>
        <v>34046.5</v>
      </c>
      <c r="I149" s="107" t="s">
        <v>870</v>
      </c>
      <c r="J149" s="108" t="s">
        <v>871</v>
      </c>
      <c r="K149" s="107">
        <v>34046.5</v>
      </c>
      <c r="L149" s="107" t="s">
        <v>872</v>
      </c>
      <c r="M149" s="108" t="s">
        <v>337</v>
      </c>
      <c r="N149" s="108" t="s">
        <v>873</v>
      </c>
      <c r="O149" s="109" t="s">
        <v>874</v>
      </c>
      <c r="P149" s="110" t="s">
        <v>875</v>
      </c>
    </row>
    <row r="150" spans="1:16" ht="12.75" customHeight="1" thickBot="1" x14ac:dyDescent="0.25">
      <c r="A150" s="10" t="str">
        <f t="shared" si="12"/>
        <v>IBVS 5341 </v>
      </c>
      <c r="B150" s="8" t="str">
        <f t="shared" si="13"/>
        <v>II</v>
      </c>
      <c r="C150" s="10">
        <f t="shared" si="14"/>
        <v>52527.429900000003</v>
      </c>
      <c r="D150" t="str">
        <f t="shared" si="15"/>
        <v>vis</v>
      </c>
      <c r="E150" s="106">
        <f>VLOOKUP(C150,'A (3)'!C$21:E$970,3,FALSE)</f>
        <v>34169.283441408457</v>
      </c>
      <c r="F150" s="8" t="s">
        <v>188</v>
      </c>
      <c r="G150" t="str">
        <f t="shared" si="16"/>
        <v>52527.4299</v>
      </c>
      <c r="H150" s="10">
        <f t="shared" si="17"/>
        <v>34115.5</v>
      </c>
      <c r="I150" s="107" t="s">
        <v>880</v>
      </c>
      <c r="J150" s="108" t="s">
        <v>881</v>
      </c>
      <c r="K150" s="107" t="s">
        <v>882</v>
      </c>
      <c r="L150" s="107" t="s">
        <v>883</v>
      </c>
      <c r="M150" s="108" t="s">
        <v>337</v>
      </c>
      <c r="N150" s="108" t="s">
        <v>338</v>
      </c>
      <c r="O150" s="109" t="s">
        <v>850</v>
      </c>
      <c r="P150" s="110" t="s">
        <v>851</v>
      </c>
    </row>
    <row r="151" spans="1:16" ht="12.75" customHeight="1" thickBot="1" x14ac:dyDescent="0.25">
      <c r="A151" s="10" t="str">
        <f t="shared" si="12"/>
        <v> BBS 129 </v>
      </c>
      <c r="B151" s="8" t="str">
        <f t="shared" si="13"/>
        <v>II</v>
      </c>
      <c r="C151" s="10">
        <f t="shared" si="14"/>
        <v>52574.3001</v>
      </c>
      <c r="D151" t="str">
        <f t="shared" si="15"/>
        <v>vis</v>
      </c>
      <c r="E151" s="106">
        <f>VLOOKUP(C151,'A (3)'!C$21:E$970,3,FALSE)</f>
        <v>34316.276112381405</v>
      </c>
      <c r="F151" s="8" t="s">
        <v>188</v>
      </c>
      <c r="G151" t="str">
        <f t="shared" si="16"/>
        <v>52574.3001</v>
      </c>
      <c r="H151" s="10">
        <f t="shared" si="17"/>
        <v>34262.5</v>
      </c>
      <c r="I151" s="107" t="s">
        <v>887</v>
      </c>
      <c r="J151" s="108" t="s">
        <v>888</v>
      </c>
      <c r="K151" s="107" t="s">
        <v>889</v>
      </c>
      <c r="L151" s="107" t="s">
        <v>883</v>
      </c>
      <c r="M151" s="108" t="s">
        <v>337</v>
      </c>
      <c r="N151" s="108" t="s">
        <v>338</v>
      </c>
      <c r="O151" s="109" t="s">
        <v>801</v>
      </c>
      <c r="P151" s="109" t="s">
        <v>890</v>
      </c>
    </row>
    <row r="152" spans="1:16" ht="12.75" customHeight="1" thickBot="1" x14ac:dyDescent="0.25">
      <c r="A152" s="10" t="str">
        <f t="shared" si="12"/>
        <v>BAVM 158 </v>
      </c>
      <c r="B152" s="8" t="str">
        <f t="shared" si="13"/>
        <v>II</v>
      </c>
      <c r="C152" s="10">
        <f t="shared" si="14"/>
        <v>52698.3393</v>
      </c>
      <c r="D152" t="str">
        <f t="shared" si="15"/>
        <v>vis</v>
      </c>
      <c r="E152" s="106">
        <f>VLOOKUP(C152,'A (3)'!C$21:E$970,3,FALSE)</f>
        <v>34705.283484087711</v>
      </c>
      <c r="F152" s="8" t="s">
        <v>188</v>
      </c>
      <c r="G152" t="str">
        <f t="shared" si="16"/>
        <v>52698.3393</v>
      </c>
      <c r="H152" s="10">
        <f t="shared" si="17"/>
        <v>34651.5</v>
      </c>
      <c r="I152" s="107" t="s">
        <v>909</v>
      </c>
      <c r="J152" s="108" t="s">
        <v>910</v>
      </c>
      <c r="K152" s="107" t="s">
        <v>911</v>
      </c>
      <c r="L152" s="107" t="s">
        <v>912</v>
      </c>
      <c r="M152" s="108" t="s">
        <v>337</v>
      </c>
      <c r="N152" s="108" t="s">
        <v>913</v>
      </c>
      <c r="O152" s="109" t="s">
        <v>634</v>
      </c>
      <c r="P152" s="110" t="s">
        <v>875</v>
      </c>
    </row>
    <row r="153" spans="1:16" ht="12.75" customHeight="1" thickBot="1" x14ac:dyDescent="0.25">
      <c r="A153" s="10" t="str">
        <f t="shared" si="12"/>
        <v>BAVM 158 </v>
      </c>
      <c r="B153" s="8" t="str">
        <f t="shared" si="13"/>
        <v>I</v>
      </c>
      <c r="C153" s="10">
        <f t="shared" si="14"/>
        <v>52698.499499999998</v>
      </c>
      <c r="D153" t="str">
        <f t="shared" si="15"/>
        <v>vis</v>
      </c>
      <c r="E153" s="106">
        <f>VLOOKUP(C153,'A (3)'!C$21:E$970,3,FALSE)</f>
        <v>34705.785897687179</v>
      </c>
      <c r="F153" s="8" t="s">
        <v>188</v>
      </c>
      <c r="G153" t="str">
        <f t="shared" si="16"/>
        <v>52698.4995</v>
      </c>
      <c r="H153" s="10">
        <f t="shared" si="17"/>
        <v>34652</v>
      </c>
      <c r="I153" s="107" t="s">
        <v>914</v>
      </c>
      <c r="J153" s="108" t="s">
        <v>915</v>
      </c>
      <c r="K153" s="107" t="s">
        <v>916</v>
      </c>
      <c r="L153" s="107" t="s">
        <v>917</v>
      </c>
      <c r="M153" s="108" t="s">
        <v>337</v>
      </c>
      <c r="N153" s="108" t="s">
        <v>913</v>
      </c>
      <c r="O153" s="109" t="s">
        <v>634</v>
      </c>
      <c r="P153" s="110" t="s">
        <v>875</v>
      </c>
    </row>
    <row r="154" spans="1:16" ht="12.75" customHeight="1" thickBot="1" x14ac:dyDescent="0.25">
      <c r="A154" s="10" t="str">
        <f t="shared" si="12"/>
        <v>IBVS 5592 </v>
      </c>
      <c r="B154" s="8" t="str">
        <f t="shared" si="13"/>
        <v>I</v>
      </c>
      <c r="C154" s="10">
        <f t="shared" si="14"/>
        <v>52884.394999999997</v>
      </c>
      <c r="D154" t="str">
        <f t="shared" si="15"/>
        <v>vis</v>
      </c>
      <c r="E154" s="106">
        <f>VLOOKUP(C154,'A (3)'!C$21:E$970,3,FALSE)</f>
        <v>35288.784819536311</v>
      </c>
      <c r="F154" s="8" t="s">
        <v>188</v>
      </c>
      <c r="G154" t="str">
        <f t="shared" si="16"/>
        <v>52884.3950</v>
      </c>
      <c r="H154" s="10">
        <f t="shared" si="17"/>
        <v>35235</v>
      </c>
      <c r="I154" s="107" t="s">
        <v>923</v>
      </c>
      <c r="J154" s="108" t="s">
        <v>924</v>
      </c>
      <c r="K154" s="107" t="s">
        <v>925</v>
      </c>
      <c r="L154" s="107" t="s">
        <v>921</v>
      </c>
      <c r="M154" s="108" t="s">
        <v>337</v>
      </c>
      <c r="N154" s="108" t="s">
        <v>338</v>
      </c>
      <c r="O154" s="109" t="s">
        <v>926</v>
      </c>
      <c r="P154" s="110" t="s">
        <v>927</v>
      </c>
    </row>
    <row r="155" spans="1:16" ht="12.75" customHeight="1" thickBot="1" x14ac:dyDescent="0.25">
      <c r="A155" s="10" t="str">
        <f t="shared" si="12"/>
        <v>IBVS 5592 </v>
      </c>
      <c r="B155" s="8" t="str">
        <f t="shared" si="13"/>
        <v>I</v>
      </c>
      <c r="C155" s="10">
        <f t="shared" si="14"/>
        <v>52928.397299999997</v>
      </c>
      <c r="D155" t="str">
        <f t="shared" si="15"/>
        <v>vis</v>
      </c>
      <c r="E155" s="106">
        <f>VLOOKUP(C155,'A (3)'!C$21:E$970,3,FALSE)</f>
        <v>35426.783283506033</v>
      </c>
      <c r="F155" s="8" t="s">
        <v>188</v>
      </c>
      <c r="G155" t="str">
        <f t="shared" si="16"/>
        <v>52928.3973</v>
      </c>
      <c r="H155" s="10">
        <f t="shared" si="17"/>
        <v>35373</v>
      </c>
      <c r="I155" s="107" t="s">
        <v>928</v>
      </c>
      <c r="J155" s="108" t="s">
        <v>929</v>
      </c>
      <c r="K155" s="107" t="s">
        <v>930</v>
      </c>
      <c r="L155" s="107" t="s">
        <v>931</v>
      </c>
      <c r="M155" s="108" t="s">
        <v>337</v>
      </c>
      <c r="N155" s="108" t="s">
        <v>338</v>
      </c>
      <c r="O155" s="109" t="s">
        <v>926</v>
      </c>
      <c r="P155" s="110" t="s">
        <v>927</v>
      </c>
    </row>
    <row r="156" spans="1:16" ht="12.75" customHeight="1" thickBot="1" x14ac:dyDescent="0.25">
      <c r="A156" s="10" t="str">
        <f t="shared" si="12"/>
        <v>IBVS 5668 </v>
      </c>
      <c r="B156" s="8" t="str">
        <f t="shared" si="13"/>
        <v>II</v>
      </c>
      <c r="C156" s="10">
        <f t="shared" si="14"/>
        <v>52931.426800000001</v>
      </c>
      <c r="D156" t="str">
        <f t="shared" si="15"/>
        <v>vis</v>
      </c>
      <c r="E156" s="106">
        <f>VLOOKUP(C156,'A (3)'!C$21:E$970,3,FALSE)</f>
        <v>35436.28429473946</v>
      </c>
      <c r="F156" s="8" t="s">
        <v>188</v>
      </c>
      <c r="G156" t="str">
        <f t="shared" si="16"/>
        <v>52931.4268</v>
      </c>
      <c r="H156" s="10">
        <f t="shared" si="17"/>
        <v>35382.5</v>
      </c>
      <c r="I156" s="107" t="s">
        <v>936</v>
      </c>
      <c r="J156" s="108" t="s">
        <v>937</v>
      </c>
      <c r="K156" s="107" t="s">
        <v>938</v>
      </c>
      <c r="L156" s="107" t="s">
        <v>939</v>
      </c>
      <c r="M156" s="108" t="s">
        <v>337</v>
      </c>
      <c r="N156" s="108" t="s">
        <v>338</v>
      </c>
      <c r="O156" s="109" t="s">
        <v>850</v>
      </c>
      <c r="P156" s="110" t="s">
        <v>940</v>
      </c>
    </row>
    <row r="157" spans="1:16" ht="12.75" customHeight="1" thickBot="1" x14ac:dyDescent="0.25">
      <c r="A157" s="10" t="str">
        <f t="shared" si="12"/>
        <v>IBVS 5668 </v>
      </c>
      <c r="B157" s="8" t="str">
        <f t="shared" si="13"/>
        <v>I</v>
      </c>
      <c r="C157" s="10">
        <f t="shared" si="14"/>
        <v>52931.586300000003</v>
      </c>
      <c r="D157" t="str">
        <f t="shared" si="15"/>
        <v>vis</v>
      </c>
      <c r="E157" s="106">
        <f>VLOOKUP(C157,'A (3)'!C$21:E$970,3,FALSE)</f>
        <v>35436.78451302358</v>
      </c>
      <c r="F157" s="8" t="s">
        <v>188</v>
      </c>
      <c r="G157" t="str">
        <f t="shared" si="16"/>
        <v>52931.5863</v>
      </c>
      <c r="H157" s="10">
        <f t="shared" si="17"/>
        <v>35383</v>
      </c>
      <c r="I157" s="107" t="s">
        <v>941</v>
      </c>
      <c r="J157" s="108" t="s">
        <v>942</v>
      </c>
      <c r="K157" s="107" t="s">
        <v>943</v>
      </c>
      <c r="L157" s="107" t="s">
        <v>944</v>
      </c>
      <c r="M157" s="108" t="s">
        <v>337</v>
      </c>
      <c r="N157" s="108" t="s">
        <v>338</v>
      </c>
      <c r="O157" s="109" t="s">
        <v>850</v>
      </c>
      <c r="P157" s="110" t="s">
        <v>940</v>
      </c>
    </row>
    <row r="158" spans="1:16" ht="12.75" customHeight="1" thickBot="1" x14ac:dyDescent="0.25">
      <c r="A158" s="10" t="str">
        <f t="shared" si="12"/>
        <v>IBVS 5694 </v>
      </c>
      <c r="B158" s="8" t="str">
        <f t="shared" si="13"/>
        <v>I</v>
      </c>
      <c r="C158" s="10">
        <f t="shared" si="14"/>
        <v>52939.238899999997</v>
      </c>
      <c r="D158" t="str">
        <f t="shared" si="15"/>
        <v>vis</v>
      </c>
      <c r="E158" s="106">
        <f>VLOOKUP(C158,'A (3)'!C$21:E$970,3,FALSE)</f>
        <v>35460.784327700858</v>
      </c>
      <c r="F158" s="8" t="s">
        <v>188</v>
      </c>
      <c r="G158" t="str">
        <f t="shared" si="16"/>
        <v>52939.2389</v>
      </c>
      <c r="H158" s="10">
        <f t="shared" si="17"/>
        <v>35407</v>
      </c>
      <c r="I158" s="107" t="s">
        <v>945</v>
      </c>
      <c r="J158" s="108" t="s">
        <v>946</v>
      </c>
      <c r="K158" s="107" t="s">
        <v>947</v>
      </c>
      <c r="L158" s="107" t="s">
        <v>948</v>
      </c>
      <c r="M158" s="108" t="s">
        <v>337</v>
      </c>
      <c r="N158" s="108" t="s">
        <v>338</v>
      </c>
      <c r="O158" s="109" t="s">
        <v>949</v>
      </c>
      <c r="P158" s="110" t="s">
        <v>950</v>
      </c>
    </row>
    <row r="159" spans="1:16" ht="12.75" customHeight="1" thickBot="1" x14ac:dyDescent="0.25">
      <c r="A159" s="10" t="str">
        <f t="shared" si="12"/>
        <v>IBVS 5676 </v>
      </c>
      <c r="B159" s="8" t="str">
        <f t="shared" si="13"/>
        <v>I</v>
      </c>
      <c r="C159" s="10">
        <f t="shared" si="14"/>
        <v>52952.630960000002</v>
      </c>
      <c r="D159" t="str">
        <f t="shared" si="15"/>
        <v>vis</v>
      </c>
      <c r="E159" s="106">
        <f>VLOOKUP(C159,'A (3)'!C$21:E$970,3,FALSE)</f>
        <v>35502.784034747783</v>
      </c>
      <c r="F159" s="8" t="s">
        <v>188</v>
      </c>
      <c r="G159" t="str">
        <f t="shared" si="16"/>
        <v>52952.63096</v>
      </c>
      <c r="H159" s="10">
        <f t="shared" si="17"/>
        <v>35449</v>
      </c>
      <c r="I159" s="107" t="s">
        <v>951</v>
      </c>
      <c r="J159" s="108" t="s">
        <v>952</v>
      </c>
      <c r="K159" s="107" t="s">
        <v>953</v>
      </c>
      <c r="L159" s="107" t="s">
        <v>954</v>
      </c>
      <c r="M159" s="108" t="s">
        <v>337</v>
      </c>
      <c r="N159" s="108" t="s">
        <v>338</v>
      </c>
      <c r="O159" s="109" t="s">
        <v>955</v>
      </c>
      <c r="P159" s="110" t="s">
        <v>956</v>
      </c>
    </row>
    <row r="160" spans="1:16" ht="12.75" customHeight="1" thickBot="1" x14ac:dyDescent="0.25">
      <c r="A160" s="10" t="str">
        <f t="shared" si="12"/>
        <v>IBVS 5668 </v>
      </c>
      <c r="B160" s="8" t="str">
        <f t="shared" si="13"/>
        <v>II</v>
      </c>
      <c r="C160" s="10">
        <f t="shared" si="14"/>
        <v>52956.298000000003</v>
      </c>
      <c r="D160" t="str">
        <f t="shared" si="15"/>
        <v>vis</v>
      </c>
      <c r="E160" s="106">
        <f>VLOOKUP(C160,'A (3)'!C$21:E$970,3,FALSE)</f>
        <v>35514.284476481866</v>
      </c>
      <c r="F160" s="8" t="s">
        <v>188</v>
      </c>
      <c r="G160" t="str">
        <f t="shared" si="16"/>
        <v>52956.2980</v>
      </c>
      <c r="H160" s="10">
        <f t="shared" si="17"/>
        <v>35460.5</v>
      </c>
      <c r="I160" s="107" t="s">
        <v>957</v>
      </c>
      <c r="J160" s="108" t="s">
        <v>958</v>
      </c>
      <c r="K160" s="107" t="s">
        <v>959</v>
      </c>
      <c r="L160" s="107" t="s">
        <v>960</v>
      </c>
      <c r="M160" s="108" t="s">
        <v>337</v>
      </c>
      <c r="N160" s="108" t="s">
        <v>338</v>
      </c>
      <c r="O160" s="109" t="s">
        <v>850</v>
      </c>
      <c r="P160" s="110" t="s">
        <v>940</v>
      </c>
    </row>
    <row r="161" spans="1:16" ht="12.75" customHeight="1" thickBot="1" x14ac:dyDescent="0.25">
      <c r="A161" s="10" t="str">
        <f t="shared" si="12"/>
        <v> BBS 130 </v>
      </c>
      <c r="B161" s="8" t="str">
        <f t="shared" si="13"/>
        <v>II</v>
      </c>
      <c r="C161" s="10">
        <f t="shared" si="14"/>
        <v>52964.269099999998</v>
      </c>
      <c r="D161" t="str">
        <f t="shared" si="15"/>
        <v>vis</v>
      </c>
      <c r="E161" s="106">
        <f>VLOOKUP(C161,'A (3)'!C$21:E$970,3,FALSE)</f>
        <v>35539.283159644983</v>
      </c>
      <c r="F161" s="8" t="s">
        <v>188</v>
      </c>
      <c r="G161" t="str">
        <f t="shared" si="16"/>
        <v>52964.2691</v>
      </c>
      <c r="H161" s="10">
        <f t="shared" si="17"/>
        <v>35485.5</v>
      </c>
      <c r="I161" s="107" t="s">
        <v>961</v>
      </c>
      <c r="J161" s="108" t="s">
        <v>962</v>
      </c>
      <c r="K161" s="107" t="s">
        <v>963</v>
      </c>
      <c r="L161" s="107" t="s">
        <v>960</v>
      </c>
      <c r="M161" s="108" t="s">
        <v>337</v>
      </c>
      <c r="N161" s="108" t="s">
        <v>338</v>
      </c>
      <c r="O161" s="109" t="s">
        <v>801</v>
      </c>
      <c r="P161" s="109" t="s">
        <v>964</v>
      </c>
    </row>
    <row r="162" spans="1:16" ht="12.75" customHeight="1" thickBot="1" x14ac:dyDescent="0.25">
      <c r="A162" s="10" t="str">
        <f t="shared" si="12"/>
        <v>IBVS 5493 </v>
      </c>
      <c r="B162" s="8" t="str">
        <f t="shared" si="13"/>
        <v>I</v>
      </c>
      <c r="C162" s="10">
        <f t="shared" si="14"/>
        <v>52975.589200000002</v>
      </c>
      <c r="D162" t="str">
        <f t="shared" si="15"/>
        <v>vis</v>
      </c>
      <c r="E162" s="106">
        <f>VLOOKUP(C162,'A (3)'!C$21:E$970,3,FALSE)</f>
        <v>35574.784858692175</v>
      </c>
      <c r="F162" s="8" t="s">
        <v>188</v>
      </c>
      <c r="G162" t="str">
        <f t="shared" si="16"/>
        <v>52975.5892</v>
      </c>
      <c r="H162" s="10">
        <f t="shared" si="17"/>
        <v>35521</v>
      </c>
      <c r="I162" s="107" t="s">
        <v>965</v>
      </c>
      <c r="J162" s="108" t="s">
        <v>966</v>
      </c>
      <c r="K162" s="107" t="s">
        <v>967</v>
      </c>
      <c r="L162" s="107" t="s">
        <v>968</v>
      </c>
      <c r="M162" s="108" t="s">
        <v>337</v>
      </c>
      <c r="N162" s="108" t="s">
        <v>338</v>
      </c>
      <c r="O162" s="109" t="s">
        <v>899</v>
      </c>
      <c r="P162" s="110" t="s">
        <v>900</v>
      </c>
    </row>
    <row r="163" spans="1:16" ht="12.75" customHeight="1" thickBot="1" x14ac:dyDescent="0.25">
      <c r="A163" s="10" t="str">
        <f t="shared" si="12"/>
        <v> BBS 130 </v>
      </c>
      <c r="B163" s="8" t="str">
        <f t="shared" si="13"/>
        <v>I</v>
      </c>
      <c r="C163" s="10">
        <f t="shared" si="14"/>
        <v>52981.327700000002</v>
      </c>
      <c r="D163" t="str">
        <f t="shared" si="15"/>
        <v>vis</v>
      </c>
      <c r="E163" s="106">
        <f>VLOOKUP(C163,'A (3)'!C$21:E$970,3,FALSE)</f>
        <v>35592.781740343591</v>
      </c>
      <c r="F163" s="8" t="s">
        <v>188</v>
      </c>
      <c r="G163" t="str">
        <f t="shared" si="16"/>
        <v>52981.3277</v>
      </c>
      <c r="H163" s="10">
        <f t="shared" si="17"/>
        <v>35539</v>
      </c>
      <c r="I163" s="107" t="s">
        <v>969</v>
      </c>
      <c r="J163" s="108" t="s">
        <v>970</v>
      </c>
      <c r="K163" s="107" t="s">
        <v>971</v>
      </c>
      <c r="L163" s="107" t="s">
        <v>972</v>
      </c>
      <c r="M163" s="108" t="s">
        <v>337</v>
      </c>
      <c r="N163" s="108" t="s">
        <v>338</v>
      </c>
      <c r="O163" s="109" t="s">
        <v>801</v>
      </c>
      <c r="P163" s="109" t="s">
        <v>964</v>
      </c>
    </row>
    <row r="164" spans="1:16" ht="12.75" customHeight="1" thickBot="1" x14ac:dyDescent="0.25">
      <c r="A164" s="10" t="str">
        <f t="shared" si="12"/>
        <v>IBVS 5694 </v>
      </c>
      <c r="B164" s="8" t="str">
        <f t="shared" si="13"/>
        <v>II</v>
      </c>
      <c r="C164" s="10">
        <f t="shared" si="14"/>
        <v>53318.205900000001</v>
      </c>
      <c r="D164" t="str">
        <f t="shared" si="15"/>
        <v>vis</v>
      </c>
      <c r="E164" s="106">
        <f>VLOOKUP(C164,'A (3)'!C$21:E$970,3,FALSE)</f>
        <v>36649.287289937201</v>
      </c>
      <c r="F164" s="8" t="s">
        <v>188</v>
      </c>
      <c r="G164" t="str">
        <f t="shared" si="16"/>
        <v>53318.2059</v>
      </c>
      <c r="H164" s="10">
        <f t="shared" si="17"/>
        <v>36595.5</v>
      </c>
      <c r="I164" s="107" t="s">
        <v>996</v>
      </c>
      <c r="J164" s="108" t="s">
        <v>997</v>
      </c>
      <c r="K164" s="107" t="s">
        <v>998</v>
      </c>
      <c r="L164" s="107" t="s">
        <v>999</v>
      </c>
      <c r="M164" s="108" t="s">
        <v>337</v>
      </c>
      <c r="N164" s="108" t="s">
        <v>338</v>
      </c>
      <c r="O164" s="109" t="s">
        <v>949</v>
      </c>
      <c r="P164" s="110" t="s">
        <v>950</v>
      </c>
    </row>
    <row r="165" spans="1:16" ht="12.75" customHeight="1" thickBot="1" x14ac:dyDescent="0.25">
      <c r="A165" s="10" t="str">
        <f t="shared" si="12"/>
        <v>IBVS 5653 </v>
      </c>
      <c r="B165" s="8" t="str">
        <f t="shared" si="13"/>
        <v>II</v>
      </c>
      <c r="C165" s="10">
        <f t="shared" si="14"/>
        <v>53353.279999999999</v>
      </c>
      <c r="D165" t="str">
        <f t="shared" si="15"/>
        <v>vis</v>
      </c>
      <c r="E165" s="106">
        <f>VLOOKUP(C165,'A (3)'!C$21:E$970,3,FALSE)</f>
        <v>36759.285447422604</v>
      </c>
      <c r="F165" s="8" t="s">
        <v>188</v>
      </c>
      <c r="G165" t="str">
        <f t="shared" si="16"/>
        <v>53353.2800</v>
      </c>
      <c r="H165" s="10">
        <f t="shared" si="17"/>
        <v>36705.5</v>
      </c>
      <c r="I165" s="107" t="s">
        <v>1012</v>
      </c>
      <c r="J165" s="108" t="s">
        <v>1013</v>
      </c>
      <c r="K165" s="107" t="s">
        <v>1014</v>
      </c>
      <c r="L165" s="107" t="s">
        <v>1015</v>
      </c>
      <c r="M165" s="108" t="s">
        <v>337</v>
      </c>
      <c r="N165" s="108" t="s">
        <v>338</v>
      </c>
      <c r="O165" s="109" t="s">
        <v>801</v>
      </c>
      <c r="P165" s="110" t="s">
        <v>1016</v>
      </c>
    </row>
    <row r="166" spans="1:16" ht="12.75" customHeight="1" thickBot="1" x14ac:dyDescent="0.25">
      <c r="A166" s="10" t="str">
        <f t="shared" si="12"/>
        <v>IBVS 5741 </v>
      </c>
      <c r="B166" s="8" t="str">
        <f t="shared" si="13"/>
        <v>II</v>
      </c>
      <c r="C166" s="10">
        <f t="shared" si="14"/>
        <v>53361.250800000002</v>
      </c>
      <c r="D166" t="str">
        <f t="shared" si="15"/>
        <v>vis</v>
      </c>
      <c r="E166" s="106">
        <f>VLOOKUP(C166,'A (3)'!C$21:E$970,3,FALSE)</f>
        <v>36784.283189736299</v>
      </c>
      <c r="F166" s="8" t="s">
        <v>188</v>
      </c>
      <c r="G166" t="str">
        <f t="shared" si="16"/>
        <v>53361.2508</v>
      </c>
      <c r="H166" s="10">
        <f t="shared" si="17"/>
        <v>36730.5</v>
      </c>
      <c r="I166" s="107" t="s">
        <v>1025</v>
      </c>
      <c r="J166" s="108" t="s">
        <v>1026</v>
      </c>
      <c r="K166" s="107" t="s">
        <v>1027</v>
      </c>
      <c r="L166" s="107" t="s">
        <v>1028</v>
      </c>
      <c r="M166" s="108" t="s">
        <v>337</v>
      </c>
      <c r="N166" s="108" t="s">
        <v>338</v>
      </c>
      <c r="O166" s="109" t="s">
        <v>1029</v>
      </c>
      <c r="P166" s="110" t="s">
        <v>1030</v>
      </c>
    </row>
    <row r="167" spans="1:16" ht="12.75" customHeight="1" thickBot="1" x14ac:dyDescent="0.25">
      <c r="A167" s="10" t="str">
        <f t="shared" si="12"/>
        <v>IBVS 5741 </v>
      </c>
      <c r="B167" s="8" t="str">
        <f t="shared" si="13"/>
        <v>I</v>
      </c>
      <c r="C167" s="10">
        <f t="shared" si="14"/>
        <v>53361.411500000002</v>
      </c>
      <c r="D167" t="str">
        <f t="shared" si="15"/>
        <v>vis</v>
      </c>
      <c r="E167" s="106">
        <f>VLOOKUP(C167,'A (3)'!C$21:E$970,3,FALSE)</f>
        <v>36784.787171418167</v>
      </c>
      <c r="F167" s="8" t="s">
        <v>188</v>
      </c>
      <c r="G167" t="str">
        <f t="shared" si="16"/>
        <v>53361.4115</v>
      </c>
      <c r="H167" s="10">
        <f t="shared" si="17"/>
        <v>36731</v>
      </c>
      <c r="I167" s="107" t="s">
        <v>1031</v>
      </c>
      <c r="J167" s="108" t="s">
        <v>1032</v>
      </c>
      <c r="K167" s="107" t="s">
        <v>1033</v>
      </c>
      <c r="L167" s="107" t="s">
        <v>1034</v>
      </c>
      <c r="M167" s="108" t="s">
        <v>337</v>
      </c>
      <c r="N167" s="108" t="s">
        <v>338</v>
      </c>
      <c r="O167" s="109" t="s">
        <v>1029</v>
      </c>
      <c r="P167" s="110" t="s">
        <v>1030</v>
      </c>
    </row>
    <row r="168" spans="1:16" ht="12.75" customHeight="1" thickBot="1" x14ac:dyDescent="0.25">
      <c r="A168" s="10" t="str">
        <f t="shared" si="12"/>
        <v>IBVS 5741 </v>
      </c>
      <c r="B168" s="8" t="str">
        <f t="shared" si="13"/>
        <v>II</v>
      </c>
      <c r="C168" s="10">
        <f t="shared" si="14"/>
        <v>53612.514300000003</v>
      </c>
      <c r="D168" t="str">
        <f t="shared" si="15"/>
        <v>vis</v>
      </c>
      <c r="E168" s="106">
        <f>VLOOKUP(C168,'A (3)'!C$21:E$970,3,FALSE)</f>
        <v>37572.28693162377</v>
      </c>
      <c r="F168" s="8" t="s">
        <v>188</v>
      </c>
      <c r="G168" t="str">
        <f t="shared" si="16"/>
        <v>53612.5143</v>
      </c>
      <c r="H168" s="10">
        <f t="shared" si="17"/>
        <v>37518.5</v>
      </c>
      <c r="I168" s="107" t="s">
        <v>1040</v>
      </c>
      <c r="J168" s="108" t="s">
        <v>1041</v>
      </c>
      <c r="K168" s="107" t="s">
        <v>1042</v>
      </c>
      <c r="L168" s="107" t="s">
        <v>1043</v>
      </c>
      <c r="M168" s="108" t="s">
        <v>337</v>
      </c>
      <c r="N168" s="108" t="s">
        <v>338</v>
      </c>
      <c r="O168" s="109" t="s">
        <v>1029</v>
      </c>
      <c r="P168" s="110" t="s">
        <v>1030</v>
      </c>
    </row>
    <row r="169" spans="1:16" ht="12.75" customHeight="1" thickBot="1" x14ac:dyDescent="0.25">
      <c r="A169" s="10" t="str">
        <f t="shared" si="12"/>
        <v>BAVM 178 </v>
      </c>
      <c r="B169" s="8" t="str">
        <f t="shared" si="13"/>
        <v>II</v>
      </c>
      <c r="C169" s="10">
        <f t="shared" si="14"/>
        <v>53652.371099999997</v>
      </c>
      <c r="D169" t="str">
        <f t="shared" si="15"/>
        <v>vis</v>
      </c>
      <c r="E169" s="106">
        <f>VLOOKUP(C169,'A (3)'!C$21:E$970,3,FALSE)</f>
        <v>37697.284424453632</v>
      </c>
      <c r="F169" s="8" t="s">
        <v>188</v>
      </c>
      <c r="G169" t="str">
        <f t="shared" si="16"/>
        <v>53652.3711</v>
      </c>
      <c r="H169" s="10">
        <f t="shared" si="17"/>
        <v>37643.5</v>
      </c>
      <c r="I169" s="107" t="s">
        <v>1050</v>
      </c>
      <c r="J169" s="108" t="s">
        <v>1051</v>
      </c>
      <c r="K169" s="107" t="s">
        <v>1052</v>
      </c>
      <c r="L169" s="107" t="s">
        <v>1053</v>
      </c>
      <c r="M169" s="108" t="s">
        <v>762</v>
      </c>
      <c r="N169" s="108" t="s">
        <v>873</v>
      </c>
      <c r="O169" s="109" t="s">
        <v>1054</v>
      </c>
      <c r="P169" s="110" t="s">
        <v>1055</v>
      </c>
    </row>
    <row r="170" spans="1:16" ht="12.75" customHeight="1" thickBot="1" x14ac:dyDescent="0.25">
      <c r="A170" s="10" t="str">
        <f t="shared" si="12"/>
        <v>OEJV 0074 </v>
      </c>
      <c r="B170" s="8" t="str">
        <f t="shared" si="13"/>
        <v>II</v>
      </c>
      <c r="C170" s="10">
        <f t="shared" si="14"/>
        <v>53653.328130000002</v>
      </c>
      <c r="D170" t="str">
        <f t="shared" si="15"/>
        <v>vis</v>
      </c>
      <c r="E170" s="106">
        <f>VLOOKUP(C170,'A (3)'!C$21:E$970,3,FALSE)</f>
        <v>37700.285828243286</v>
      </c>
      <c r="F170" s="8" t="s">
        <v>188</v>
      </c>
      <c r="G170" t="str">
        <f t="shared" si="16"/>
        <v>53653.32813</v>
      </c>
      <c r="H170" s="10">
        <f t="shared" si="17"/>
        <v>37646.5</v>
      </c>
      <c r="I170" s="107" t="s">
        <v>1056</v>
      </c>
      <c r="J170" s="108" t="s">
        <v>1057</v>
      </c>
      <c r="K170" s="107" t="s">
        <v>1058</v>
      </c>
      <c r="L170" s="107" t="s">
        <v>1059</v>
      </c>
      <c r="M170" s="108" t="s">
        <v>762</v>
      </c>
      <c r="N170" s="108" t="s">
        <v>235</v>
      </c>
      <c r="O170" s="109" t="s">
        <v>1060</v>
      </c>
      <c r="P170" s="110" t="s">
        <v>1061</v>
      </c>
    </row>
    <row r="171" spans="1:16" ht="12.75" customHeight="1" thickBot="1" x14ac:dyDescent="0.25">
      <c r="A171" s="10" t="str">
        <f t="shared" si="12"/>
        <v>BAVM 178 </v>
      </c>
      <c r="B171" s="8" t="str">
        <f t="shared" si="13"/>
        <v>II</v>
      </c>
      <c r="C171" s="10">
        <f t="shared" si="14"/>
        <v>53660.343500000003</v>
      </c>
      <c r="D171" t="str">
        <f t="shared" si="15"/>
        <v>vis</v>
      </c>
      <c r="E171" s="106">
        <f>VLOOKUP(C171,'A (3)'!C$21:E$970,3,FALSE)</f>
        <v>37722.287184631008</v>
      </c>
      <c r="F171" s="8" t="s">
        <v>188</v>
      </c>
      <c r="G171" t="str">
        <f t="shared" si="16"/>
        <v>53660.3435</v>
      </c>
      <c r="H171" s="10">
        <f t="shared" si="17"/>
        <v>37668.5</v>
      </c>
      <c r="I171" s="107" t="s">
        <v>1062</v>
      </c>
      <c r="J171" s="108" t="s">
        <v>1063</v>
      </c>
      <c r="K171" s="107" t="s">
        <v>1064</v>
      </c>
      <c r="L171" s="107" t="s">
        <v>1065</v>
      </c>
      <c r="M171" s="108" t="s">
        <v>762</v>
      </c>
      <c r="N171" s="108" t="s">
        <v>873</v>
      </c>
      <c r="O171" s="109" t="s">
        <v>1066</v>
      </c>
      <c r="P171" s="110" t="s">
        <v>1055</v>
      </c>
    </row>
    <row r="172" spans="1:16" ht="12.75" customHeight="1" thickBot="1" x14ac:dyDescent="0.25">
      <c r="A172" s="10" t="str">
        <f t="shared" si="12"/>
        <v>BAVM 178 </v>
      </c>
      <c r="B172" s="8" t="str">
        <f t="shared" si="13"/>
        <v>I</v>
      </c>
      <c r="C172" s="10">
        <f t="shared" si="14"/>
        <v>53660.502800000002</v>
      </c>
      <c r="D172" t="str">
        <f t="shared" si="15"/>
        <v>vis</v>
      </c>
      <c r="E172" s="106">
        <f>VLOOKUP(C172,'A (3)'!C$21:E$970,3,FALSE)</f>
        <v>37722.786775682165</v>
      </c>
      <c r="F172" s="8" t="s">
        <v>188</v>
      </c>
      <c r="G172" t="str">
        <f t="shared" si="16"/>
        <v>53660.5028</v>
      </c>
      <c r="H172" s="10">
        <f t="shared" si="17"/>
        <v>37669</v>
      </c>
      <c r="I172" s="107" t="s">
        <v>1067</v>
      </c>
      <c r="J172" s="108" t="s">
        <v>1068</v>
      </c>
      <c r="K172" s="107" t="s">
        <v>1069</v>
      </c>
      <c r="L172" s="107" t="s">
        <v>1070</v>
      </c>
      <c r="M172" s="108" t="s">
        <v>762</v>
      </c>
      <c r="N172" s="108" t="s">
        <v>873</v>
      </c>
      <c r="O172" s="109" t="s">
        <v>1066</v>
      </c>
      <c r="P172" s="110" t="s">
        <v>1055</v>
      </c>
    </row>
    <row r="173" spans="1:16" ht="12.75" customHeight="1" thickBot="1" x14ac:dyDescent="0.25">
      <c r="A173" s="10" t="str">
        <f t="shared" si="12"/>
        <v>BAVM 178 </v>
      </c>
      <c r="B173" s="8" t="str">
        <f t="shared" si="13"/>
        <v>II</v>
      </c>
      <c r="C173" s="10">
        <f t="shared" si="14"/>
        <v>53660.661999999997</v>
      </c>
      <c r="D173" t="str">
        <f t="shared" si="15"/>
        <v>vis</v>
      </c>
      <c r="E173" s="106">
        <f>VLOOKUP(C173,'A (3)'!C$21:E$970,3,FALSE)</f>
        <v>37723.286053116826</v>
      </c>
      <c r="F173" s="8" t="s">
        <v>188</v>
      </c>
      <c r="G173" t="str">
        <f t="shared" si="16"/>
        <v>53660.6620</v>
      </c>
      <c r="H173" s="10">
        <f t="shared" si="17"/>
        <v>37669.5</v>
      </c>
      <c r="I173" s="107" t="s">
        <v>1071</v>
      </c>
      <c r="J173" s="108" t="s">
        <v>1072</v>
      </c>
      <c r="K173" s="107" t="s">
        <v>1073</v>
      </c>
      <c r="L173" s="107" t="s">
        <v>1074</v>
      </c>
      <c r="M173" s="108" t="s">
        <v>762</v>
      </c>
      <c r="N173" s="108" t="s">
        <v>873</v>
      </c>
      <c r="O173" s="109" t="s">
        <v>634</v>
      </c>
      <c r="P173" s="110" t="s">
        <v>1055</v>
      </c>
    </row>
    <row r="174" spans="1:16" ht="12.75" customHeight="1" thickBot="1" x14ac:dyDescent="0.25">
      <c r="A174" s="10" t="str">
        <f t="shared" si="12"/>
        <v>BAVM 178 </v>
      </c>
      <c r="B174" s="8" t="str">
        <f t="shared" si="13"/>
        <v>II</v>
      </c>
      <c r="C174" s="10">
        <f t="shared" si="14"/>
        <v>53675.3292</v>
      </c>
      <c r="D174" t="str">
        <f t="shared" si="15"/>
        <v>vis</v>
      </c>
      <c r="E174" s="106">
        <f>VLOOKUP(C174,'A (3)'!C$21:E$970,3,FALSE)</f>
        <v>37769.28480933496</v>
      </c>
      <c r="F174" s="8" t="s">
        <v>188</v>
      </c>
      <c r="G174" t="str">
        <f t="shared" si="16"/>
        <v>53675.3292</v>
      </c>
      <c r="H174" s="10">
        <f t="shared" si="17"/>
        <v>37715.5</v>
      </c>
      <c r="I174" s="107" t="s">
        <v>1080</v>
      </c>
      <c r="J174" s="108" t="s">
        <v>1081</v>
      </c>
      <c r="K174" s="107" t="s">
        <v>1082</v>
      </c>
      <c r="L174" s="107" t="s">
        <v>1065</v>
      </c>
      <c r="M174" s="108" t="s">
        <v>762</v>
      </c>
      <c r="N174" s="108" t="s">
        <v>873</v>
      </c>
      <c r="O174" s="109" t="s">
        <v>1083</v>
      </c>
      <c r="P174" s="110" t="s">
        <v>1055</v>
      </c>
    </row>
    <row r="175" spans="1:16" ht="12.75" customHeight="1" thickBot="1" x14ac:dyDescent="0.25">
      <c r="A175" s="10" t="str">
        <f t="shared" si="12"/>
        <v>OEJV 0074 </v>
      </c>
      <c r="B175" s="8" t="str">
        <f t="shared" si="13"/>
        <v>II</v>
      </c>
      <c r="C175" s="10">
        <f t="shared" si="14"/>
        <v>53675.648710000001</v>
      </c>
      <c r="D175" t="str">
        <f t="shared" si="15"/>
        <v>vis</v>
      </c>
      <c r="E175" s="106">
        <f>VLOOKUP(C175,'A (3)'!C$21:E$970,3,FALSE)</f>
        <v>37770.28684534724</v>
      </c>
      <c r="F175" s="8" t="s">
        <v>188</v>
      </c>
      <c r="G175" t="str">
        <f t="shared" si="16"/>
        <v>53675.64871</v>
      </c>
      <c r="H175" s="10">
        <f t="shared" si="17"/>
        <v>37716.5</v>
      </c>
      <c r="I175" s="107" t="s">
        <v>1084</v>
      </c>
      <c r="J175" s="108" t="s">
        <v>1085</v>
      </c>
      <c r="K175" s="107" t="s">
        <v>1086</v>
      </c>
      <c r="L175" s="107" t="s">
        <v>1087</v>
      </c>
      <c r="M175" s="108" t="s">
        <v>762</v>
      </c>
      <c r="N175" s="108" t="s">
        <v>188</v>
      </c>
      <c r="O175" s="109" t="s">
        <v>1088</v>
      </c>
      <c r="P175" s="110" t="s">
        <v>1061</v>
      </c>
    </row>
    <row r="176" spans="1:16" ht="12.75" customHeight="1" thickBot="1" x14ac:dyDescent="0.25">
      <c r="A176" s="10" t="str">
        <f t="shared" si="12"/>
        <v>OEJV 0074 </v>
      </c>
      <c r="B176" s="8" t="str">
        <f t="shared" si="13"/>
        <v>II</v>
      </c>
      <c r="C176" s="10">
        <f t="shared" si="14"/>
        <v>53675.648710000001</v>
      </c>
      <c r="D176" t="str">
        <f t="shared" si="15"/>
        <v>vis</v>
      </c>
      <c r="E176" s="106">
        <f>VLOOKUP(C176,'A (3)'!C$21:E$970,3,FALSE)</f>
        <v>37770.28684534724</v>
      </c>
      <c r="F176" s="8" t="s">
        <v>188</v>
      </c>
      <c r="G176" t="str">
        <f t="shared" si="16"/>
        <v>53675.64871</v>
      </c>
      <c r="H176" s="10">
        <f t="shared" si="17"/>
        <v>37716.5</v>
      </c>
      <c r="I176" s="107" t="s">
        <v>1084</v>
      </c>
      <c r="J176" s="108" t="s">
        <v>1085</v>
      </c>
      <c r="K176" s="107" t="s">
        <v>1086</v>
      </c>
      <c r="L176" s="107" t="s">
        <v>1087</v>
      </c>
      <c r="M176" s="108" t="s">
        <v>762</v>
      </c>
      <c r="N176" s="108" t="s">
        <v>235</v>
      </c>
      <c r="O176" s="109" t="s">
        <v>1088</v>
      </c>
      <c r="P176" s="110" t="s">
        <v>1061</v>
      </c>
    </row>
    <row r="177" spans="1:16" ht="12.75" customHeight="1" thickBot="1" x14ac:dyDescent="0.25">
      <c r="A177" s="10" t="str">
        <f t="shared" si="12"/>
        <v>OEJV 0074 </v>
      </c>
      <c r="B177" s="8" t="str">
        <f t="shared" si="13"/>
        <v>II</v>
      </c>
      <c r="C177" s="10">
        <f t="shared" si="14"/>
        <v>53675.648710000001</v>
      </c>
      <c r="D177" t="str">
        <f t="shared" si="15"/>
        <v>vis</v>
      </c>
      <c r="E177" s="106">
        <f>VLOOKUP(C177,'A (3)'!C$21:E$970,3,FALSE)</f>
        <v>37770.28684534724</v>
      </c>
      <c r="F177" s="8" t="s">
        <v>188</v>
      </c>
      <c r="G177" t="str">
        <f t="shared" si="16"/>
        <v>53675.64871</v>
      </c>
      <c r="H177" s="10">
        <f t="shared" si="17"/>
        <v>37716.5</v>
      </c>
      <c r="I177" s="107" t="s">
        <v>1084</v>
      </c>
      <c r="J177" s="108" t="s">
        <v>1085</v>
      </c>
      <c r="K177" s="107" t="s">
        <v>1086</v>
      </c>
      <c r="L177" s="107" t="s">
        <v>1087</v>
      </c>
      <c r="M177" s="108" t="s">
        <v>762</v>
      </c>
      <c r="N177" s="108" t="s">
        <v>132</v>
      </c>
      <c r="O177" s="109" t="s">
        <v>1088</v>
      </c>
      <c r="P177" s="110" t="s">
        <v>1061</v>
      </c>
    </row>
    <row r="178" spans="1:16" ht="12.75" customHeight="1" thickBot="1" x14ac:dyDescent="0.25">
      <c r="A178" s="10" t="str">
        <f t="shared" si="12"/>
        <v>OEJV 0074 </v>
      </c>
      <c r="B178" s="8" t="str">
        <f t="shared" si="13"/>
        <v>II</v>
      </c>
      <c r="C178" s="10">
        <f t="shared" si="14"/>
        <v>53764.291409999998</v>
      </c>
      <c r="D178" t="str">
        <f t="shared" si="15"/>
        <v>vis</v>
      </c>
      <c r="E178" s="106">
        <f>VLOOKUP(C178,'A (3)'!C$21:E$970,3,FALSE)</f>
        <v>38048.284960039608</v>
      </c>
      <c r="F178" s="8" t="s">
        <v>188</v>
      </c>
      <c r="G178" t="str">
        <f t="shared" si="16"/>
        <v>53764.29141</v>
      </c>
      <c r="H178" s="10">
        <f t="shared" si="17"/>
        <v>37994.5</v>
      </c>
      <c r="I178" s="107" t="s">
        <v>1095</v>
      </c>
      <c r="J178" s="108" t="s">
        <v>1096</v>
      </c>
      <c r="K178" s="107" t="s">
        <v>1097</v>
      </c>
      <c r="L178" s="107" t="s">
        <v>1098</v>
      </c>
      <c r="M178" s="108" t="s">
        <v>762</v>
      </c>
      <c r="N178" s="108" t="s">
        <v>132</v>
      </c>
      <c r="O178" s="109" t="s">
        <v>1099</v>
      </c>
      <c r="P178" s="110" t="s">
        <v>1061</v>
      </c>
    </row>
    <row r="179" spans="1:16" ht="12.75" customHeight="1" thickBot="1" x14ac:dyDescent="0.25">
      <c r="A179" s="10" t="str">
        <f t="shared" si="12"/>
        <v>IBVS 5777 </v>
      </c>
      <c r="B179" s="8" t="str">
        <f t="shared" si="13"/>
        <v>II</v>
      </c>
      <c r="C179" s="10">
        <f t="shared" si="14"/>
        <v>53854.528400000003</v>
      </c>
      <c r="D179" t="str">
        <f t="shared" si="15"/>
        <v>vis</v>
      </c>
      <c r="E179" s="106">
        <f>VLOOKUP(C179,'A (3)'!C$21:E$970,3,FALSE)</f>
        <v>38331.283030896157</v>
      </c>
      <c r="F179" s="8" t="s">
        <v>188</v>
      </c>
      <c r="G179" t="str">
        <f t="shared" si="16"/>
        <v>53854.5284</v>
      </c>
      <c r="H179" s="10">
        <f t="shared" si="17"/>
        <v>38277.5</v>
      </c>
      <c r="I179" s="107" t="s">
        <v>1100</v>
      </c>
      <c r="J179" s="108" t="s">
        <v>1101</v>
      </c>
      <c r="K179" s="107" t="s">
        <v>1102</v>
      </c>
      <c r="L179" s="107" t="s">
        <v>1103</v>
      </c>
      <c r="M179" s="108" t="s">
        <v>762</v>
      </c>
      <c r="N179" s="108" t="s">
        <v>913</v>
      </c>
      <c r="O179" s="109" t="s">
        <v>1104</v>
      </c>
      <c r="P179" s="110" t="s">
        <v>1105</v>
      </c>
    </row>
    <row r="180" spans="1:16" ht="12.75" customHeight="1" thickBot="1" x14ac:dyDescent="0.25">
      <c r="A180" s="10" t="str">
        <f t="shared" si="12"/>
        <v>IBVS 5777 </v>
      </c>
      <c r="B180" s="8" t="str">
        <f t="shared" si="13"/>
        <v>II</v>
      </c>
      <c r="C180" s="10">
        <f t="shared" si="14"/>
        <v>53921.4902</v>
      </c>
      <c r="D180" t="str">
        <f t="shared" si="15"/>
        <v>vis</v>
      </c>
      <c r="E180" s="106">
        <f>VLOOKUP(C180,'A (3)'!C$21:E$970,3,FALSE)</f>
        <v>38541.286270377888</v>
      </c>
      <c r="F180" s="8" t="s">
        <v>188</v>
      </c>
      <c r="G180" t="str">
        <f t="shared" si="16"/>
        <v>53921.4902</v>
      </c>
      <c r="H180" s="10">
        <f t="shared" si="17"/>
        <v>38487.5</v>
      </c>
      <c r="I180" s="107" t="s">
        <v>1106</v>
      </c>
      <c r="J180" s="108" t="s">
        <v>1107</v>
      </c>
      <c r="K180" s="107" t="s">
        <v>1108</v>
      </c>
      <c r="L180" s="107" t="s">
        <v>1109</v>
      </c>
      <c r="M180" s="108" t="s">
        <v>762</v>
      </c>
      <c r="N180" s="108" t="s">
        <v>188</v>
      </c>
      <c r="O180" s="109" t="s">
        <v>1104</v>
      </c>
      <c r="P180" s="110" t="s">
        <v>1105</v>
      </c>
    </row>
    <row r="181" spans="1:16" ht="12.75" customHeight="1" thickBot="1" x14ac:dyDescent="0.25">
      <c r="A181" s="10" t="str">
        <f t="shared" si="12"/>
        <v>IBVS 5777 </v>
      </c>
      <c r="B181" s="8" t="str">
        <f t="shared" si="13"/>
        <v>I</v>
      </c>
      <c r="C181" s="10">
        <f t="shared" si="14"/>
        <v>53926.432699999998</v>
      </c>
      <c r="D181" t="str">
        <f t="shared" si="15"/>
        <v>vis</v>
      </c>
      <c r="E181" s="106">
        <f>VLOOKUP(C181,'A (3)'!C$21:E$970,3,FALSE)</f>
        <v>38556.786764855904</v>
      </c>
      <c r="F181" s="8" t="s">
        <v>188</v>
      </c>
      <c r="G181" t="str">
        <f t="shared" si="16"/>
        <v>53926.4327</v>
      </c>
      <c r="H181" s="10">
        <f t="shared" si="17"/>
        <v>38503</v>
      </c>
      <c r="I181" s="107" t="s">
        <v>1110</v>
      </c>
      <c r="J181" s="108" t="s">
        <v>1111</v>
      </c>
      <c r="K181" s="107" t="s">
        <v>1112</v>
      </c>
      <c r="L181" s="107" t="s">
        <v>1113</v>
      </c>
      <c r="M181" s="108" t="s">
        <v>762</v>
      </c>
      <c r="N181" s="108" t="s">
        <v>188</v>
      </c>
      <c r="O181" s="109" t="s">
        <v>1104</v>
      </c>
      <c r="P181" s="110" t="s">
        <v>1105</v>
      </c>
    </row>
    <row r="182" spans="1:16" ht="12.75" customHeight="1" thickBot="1" x14ac:dyDescent="0.25">
      <c r="A182" s="10" t="str">
        <f t="shared" si="12"/>
        <v>IBVS 5777 </v>
      </c>
      <c r="B182" s="8" t="str">
        <f t="shared" si="13"/>
        <v>II</v>
      </c>
      <c r="C182" s="10">
        <f t="shared" si="14"/>
        <v>53930.418299999998</v>
      </c>
      <c r="D182" t="str">
        <f t="shared" si="15"/>
        <v>vis</v>
      </c>
      <c r="E182" s="106">
        <f>VLOOKUP(C182,'A (3)'!C$21:E$970,3,FALSE)</f>
        <v>38569.286263245711</v>
      </c>
      <c r="F182" s="8" t="s">
        <v>188</v>
      </c>
      <c r="G182" t="str">
        <f t="shared" si="16"/>
        <v>53930.4183</v>
      </c>
      <c r="H182" s="10">
        <f t="shared" si="17"/>
        <v>38515.5</v>
      </c>
      <c r="I182" s="107" t="s">
        <v>1114</v>
      </c>
      <c r="J182" s="108" t="s">
        <v>1115</v>
      </c>
      <c r="K182" s="107" t="s">
        <v>1116</v>
      </c>
      <c r="L182" s="107" t="s">
        <v>1113</v>
      </c>
      <c r="M182" s="108" t="s">
        <v>762</v>
      </c>
      <c r="N182" s="108" t="s">
        <v>188</v>
      </c>
      <c r="O182" s="109" t="s">
        <v>1104</v>
      </c>
      <c r="P182" s="110" t="s">
        <v>1105</v>
      </c>
    </row>
    <row r="183" spans="1:16" ht="12.75" customHeight="1" thickBot="1" x14ac:dyDescent="0.25">
      <c r="A183" s="10" t="str">
        <f t="shared" si="12"/>
        <v>IBVS 5777 </v>
      </c>
      <c r="B183" s="8" t="str">
        <f t="shared" si="13"/>
        <v>II</v>
      </c>
      <c r="C183" s="10">
        <f t="shared" si="14"/>
        <v>53942.471100000002</v>
      </c>
      <c r="D183" t="str">
        <f t="shared" si="15"/>
        <v>vis</v>
      </c>
      <c r="E183" s="106">
        <f>VLOOKUP(C183,'A (3)'!C$21:E$970,3,FALSE)</f>
        <v>38607.085830235046</v>
      </c>
      <c r="F183" s="8" t="s">
        <v>188</v>
      </c>
      <c r="G183" t="str">
        <f t="shared" si="16"/>
        <v>53942.4711</v>
      </c>
      <c r="H183" s="10">
        <f t="shared" si="17"/>
        <v>38553.5</v>
      </c>
      <c r="I183" s="107" t="s">
        <v>1117</v>
      </c>
      <c r="J183" s="108" t="s">
        <v>1118</v>
      </c>
      <c r="K183" s="107" t="s">
        <v>1119</v>
      </c>
      <c r="L183" s="107" t="s">
        <v>1120</v>
      </c>
      <c r="M183" s="108" t="s">
        <v>762</v>
      </c>
      <c r="N183" s="108" t="s">
        <v>188</v>
      </c>
      <c r="O183" s="109" t="s">
        <v>1104</v>
      </c>
      <c r="P183" s="110" t="s">
        <v>1105</v>
      </c>
    </row>
    <row r="184" spans="1:16" ht="12.75" customHeight="1" thickBot="1" x14ac:dyDescent="0.25">
      <c r="A184" s="10" t="str">
        <f t="shared" si="12"/>
        <v>BAVM 186 </v>
      </c>
      <c r="B184" s="8" t="str">
        <f t="shared" si="13"/>
        <v>I</v>
      </c>
      <c r="C184" s="10">
        <f t="shared" si="14"/>
        <v>53942.535000000003</v>
      </c>
      <c r="D184" t="str">
        <f t="shared" si="15"/>
        <v>vis</v>
      </c>
      <c r="E184" s="106">
        <f>VLOOKUP(C184,'A (3)'!C$21:E$970,3,FALSE)</f>
        <v>38607.286231165177</v>
      </c>
      <c r="F184" s="8" t="s">
        <v>188</v>
      </c>
      <c r="G184" t="str">
        <f t="shared" si="16"/>
        <v>53942.5350</v>
      </c>
      <c r="H184" s="10">
        <f t="shared" si="17"/>
        <v>38554</v>
      </c>
      <c r="I184" s="107" t="s">
        <v>1121</v>
      </c>
      <c r="J184" s="108" t="s">
        <v>1122</v>
      </c>
      <c r="K184" s="107" t="s">
        <v>1123</v>
      </c>
      <c r="L184" s="107" t="s">
        <v>1124</v>
      </c>
      <c r="M184" s="108" t="s">
        <v>762</v>
      </c>
      <c r="N184" s="108" t="s">
        <v>873</v>
      </c>
      <c r="O184" s="109" t="s">
        <v>1125</v>
      </c>
      <c r="P184" s="110" t="s">
        <v>1126</v>
      </c>
    </row>
    <row r="185" spans="1:16" ht="12.75" customHeight="1" thickBot="1" x14ac:dyDescent="0.25">
      <c r="A185" s="10" t="str">
        <f t="shared" si="12"/>
        <v>IBVS 5777 </v>
      </c>
      <c r="B185" s="8" t="str">
        <f t="shared" si="13"/>
        <v>II</v>
      </c>
      <c r="C185" s="10">
        <f t="shared" si="14"/>
        <v>53944.447699999997</v>
      </c>
      <c r="D185" t="str">
        <f t="shared" si="15"/>
        <v>vis</v>
      </c>
      <c r="E185" s="106">
        <f>VLOOKUP(C185,'A (3)'!C$21:E$970,3,FALSE)</f>
        <v>38613.284773560321</v>
      </c>
      <c r="F185" s="8" t="s">
        <v>188</v>
      </c>
      <c r="G185" t="str">
        <f t="shared" si="16"/>
        <v>53944.4477</v>
      </c>
      <c r="H185" s="10">
        <f t="shared" si="17"/>
        <v>38559.5</v>
      </c>
      <c r="I185" s="107" t="s">
        <v>1127</v>
      </c>
      <c r="J185" s="108" t="s">
        <v>1128</v>
      </c>
      <c r="K185" s="107">
        <v>38559.5</v>
      </c>
      <c r="L185" s="107" t="s">
        <v>1129</v>
      </c>
      <c r="M185" s="108" t="s">
        <v>762</v>
      </c>
      <c r="N185" s="108" t="s">
        <v>188</v>
      </c>
      <c r="O185" s="109" t="s">
        <v>1104</v>
      </c>
      <c r="P185" s="110" t="s">
        <v>1105</v>
      </c>
    </row>
    <row r="186" spans="1:16" ht="12.75" customHeight="1" thickBot="1" x14ac:dyDescent="0.25">
      <c r="A186" s="10" t="str">
        <f t="shared" si="12"/>
        <v>IBVS 5736 </v>
      </c>
      <c r="B186" s="8" t="str">
        <f t="shared" si="13"/>
        <v>II</v>
      </c>
      <c r="C186" s="10">
        <f t="shared" si="14"/>
        <v>53989.404499999997</v>
      </c>
      <c r="D186" t="str">
        <f t="shared" si="15"/>
        <v>vis</v>
      </c>
      <c r="E186" s="106">
        <f>VLOOKUP(C186,'A (3)'!C$21:E$970,3,FALSE)</f>
        <v>38754.276706822762</v>
      </c>
      <c r="F186" s="8" t="s">
        <v>188</v>
      </c>
      <c r="G186" t="str">
        <f t="shared" si="16"/>
        <v>53989.4045</v>
      </c>
      <c r="H186" s="10">
        <f t="shared" si="17"/>
        <v>38700.5</v>
      </c>
      <c r="I186" s="107" t="s">
        <v>1130</v>
      </c>
      <c r="J186" s="108" t="s">
        <v>1131</v>
      </c>
      <c r="K186" s="107">
        <v>38700.5</v>
      </c>
      <c r="L186" s="107" t="s">
        <v>1132</v>
      </c>
      <c r="M186" s="108" t="s">
        <v>337</v>
      </c>
      <c r="N186" s="108" t="s">
        <v>338</v>
      </c>
      <c r="O186" s="109" t="s">
        <v>1133</v>
      </c>
      <c r="P186" s="110" t="s">
        <v>1134</v>
      </c>
    </row>
    <row r="187" spans="1:16" ht="12.75" customHeight="1" thickBot="1" x14ac:dyDescent="0.25">
      <c r="A187" s="10" t="str">
        <f t="shared" si="12"/>
        <v>IBVS 5746 </v>
      </c>
      <c r="B187" s="8" t="str">
        <f t="shared" si="13"/>
        <v>II</v>
      </c>
      <c r="C187" s="10">
        <f t="shared" si="14"/>
        <v>53998.334699999999</v>
      </c>
      <c r="D187" t="str">
        <f t="shared" si="15"/>
        <v>vis</v>
      </c>
      <c r="E187" s="106">
        <f>VLOOKUP(C187,'A (3)'!C$21:E$970,3,FALSE)</f>
        <v>38782.283285636659</v>
      </c>
      <c r="F187" s="8" t="s">
        <v>188</v>
      </c>
      <c r="G187" t="str">
        <f t="shared" si="16"/>
        <v>53998.3347</v>
      </c>
      <c r="H187" s="10">
        <f t="shared" si="17"/>
        <v>38728.5</v>
      </c>
      <c r="I187" s="107" t="s">
        <v>1135</v>
      </c>
      <c r="J187" s="108" t="s">
        <v>1136</v>
      </c>
      <c r="K187" s="107">
        <v>38728.5</v>
      </c>
      <c r="L187" s="107" t="s">
        <v>1137</v>
      </c>
      <c r="M187" s="108" t="s">
        <v>337</v>
      </c>
      <c r="N187" s="108" t="s">
        <v>338</v>
      </c>
      <c r="O187" s="109" t="s">
        <v>1138</v>
      </c>
      <c r="P187" s="110" t="s">
        <v>1139</v>
      </c>
    </row>
    <row r="188" spans="1:16" ht="12.75" customHeight="1" thickBot="1" x14ac:dyDescent="0.25">
      <c r="A188" s="10" t="str">
        <f t="shared" si="12"/>
        <v>OEJV 0074 </v>
      </c>
      <c r="B188" s="8" t="str">
        <f t="shared" si="13"/>
        <v>II</v>
      </c>
      <c r="C188" s="10">
        <f t="shared" si="14"/>
        <v>54017.466289999997</v>
      </c>
      <c r="D188" t="str">
        <f t="shared" si="15"/>
        <v>vis</v>
      </c>
      <c r="E188" s="106">
        <f>VLOOKUP(C188,'A (3)'!C$21:E$970,3,FALSE)</f>
        <v>38842.283104584712</v>
      </c>
      <c r="F188" s="8" t="s">
        <v>188</v>
      </c>
      <c r="G188" t="str">
        <f t="shared" si="16"/>
        <v>54017.46629</v>
      </c>
      <c r="H188" s="10">
        <f t="shared" si="17"/>
        <v>38788.5</v>
      </c>
      <c r="I188" s="107" t="s">
        <v>1140</v>
      </c>
      <c r="J188" s="108" t="s">
        <v>1141</v>
      </c>
      <c r="K188" s="107">
        <v>38788.5</v>
      </c>
      <c r="L188" s="107" t="s">
        <v>1142</v>
      </c>
      <c r="M188" s="108" t="s">
        <v>762</v>
      </c>
      <c r="N188" s="108" t="s">
        <v>132</v>
      </c>
      <c r="O188" s="109" t="s">
        <v>1099</v>
      </c>
      <c r="P188" s="110" t="s">
        <v>1061</v>
      </c>
    </row>
    <row r="189" spans="1:16" ht="12.75" customHeight="1" thickBot="1" x14ac:dyDescent="0.25">
      <c r="A189" s="10" t="str">
        <f t="shared" si="12"/>
        <v>IBVS 5736 </v>
      </c>
      <c r="B189" s="8" t="str">
        <f t="shared" si="13"/>
        <v>II</v>
      </c>
      <c r="C189" s="10">
        <f t="shared" si="14"/>
        <v>54025.438900000001</v>
      </c>
      <c r="D189" t="str">
        <f t="shared" si="15"/>
        <v>vis</v>
      </c>
      <c r="E189" s="106">
        <f>VLOOKUP(C189,'A (3)'!C$21:E$970,3,FALSE)</f>
        <v>38867.286523356692</v>
      </c>
      <c r="F189" s="8" t="s">
        <v>188</v>
      </c>
      <c r="G189" t="str">
        <f t="shared" si="16"/>
        <v>54025.4389</v>
      </c>
      <c r="H189" s="10">
        <f t="shared" si="17"/>
        <v>38813.5</v>
      </c>
      <c r="I189" s="107" t="s">
        <v>1143</v>
      </c>
      <c r="J189" s="108" t="s">
        <v>1144</v>
      </c>
      <c r="K189" s="107">
        <v>38813.5</v>
      </c>
      <c r="L189" s="107" t="s">
        <v>1145</v>
      </c>
      <c r="M189" s="108" t="s">
        <v>337</v>
      </c>
      <c r="N189" s="108" t="s">
        <v>338</v>
      </c>
      <c r="O189" s="109" t="s">
        <v>1133</v>
      </c>
      <c r="P189" s="110" t="s">
        <v>1134</v>
      </c>
    </row>
    <row r="190" spans="1:16" ht="12.75" customHeight="1" thickBot="1" x14ac:dyDescent="0.25">
      <c r="A190" s="10" t="str">
        <f t="shared" si="12"/>
        <v>OEJV 0074 </v>
      </c>
      <c r="B190" s="8" t="str">
        <f t="shared" si="13"/>
        <v>II</v>
      </c>
      <c r="C190" s="10">
        <f t="shared" si="14"/>
        <v>54027.351979999999</v>
      </c>
      <c r="D190" t="str">
        <f t="shared" si="15"/>
        <v>vis</v>
      </c>
      <c r="E190" s="106">
        <f>VLOOKUP(C190,'A (3)'!C$21:E$970,3,FALSE)</f>
        <v>38873.286257494474</v>
      </c>
      <c r="F190" s="8" t="s">
        <v>188</v>
      </c>
      <c r="G190" t="str">
        <f t="shared" si="16"/>
        <v>54027.35198</v>
      </c>
      <c r="H190" s="10">
        <f t="shared" si="17"/>
        <v>38819.5</v>
      </c>
      <c r="I190" s="107" t="s">
        <v>1146</v>
      </c>
      <c r="J190" s="108" t="s">
        <v>1147</v>
      </c>
      <c r="K190" s="107">
        <v>38819.5</v>
      </c>
      <c r="L190" s="107" t="s">
        <v>1148</v>
      </c>
      <c r="M190" s="108" t="s">
        <v>762</v>
      </c>
      <c r="N190" s="108" t="s">
        <v>235</v>
      </c>
      <c r="O190" s="109" t="s">
        <v>1099</v>
      </c>
      <c r="P190" s="110" t="s">
        <v>1061</v>
      </c>
    </row>
    <row r="191" spans="1:16" ht="12.75" customHeight="1" thickBot="1" x14ac:dyDescent="0.25">
      <c r="A191" s="10" t="str">
        <f t="shared" si="12"/>
        <v>OEJV 0074 </v>
      </c>
      <c r="B191" s="8" t="str">
        <f t="shared" si="13"/>
        <v>II</v>
      </c>
      <c r="C191" s="10">
        <f t="shared" si="14"/>
        <v>54034.366000000002</v>
      </c>
      <c r="D191" t="str">
        <f t="shared" si="15"/>
        <v>vis</v>
      </c>
      <c r="E191" s="106">
        <f>VLOOKUP(C191,'A (3)'!C$21:E$970,3,FALSE)</f>
        <v>38895.283380059729</v>
      </c>
      <c r="F191" s="8" t="s">
        <v>188</v>
      </c>
      <c r="G191" t="str">
        <f t="shared" si="16"/>
        <v>54034.36600</v>
      </c>
      <c r="H191" s="10">
        <f t="shared" si="17"/>
        <v>38841.5</v>
      </c>
      <c r="I191" s="107" t="s">
        <v>1149</v>
      </c>
      <c r="J191" s="108" t="s">
        <v>1150</v>
      </c>
      <c r="K191" s="107">
        <v>38841.5</v>
      </c>
      <c r="L191" s="107" t="s">
        <v>1151</v>
      </c>
      <c r="M191" s="108" t="s">
        <v>762</v>
      </c>
      <c r="N191" s="108" t="s">
        <v>132</v>
      </c>
      <c r="O191" s="109" t="s">
        <v>1099</v>
      </c>
      <c r="P191" s="110" t="s">
        <v>1061</v>
      </c>
    </row>
    <row r="192" spans="1:16" ht="12.75" customHeight="1" thickBot="1" x14ac:dyDescent="0.25">
      <c r="A192" s="10" t="str">
        <f t="shared" si="12"/>
        <v>IBVS 5898 </v>
      </c>
      <c r="B192" s="8" t="str">
        <f t="shared" si="13"/>
        <v>I</v>
      </c>
      <c r="C192" s="10">
        <f t="shared" si="14"/>
        <v>54213.405100000004</v>
      </c>
      <c r="D192" t="str">
        <f t="shared" si="15"/>
        <v>vis</v>
      </c>
      <c r="E192" s="106">
        <f>VLOOKUP(C192,'A (3)'!C$21:E$970,3,FALSE)</f>
        <v>39456.779501637931</v>
      </c>
      <c r="F192" s="8" t="s">
        <v>188</v>
      </c>
      <c r="G192" t="str">
        <f t="shared" si="16"/>
        <v>54213.4051</v>
      </c>
      <c r="H192" s="10">
        <f t="shared" si="17"/>
        <v>39403</v>
      </c>
      <c r="I192" s="107" t="s">
        <v>1163</v>
      </c>
      <c r="J192" s="108" t="s">
        <v>1164</v>
      </c>
      <c r="K192" s="107">
        <v>39403</v>
      </c>
      <c r="L192" s="107" t="s">
        <v>1165</v>
      </c>
      <c r="M192" s="108" t="s">
        <v>762</v>
      </c>
      <c r="N192" s="108" t="s">
        <v>235</v>
      </c>
      <c r="O192" s="109" t="s">
        <v>1104</v>
      </c>
      <c r="P192" s="110" t="s">
        <v>1166</v>
      </c>
    </row>
    <row r="193" spans="1:16" ht="12.75" customHeight="1" thickBot="1" x14ac:dyDescent="0.25">
      <c r="A193" s="10" t="str">
        <f t="shared" si="12"/>
        <v>IBVS 5898 </v>
      </c>
      <c r="B193" s="8" t="str">
        <f t="shared" si="13"/>
        <v>II</v>
      </c>
      <c r="C193" s="10">
        <f t="shared" si="14"/>
        <v>54263.304799999998</v>
      </c>
      <c r="D193" t="str">
        <f t="shared" si="15"/>
        <v>vis</v>
      </c>
      <c r="E193" s="106">
        <f>VLOOKUP(C193,'A (3)'!C$21:E$970,3,FALSE)</f>
        <v>39613.273183844292</v>
      </c>
      <c r="F193" s="8" t="s">
        <v>188</v>
      </c>
      <c r="G193" t="str">
        <f t="shared" si="16"/>
        <v>54263.3048</v>
      </c>
      <c r="H193" s="10">
        <f t="shared" si="17"/>
        <v>39559.5</v>
      </c>
      <c r="I193" s="107" t="s">
        <v>1167</v>
      </c>
      <c r="J193" s="108" t="s">
        <v>1168</v>
      </c>
      <c r="K193" s="107">
        <v>39559.5</v>
      </c>
      <c r="L193" s="107" t="s">
        <v>1169</v>
      </c>
      <c r="M193" s="108" t="s">
        <v>762</v>
      </c>
      <c r="N193" s="108" t="s">
        <v>235</v>
      </c>
      <c r="O193" s="109" t="s">
        <v>1104</v>
      </c>
      <c r="P193" s="110" t="s">
        <v>1166</v>
      </c>
    </row>
    <row r="194" spans="1:16" ht="12.75" customHeight="1" thickBot="1" x14ac:dyDescent="0.25">
      <c r="A194" s="10" t="str">
        <f t="shared" si="12"/>
        <v>IBVS 5898 </v>
      </c>
      <c r="B194" s="8" t="str">
        <f t="shared" si="13"/>
        <v>I</v>
      </c>
      <c r="C194" s="10">
        <f t="shared" si="14"/>
        <v>54264.421900000001</v>
      </c>
      <c r="D194" t="str">
        <f t="shared" si="15"/>
        <v>vis</v>
      </c>
      <c r="E194" s="106">
        <f>VLOOKUP(C194,'A (3)'!C$21:E$970,3,FALSE)</f>
        <v>39616.776593531991</v>
      </c>
      <c r="F194" s="8" t="s">
        <v>188</v>
      </c>
      <c r="G194" t="str">
        <f t="shared" si="16"/>
        <v>54264.4219</v>
      </c>
      <c r="H194" s="10">
        <f t="shared" si="17"/>
        <v>39563</v>
      </c>
      <c r="I194" s="107" t="s">
        <v>1170</v>
      </c>
      <c r="J194" s="108" t="s">
        <v>1171</v>
      </c>
      <c r="K194" s="107">
        <v>39563</v>
      </c>
      <c r="L194" s="107" t="s">
        <v>1172</v>
      </c>
      <c r="M194" s="108" t="s">
        <v>762</v>
      </c>
      <c r="N194" s="108" t="s">
        <v>235</v>
      </c>
      <c r="O194" s="109" t="s">
        <v>1104</v>
      </c>
      <c r="P194" s="110" t="s">
        <v>1166</v>
      </c>
    </row>
    <row r="195" spans="1:16" ht="12.75" customHeight="1" thickBot="1" x14ac:dyDescent="0.25">
      <c r="A195" s="10" t="str">
        <f t="shared" si="12"/>
        <v>IBVS 5898 </v>
      </c>
      <c r="B195" s="8" t="str">
        <f t="shared" si="13"/>
        <v>I</v>
      </c>
      <c r="C195" s="10">
        <f t="shared" si="14"/>
        <v>54271.438099999999</v>
      </c>
      <c r="D195" t="str">
        <f t="shared" si="15"/>
        <v>vis</v>
      </c>
      <c r="E195" s="106">
        <f>VLOOKUP(C195,'A (3)'!C$21:E$970,3,FALSE)</f>
        <v>39638.780552936478</v>
      </c>
      <c r="F195" s="8" t="s">
        <v>188</v>
      </c>
      <c r="G195" t="str">
        <f t="shared" si="16"/>
        <v>54271.4381</v>
      </c>
      <c r="H195" s="10">
        <f t="shared" si="17"/>
        <v>39585</v>
      </c>
      <c r="I195" s="107" t="s">
        <v>1173</v>
      </c>
      <c r="J195" s="108" t="s">
        <v>1174</v>
      </c>
      <c r="K195" s="107">
        <v>39585</v>
      </c>
      <c r="L195" s="107" t="s">
        <v>1175</v>
      </c>
      <c r="M195" s="108" t="s">
        <v>762</v>
      </c>
      <c r="N195" s="108" t="s">
        <v>235</v>
      </c>
      <c r="O195" s="109" t="s">
        <v>1104</v>
      </c>
      <c r="P195" s="110" t="s">
        <v>1166</v>
      </c>
    </row>
    <row r="196" spans="1:16" ht="12.75" customHeight="1" thickBot="1" x14ac:dyDescent="0.25">
      <c r="A196" s="10" t="str">
        <f t="shared" si="12"/>
        <v>IBVS 5898 </v>
      </c>
      <c r="B196" s="8" t="str">
        <f t="shared" si="13"/>
        <v>I</v>
      </c>
      <c r="C196" s="10">
        <f t="shared" si="14"/>
        <v>54279.409800000001</v>
      </c>
      <c r="D196" t="str">
        <f t="shared" si="15"/>
        <v>vis</v>
      </c>
      <c r="E196" s="106">
        <f>VLOOKUP(C196,'A (3)'!C$21:E$970,3,FALSE)</f>
        <v>39663.781117798491</v>
      </c>
      <c r="F196" s="8" t="s">
        <v>188</v>
      </c>
      <c r="G196" t="str">
        <f t="shared" si="16"/>
        <v>54279.4098</v>
      </c>
      <c r="H196" s="10">
        <f t="shared" si="17"/>
        <v>39610</v>
      </c>
      <c r="I196" s="107" t="s">
        <v>1176</v>
      </c>
      <c r="J196" s="108" t="s">
        <v>1177</v>
      </c>
      <c r="K196" s="107">
        <v>39610</v>
      </c>
      <c r="L196" s="107" t="s">
        <v>1178</v>
      </c>
      <c r="M196" s="108" t="s">
        <v>762</v>
      </c>
      <c r="N196" s="108" t="s">
        <v>235</v>
      </c>
      <c r="O196" s="109" t="s">
        <v>1104</v>
      </c>
      <c r="P196" s="110" t="s">
        <v>1166</v>
      </c>
    </row>
    <row r="197" spans="1:16" ht="12.75" customHeight="1" thickBot="1" x14ac:dyDescent="0.25">
      <c r="A197" s="10" t="str">
        <f t="shared" si="12"/>
        <v>IBVS 5898 </v>
      </c>
      <c r="B197" s="8" t="str">
        <f t="shared" si="13"/>
        <v>I</v>
      </c>
      <c r="C197" s="10">
        <f t="shared" si="14"/>
        <v>54315.440999999999</v>
      </c>
      <c r="D197" t="str">
        <f t="shared" si="15"/>
        <v>vis</v>
      </c>
      <c r="E197" s="106">
        <f>VLOOKUP(C197,'A (3)'!C$21:E$970,3,FALSE)</f>
        <v>39776.780898605066</v>
      </c>
      <c r="F197" s="8" t="s">
        <v>188</v>
      </c>
      <c r="G197" t="str">
        <f t="shared" si="16"/>
        <v>54315.4410</v>
      </c>
      <c r="H197" s="10">
        <f t="shared" si="17"/>
        <v>39723</v>
      </c>
      <c r="I197" s="107" t="s">
        <v>1182</v>
      </c>
      <c r="J197" s="108" t="s">
        <v>1183</v>
      </c>
      <c r="K197" s="107">
        <v>39723</v>
      </c>
      <c r="L197" s="107" t="s">
        <v>1184</v>
      </c>
      <c r="M197" s="108" t="s">
        <v>762</v>
      </c>
      <c r="N197" s="108" t="s">
        <v>188</v>
      </c>
      <c r="O197" s="109" t="s">
        <v>1104</v>
      </c>
      <c r="P197" s="110" t="s">
        <v>1166</v>
      </c>
    </row>
    <row r="198" spans="1:16" ht="12.75" customHeight="1" thickBot="1" x14ac:dyDescent="0.25">
      <c r="A198" s="10" t="str">
        <f t="shared" si="12"/>
        <v>JAAVSO 36(2);171 </v>
      </c>
      <c r="B198" s="8" t="str">
        <f t="shared" si="13"/>
        <v>I</v>
      </c>
      <c r="C198" s="10">
        <f t="shared" si="14"/>
        <v>54366.777399999999</v>
      </c>
      <c r="D198" t="str">
        <f t="shared" si="15"/>
        <v>vis</v>
      </c>
      <c r="E198" s="106">
        <f>VLOOKUP(C198,'A (3)'!C$21:E$970,3,FALSE)</f>
        <v>39937.78030876624</v>
      </c>
      <c r="F198" s="8" t="s">
        <v>188</v>
      </c>
      <c r="G198" t="str">
        <f t="shared" si="16"/>
        <v>54366.7774</v>
      </c>
      <c r="H198" s="10">
        <f t="shared" si="17"/>
        <v>39884</v>
      </c>
      <c r="I198" s="107" t="s">
        <v>1185</v>
      </c>
      <c r="J198" s="108" t="s">
        <v>1186</v>
      </c>
      <c r="K198" s="107">
        <v>39884</v>
      </c>
      <c r="L198" s="107" t="s">
        <v>1187</v>
      </c>
      <c r="M198" s="108" t="s">
        <v>762</v>
      </c>
      <c r="N198" s="108" t="s">
        <v>789</v>
      </c>
      <c r="O198" s="109" t="s">
        <v>487</v>
      </c>
      <c r="P198" s="110" t="s">
        <v>1188</v>
      </c>
    </row>
    <row r="199" spans="1:16" ht="12.75" customHeight="1" thickBot="1" x14ac:dyDescent="0.25">
      <c r="A199" s="10" t="str">
        <f t="shared" si="12"/>
        <v>JAAVSO 36(2);186 </v>
      </c>
      <c r="B199" s="8" t="str">
        <f t="shared" si="13"/>
        <v>I</v>
      </c>
      <c r="C199" s="10">
        <f t="shared" si="14"/>
        <v>54660.767500000002</v>
      </c>
      <c r="D199" t="str">
        <f t="shared" si="15"/>
        <v>vis</v>
      </c>
      <c r="E199" s="106">
        <f>VLOOKUP(C199,'A (3)'!C$21:E$970,3,FALSE)</f>
        <v>40859.781709199939</v>
      </c>
      <c r="F199" s="8" t="s">
        <v>188</v>
      </c>
      <c r="G199" t="str">
        <f t="shared" si="16"/>
        <v>54660.7675</v>
      </c>
      <c r="H199" s="10">
        <f t="shared" si="17"/>
        <v>40806</v>
      </c>
      <c r="I199" s="107" t="s">
        <v>1200</v>
      </c>
      <c r="J199" s="108" t="s">
        <v>1201</v>
      </c>
      <c r="K199" s="107">
        <v>40806</v>
      </c>
      <c r="L199" s="107" t="s">
        <v>1202</v>
      </c>
      <c r="M199" s="108" t="s">
        <v>762</v>
      </c>
      <c r="N199" s="108" t="s">
        <v>913</v>
      </c>
      <c r="O199" s="109" t="s">
        <v>487</v>
      </c>
      <c r="P199" s="110" t="s">
        <v>1203</v>
      </c>
    </row>
    <row r="200" spans="1:16" ht="12.75" customHeight="1" thickBot="1" x14ac:dyDescent="0.25">
      <c r="A200" s="10" t="str">
        <f t="shared" si="12"/>
        <v>JAAVSO 36(2);186 </v>
      </c>
      <c r="B200" s="8" t="str">
        <f t="shared" si="13"/>
        <v>I</v>
      </c>
      <c r="C200" s="10">
        <f t="shared" si="14"/>
        <v>54681.811399999999</v>
      </c>
      <c r="D200" t="str">
        <f t="shared" si="15"/>
        <v>vis</v>
      </c>
      <c r="E200" s="106">
        <f>VLOOKUP(C200,'A (3)'!C$21:E$970,3,FALSE)</f>
        <v>40925.778847438894</v>
      </c>
      <c r="F200" s="8" t="s">
        <v>188</v>
      </c>
      <c r="G200" t="str">
        <f t="shared" si="16"/>
        <v>54681.8114</v>
      </c>
      <c r="H200" s="10">
        <f t="shared" si="17"/>
        <v>40872</v>
      </c>
      <c r="I200" s="107" t="s">
        <v>1204</v>
      </c>
      <c r="J200" s="108" t="s">
        <v>1205</v>
      </c>
      <c r="K200" s="107">
        <v>40872</v>
      </c>
      <c r="L200" s="107" t="s">
        <v>1206</v>
      </c>
      <c r="M200" s="108" t="s">
        <v>762</v>
      </c>
      <c r="N200" s="108" t="s">
        <v>913</v>
      </c>
      <c r="O200" s="109" t="s">
        <v>487</v>
      </c>
      <c r="P200" s="110" t="s">
        <v>1203</v>
      </c>
    </row>
    <row r="201" spans="1:16" ht="12.75" customHeight="1" thickBot="1" x14ac:dyDescent="0.25">
      <c r="A201" s="10" t="str">
        <f t="shared" si="12"/>
        <v>IBVS 5898 </v>
      </c>
      <c r="B201" s="8" t="str">
        <f t="shared" si="13"/>
        <v>II</v>
      </c>
      <c r="C201" s="10">
        <f t="shared" si="14"/>
        <v>54691.537400000001</v>
      </c>
      <c r="D201" t="str">
        <f t="shared" si="15"/>
        <v>vis</v>
      </c>
      <c r="E201" s="106">
        <f>VLOOKUP(C201,'A (3)'!C$21:E$970,3,FALSE)</f>
        <v>40956.281186193228</v>
      </c>
      <c r="F201" s="8" t="s">
        <v>188</v>
      </c>
      <c r="G201" t="str">
        <f t="shared" si="16"/>
        <v>54691.5374</v>
      </c>
      <c r="H201" s="10">
        <f t="shared" si="17"/>
        <v>40902.5</v>
      </c>
      <c r="I201" s="107" t="s">
        <v>1207</v>
      </c>
      <c r="J201" s="108" t="s">
        <v>1208</v>
      </c>
      <c r="K201" s="107">
        <v>40902.5</v>
      </c>
      <c r="L201" s="107" t="s">
        <v>1209</v>
      </c>
      <c r="M201" s="108" t="s">
        <v>762</v>
      </c>
      <c r="N201" s="108" t="s">
        <v>913</v>
      </c>
      <c r="O201" s="109" t="s">
        <v>1104</v>
      </c>
      <c r="P201" s="110" t="s">
        <v>1166</v>
      </c>
    </row>
    <row r="202" spans="1:16" ht="12.75" customHeight="1" thickBot="1" x14ac:dyDescent="0.25">
      <c r="A202" s="10" t="str">
        <f t="shared" si="12"/>
        <v>JAAVSO 36(2);186 </v>
      </c>
      <c r="B202" s="8" t="str">
        <f t="shared" si="13"/>
        <v>I</v>
      </c>
      <c r="C202" s="10">
        <f t="shared" si="14"/>
        <v>54705.726699999999</v>
      </c>
      <c r="D202" t="str">
        <f t="shared" si="15"/>
        <v>vis</v>
      </c>
      <c r="E202" s="106">
        <f>VLOOKUP(C202,'A (3)'!C$21:E$970,3,FALSE)</f>
        <v>41000.781169257869</v>
      </c>
      <c r="F202" s="8" t="s">
        <v>188</v>
      </c>
      <c r="G202" t="str">
        <f t="shared" si="16"/>
        <v>54705.7267</v>
      </c>
      <c r="H202" s="10">
        <f t="shared" si="17"/>
        <v>40947</v>
      </c>
      <c r="I202" s="107" t="s">
        <v>1210</v>
      </c>
      <c r="J202" s="108" t="s">
        <v>1211</v>
      </c>
      <c r="K202" s="107">
        <v>40947</v>
      </c>
      <c r="L202" s="107" t="s">
        <v>1212</v>
      </c>
      <c r="M202" s="108" t="s">
        <v>762</v>
      </c>
      <c r="N202" s="108" t="s">
        <v>913</v>
      </c>
      <c r="O202" s="109" t="s">
        <v>1213</v>
      </c>
      <c r="P202" s="110" t="s">
        <v>1203</v>
      </c>
    </row>
    <row r="203" spans="1:16" ht="12.75" customHeight="1" thickBot="1" x14ac:dyDescent="0.25">
      <c r="A203" s="10" t="str">
        <f t="shared" ref="A203:A266" si="18">P203</f>
        <v>IBVS 5875 </v>
      </c>
      <c r="B203" s="8" t="str">
        <f t="shared" ref="B203:B266" si="19">IF(H203=INT(H203),"I","II")</f>
        <v>I</v>
      </c>
      <c r="C203" s="10">
        <f t="shared" ref="C203:C266" si="20">1*G203</f>
        <v>54725.815499999997</v>
      </c>
      <c r="D203" t="str">
        <f t="shared" ref="D203:D266" si="21">VLOOKUP(F203,I$1:J$5,2,FALSE)</f>
        <v>vis</v>
      </c>
      <c r="E203" s="106">
        <f>VLOOKUP(C203,'A (3)'!C$21:E$970,3,FALSE)</f>
        <v>41063.782956505231</v>
      </c>
      <c r="F203" s="8" t="s">
        <v>188</v>
      </c>
      <c r="G203" t="str">
        <f t="shared" ref="G203:G266" si="22">MID(I203,3,LEN(I203)-3)</f>
        <v>54725.8155</v>
      </c>
      <c r="H203" s="10">
        <f t="shared" ref="H203:H266" si="23">1*K203</f>
        <v>41010</v>
      </c>
      <c r="I203" s="107" t="s">
        <v>1214</v>
      </c>
      <c r="J203" s="108" t="s">
        <v>1215</v>
      </c>
      <c r="K203" s="107">
        <v>41010</v>
      </c>
      <c r="L203" s="107" t="s">
        <v>1216</v>
      </c>
      <c r="M203" s="108" t="s">
        <v>762</v>
      </c>
      <c r="N203" s="108" t="s">
        <v>235</v>
      </c>
      <c r="O203" s="109" t="s">
        <v>899</v>
      </c>
      <c r="P203" s="110" t="s">
        <v>1217</v>
      </c>
    </row>
    <row r="204" spans="1:16" ht="12.75" customHeight="1" thickBot="1" x14ac:dyDescent="0.25">
      <c r="A204" s="10" t="str">
        <f t="shared" si="18"/>
        <v>IBVS 5871 </v>
      </c>
      <c r="B204" s="8" t="str">
        <f t="shared" si="19"/>
        <v>I</v>
      </c>
      <c r="C204" s="10">
        <f t="shared" si="20"/>
        <v>54756.743999999999</v>
      </c>
      <c r="D204" t="str">
        <f t="shared" si="21"/>
        <v>vis</v>
      </c>
      <c r="E204" s="106">
        <f>VLOOKUP(C204,'A (3)'!C$21:E$970,3,FALSE)</f>
        <v>41160.779829234329</v>
      </c>
      <c r="F204" s="8" t="s">
        <v>188</v>
      </c>
      <c r="G204" t="str">
        <f t="shared" si="22"/>
        <v>54756.7440</v>
      </c>
      <c r="H204" s="10">
        <f t="shared" si="23"/>
        <v>41107</v>
      </c>
      <c r="I204" s="107" t="s">
        <v>1223</v>
      </c>
      <c r="J204" s="108" t="s">
        <v>1224</v>
      </c>
      <c r="K204" s="107">
        <v>41107</v>
      </c>
      <c r="L204" s="107" t="s">
        <v>1225</v>
      </c>
      <c r="M204" s="108" t="s">
        <v>762</v>
      </c>
      <c r="N204" s="108" t="s">
        <v>97</v>
      </c>
      <c r="O204" s="109" t="s">
        <v>476</v>
      </c>
      <c r="P204" s="110" t="s">
        <v>1226</v>
      </c>
    </row>
    <row r="205" spans="1:16" ht="12.75" customHeight="1" thickBot="1" x14ac:dyDescent="0.25">
      <c r="A205" s="10" t="str">
        <f t="shared" si="18"/>
        <v> JAAVSO 37;44 </v>
      </c>
      <c r="B205" s="8" t="str">
        <f t="shared" si="19"/>
        <v>II</v>
      </c>
      <c r="C205" s="10">
        <f t="shared" si="20"/>
        <v>54799.631000000001</v>
      </c>
      <c r="D205" t="str">
        <f t="shared" si="21"/>
        <v>vis</v>
      </c>
      <c r="E205" s="106">
        <f>VLOOKUP(C205,'A (3)'!C$21:E$970,3,FALSE)</f>
        <v>41295.280528612988</v>
      </c>
      <c r="F205" s="8" t="s">
        <v>188</v>
      </c>
      <c r="G205" t="str">
        <f t="shared" si="22"/>
        <v>54799.631</v>
      </c>
      <c r="H205" s="10">
        <f t="shared" si="23"/>
        <v>41241.5</v>
      </c>
      <c r="I205" s="107" t="s">
        <v>1227</v>
      </c>
      <c r="J205" s="108" t="s">
        <v>1228</v>
      </c>
      <c r="K205" s="107">
        <v>41241.5</v>
      </c>
      <c r="L205" s="107" t="s">
        <v>1229</v>
      </c>
      <c r="M205" s="108" t="s">
        <v>762</v>
      </c>
      <c r="N205" s="108" t="s">
        <v>789</v>
      </c>
      <c r="O205" s="109" t="s">
        <v>487</v>
      </c>
      <c r="P205" s="109" t="s">
        <v>1230</v>
      </c>
    </row>
    <row r="206" spans="1:16" ht="12.75" customHeight="1" thickBot="1" x14ac:dyDescent="0.25">
      <c r="A206" s="10" t="str">
        <f t="shared" si="18"/>
        <v>BAVM 209 </v>
      </c>
      <c r="B206" s="8" t="str">
        <f t="shared" si="19"/>
        <v>I</v>
      </c>
      <c r="C206" s="10">
        <f t="shared" si="20"/>
        <v>54847.3004</v>
      </c>
      <c r="D206" t="str">
        <f t="shared" si="21"/>
        <v>vis</v>
      </c>
      <c r="E206" s="106">
        <f>VLOOKUP(C206,'A (3)'!C$21:E$970,3,FALSE)</f>
        <v>41444.779622486669</v>
      </c>
      <c r="F206" s="8" t="s">
        <v>188</v>
      </c>
      <c r="G206" t="str">
        <f t="shared" si="22"/>
        <v>54847.3004</v>
      </c>
      <c r="H206" s="10">
        <f t="shared" si="23"/>
        <v>41391</v>
      </c>
      <c r="I206" s="107" t="s">
        <v>1231</v>
      </c>
      <c r="J206" s="108" t="s">
        <v>1232</v>
      </c>
      <c r="K206" s="107">
        <v>41391</v>
      </c>
      <c r="L206" s="107" t="s">
        <v>1233</v>
      </c>
      <c r="M206" s="108" t="s">
        <v>762</v>
      </c>
      <c r="N206" s="108" t="s">
        <v>873</v>
      </c>
      <c r="O206" s="109" t="s">
        <v>634</v>
      </c>
      <c r="P206" s="110" t="s">
        <v>1234</v>
      </c>
    </row>
    <row r="207" spans="1:16" ht="12.75" customHeight="1" thickBot="1" x14ac:dyDescent="0.25">
      <c r="A207" s="10" t="str">
        <f t="shared" si="18"/>
        <v>BAVM 209 </v>
      </c>
      <c r="B207" s="8" t="str">
        <f t="shared" si="19"/>
        <v>II</v>
      </c>
      <c r="C207" s="10">
        <f t="shared" si="20"/>
        <v>54847.460800000001</v>
      </c>
      <c r="D207" t="str">
        <f t="shared" si="21"/>
        <v>vis</v>
      </c>
      <c r="E207" s="106">
        <f>VLOOKUP(C207,'A (3)'!C$21:E$970,3,FALSE)</f>
        <v>41445.282663319093</v>
      </c>
      <c r="F207" s="8" t="s">
        <v>188</v>
      </c>
      <c r="G207" t="str">
        <f t="shared" si="22"/>
        <v>54847.4608</v>
      </c>
      <c r="H207" s="10">
        <f t="shared" si="23"/>
        <v>41391.5</v>
      </c>
      <c r="I207" s="107" t="s">
        <v>1235</v>
      </c>
      <c r="J207" s="108" t="s">
        <v>1236</v>
      </c>
      <c r="K207" s="107">
        <v>41391.5</v>
      </c>
      <c r="L207" s="107" t="s">
        <v>1237</v>
      </c>
      <c r="M207" s="108" t="s">
        <v>762</v>
      </c>
      <c r="N207" s="108" t="s">
        <v>873</v>
      </c>
      <c r="O207" s="109" t="s">
        <v>634</v>
      </c>
      <c r="P207" s="110" t="s">
        <v>1234</v>
      </c>
    </row>
    <row r="208" spans="1:16" ht="12.75" customHeight="1" thickBot="1" x14ac:dyDescent="0.25">
      <c r="A208" s="10" t="str">
        <f t="shared" si="18"/>
        <v> JAAVSO 37;44 </v>
      </c>
      <c r="B208" s="8" t="str">
        <f t="shared" si="19"/>
        <v>II</v>
      </c>
      <c r="C208" s="10">
        <f t="shared" si="20"/>
        <v>54857.663399999998</v>
      </c>
      <c r="D208" t="str">
        <f t="shared" si="21"/>
        <v>vis</v>
      </c>
      <c r="E208" s="106">
        <f>VLOOKUP(C208,'A (3)'!C$21:E$970,3,FALSE)</f>
        <v>41477.27969821266</v>
      </c>
      <c r="F208" s="8" t="s">
        <v>188</v>
      </c>
      <c r="G208" t="str">
        <f t="shared" si="22"/>
        <v>54857.6634</v>
      </c>
      <c r="H208" s="10">
        <f t="shared" si="23"/>
        <v>41423.5</v>
      </c>
      <c r="I208" s="107" t="s">
        <v>1238</v>
      </c>
      <c r="J208" s="108" t="s">
        <v>1239</v>
      </c>
      <c r="K208" s="107">
        <v>41423.5</v>
      </c>
      <c r="L208" s="107" t="s">
        <v>1240</v>
      </c>
      <c r="M208" s="108" t="s">
        <v>762</v>
      </c>
      <c r="N208" s="108" t="s">
        <v>789</v>
      </c>
      <c r="O208" s="109" t="s">
        <v>1093</v>
      </c>
      <c r="P208" s="109" t="s">
        <v>1230</v>
      </c>
    </row>
    <row r="209" spans="1:16" ht="12.75" customHeight="1" thickBot="1" x14ac:dyDescent="0.25">
      <c r="A209" s="10" t="str">
        <f t="shared" si="18"/>
        <v> JAAVSO 37;44 </v>
      </c>
      <c r="B209" s="8" t="str">
        <f t="shared" si="19"/>
        <v>I</v>
      </c>
      <c r="C209" s="10">
        <f t="shared" si="20"/>
        <v>54863.562100000003</v>
      </c>
      <c r="D209" t="str">
        <f t="shared" si="21"/>
        <v>vis</v>
      </c>
      <c r="E209" s="106">
        <f>VLOOKUP(C209,'A (3)'!C$21:E$970,3,FALSE)</f>
        <v>41495.778993463566</v>
      </c>
      <c r="F209" s="8" t="s">
        <v>188</v>
      </c>
      <c r="G209" t="str">
        <f t="shared" si="22"/>
        <v>54863.5621</v>
      </c>
      <c r="H209" s="10">
        <f t="shared" si="23"/>
        <v>41442</v>
      </c>
      <c r="I209" s="107" t="s">
        <v>1241</v>
      </c>
      <c r="J209" s="108" t="s">
        <v>1242</v>
      </c>
      <c r="K209" s="107">
        <v>41442</v>
      </c>
      <c r="L209" s="107" t="s">
        <v>1240</v>
      </c>
      <c r="M209" s="108" t="s">
        <v>762</v>
      </c>
      <c r="N209" s="108" t="s">
        <v>789</v>
      </c>
      <c r="O209" s="109" t="s">
        <v>487</v>
      </c>
      <c r="P209" s="109" t="s">
        <v>1230</v>
      </c>
    </row>
    <row r="210" spans="1:16" ht="12.75" customHeight="1" thickBot="1" x14ac:dyDescent="0.25">
      <c r="A210" s="10" t="str">
        <f t="shared" si="18"/>
        <v>IBVS 5917 </v>
      </c>
      <c r="B210" s="8" t="str">
        <f t="shared" si="19"/>
        <v>II</v>
      </c>
      <c r="C210" s="10">
        <f t="shared" si="20"/>
        <v>55023.469899999996</v>
      </c>
      <c r="D210" t="str">
        <f t="shared" si="21"/>
        <v>vis</v>
      </c>
      <c r="E210" s="106">
        <f>VLOOKUP(C210,'A (3)'!C$21:E$970,3,FALSE)</f>
        <v>41997.276205581467</v>
      </c>
      <c r="F210" s="8" t="s">
        <v>188</v>
      </c>
      <c r="G210" t="str">
        <f t="shared" si="22"/>
        <v>55023.4699</v>
      </c>
      <c r="H210" s="10">
        <f t="shared" si="23"/>
        <v>41943.5</v>
      </c>
      <c r="I210" s="107" t="s">
        <v>1243</v>
      </c>
      <c r="J210" s="108" t="s">
        <v>1244</v>
      </c>
      <c r="K210" s="107">
        <v>41943.5</v>
      </c>
      <c r="L210" s="107" t="s">
        <v>1245</v>
      </c>
      <c r="M210" s="108" t="s">
        <v>762</v>
      </c>
      <c r="N210" s="108" t="s">
        <v>789</v>
      </c>
      <c r="O210" s="109" t="s">
        <v>1246</v>
      </c>
      <c r="P210" s="110" t="s">
        <v>1247</v>
      </c>
    </row>
    <row r="211" spans="1:16" ht="12.75" customHeight="1" thickBot="1" x14ac:dyDescent="0.25">
      <c r="A211" s="10" t="str">
        <f t="shared" si="18"/>
        <v> JAAVSO 38;85 </v>
      </c>
      <c r="B211" s="8" t="str">
        <f t="shared" si="19"/>
        <v>II</v>
      </c>
      <c r="C211" s="10">
        <f t="shared" si="20"/>
        <v>55056.631300000001</v>
      </c>
      <c r="D211" t="str">
        <f t="shared" si="21"/>
        <v>vis</v>
      </c>
      <c r="E211" s="106">
        <f>VLOOKUP(C211,'A (3)'!C$21:E$970,3,FALSE)</f>
        <v>42101.275820671726</v>
      </c>
      <c r="F211" s="8" t="s">
        <v>188</v>
      </c>
      <c r="G211" t="str">
        <f t="shared" si="22"/>
        <v>55056.6313</v>
      </c>
      <c r="H211" s="10">
        <f t="shared" si="23"/>
        <v>42047.5</v>
      </c>
      <c r="I211" s="107" t="s">
        <v>1256</v>
      </c>
      <c r="J211" s="108" t="s">
        <v>1257</v>
      </c>
      <c r="K211" s="107">
        <v>42047.5</v>
      </c>
      <c r="L211" s="107" t="s">
        <v>1258</v>
      </c>
      <c r="M211" s="108" t="s">
        <v>762</v>
      </c>
      <c r="N211" s="108" t="s">
        <v>789</v>
      </c>
      <c r="O211" s="109" t="s">
        <v>487</v>
      </c>
      <c r="P211" s="109" t="s">
        <v>1259</v>
      </c>
    </row>
    <row r="212" spans="1:16" ht="12.75" customHeight="1" thickBot="1" x14ac:dyDescent="0.25">
      <c r="A212" s="10" t="str">
        <f t="shared" si="18"/>
        <v> JAAVSO 38;85 </v>
      </c>
      <c r="B212" s="8" t="str">
        <f t="shared" si="19"/>
        <v>I</v>
      </c>
      <c r="C212" s="10">
        <f t="shared" si="20"/>
        <v>55066.675499999998</v>
      </c>
      <c r="D212" t="str">
        <f t="shared" si="21"/>
        <v>vis</v>
      </c>
      <c r="E212" s="106">
        <f>VLOOKUP(C212,'A (3)'!C$21:E$970,3,FALSE)</f>
        <v>42132.776087062441</v>
      </c>
      <c r="F212" s="8" t="s">
        <v>188</v>
      </c>
      <c r="G212" t="str">
        <f t="shared" si="22"/>
        <v>55066.6755</v>
      </c>
      <c r="H212" s="10">
        <f t="shared" si="23"/>
        <v>42079</v>
      </c>
      <c r="I212" s="107" t="s">
        <v>1260</v>
      </c>
      <c r="J212" s="108" t="s">
        <v>1261</v>
      </c>
      <c r="K212" s="107">
        <v>42079</v>
      </c>
      <c r="L212" s="107" t="s">
        <v>1262</v>
      </c>
      <c r="M212" s="108" t="s">
        <v>762</v>
      </c>
      <c r="N212" s="108" t="s">
        <v>789</v>
      </c>
      <c r="O212" s="109" t="s">
        <v>487</v>
      </c>
      <c r="P212" s="109" t="s">
        <v>1259</v>
      </c>
    </row>
    <row r="213" spans="1:16" ht="12.75" customHeight="1" thickBot="1" x14ac:dyDescent="0.25">
      <c r="A213" s="10" t="str">
        <f t="shared" si="18"/>
        <v> JAAVSO 38;120 </v>
      </c>
      <c r="B213" s="8" t="str">
        <f t="shared" si="19"/>
        <v>II</v>
      </c>
      <c r="C213" s="10">
        <f t="shared" si="20"/>
        <v>55086.604099999997</v>
      </c>
      <c r="D213" t="str">
        <f t="shared" si="21"/>
        <v>vis</v>
      </c>
      <c r="E213" s="106">
        <f>VLOOKUP(C213,'A (3)'!C$21:E$970,3,FALSE)</f>
        <v>42195.275460710334</v>
      </c>
      <c r="F213" s="8" t="s">
        <v>188</v>
      </c>
      <c r="G213" t="str">
        <f t="shared" si="22"/>
        <v>55086.6041</v>
      </c>
      <c r="H213" s="10">
        <f t="shared" si="23"/>
        <v>42141.5</v>
      </c>
      <c r="I213" s="107" t="s">
        <v>1263</v>
      </c>
      <c r="J213" s="108" t="s">
        <v>1264</v>
      </c>
      <c r="K213" s="107">
        <v>42141.5</v>
      </c>
      <c r="L213" s="107" t="s">
        <v>1265</v>
      </c>
      <c r="M213" s="108" t="s">
        <v>762</v>
      </c>
      <c r="N213" s="108" t="s">
        <v>789</v>
      </c>
      <c r="O213" s="109" t="s">
        <v>487</v>
      </c>
      <c r="P213" s="109" t="s">
        <v>1266</v>
      </c>
    </row>
    <row r="214" spans="1:16" ht="12.75" customHeight="1" thickBot="1" x14ac:dyDescent="0.25">
      <c r="A214" s="10" t="str">
        <f t="shared" si="18"/>
        <v>IBVS 5920 </v>
      </c>
      <c r="B214" s="8" t="str">
        <f t="shared" si="19"/>
        <v>II</v>
      </c>
      <c r="C214" s="10">
        <f t="shared" si="20"/>
        <v>55158.669300000001</v>
      </c>
      <c r="D214" t="str">
        <f t="shared" si="21"/>
        <v>vis</v>
      </c>
      <c r="E214" s="106">
        <f>VLOOKUP(C214,'A (3)'!C$21:E$970,3,FALSE)</f>
        <v>42421.283803584935</v>
      </c>
      <c r="F214" s="8" t="s">
        <v>188</v>
      </c>
      <c r="G214" t="str">
        <f t="shared" si="22"/>
        <v>55158.6693</v>
      </c>
      <c r="H214" s="10">
        <f t="shared" si="23"/>
        <v>42367.5</v>
      </c>
      <c r="I214" s="107" t="s">
        <v>1282</v>
      </c>
      <c r="J214" s="108" t="s">
        <v>1283</v>
      </c>
      <c r="K214" s="107">
        <v>42367.5</v>
      </c>
      <c r="L214" s="107" t="s">
        <v>1284</v>
      </c>
      <c r="M214" s="108" t="s">
        <v>762</v>
      </c>
      <c r="N214" s="108" t="s">
        <v>188</v>
      </c>
      <c r="O214" s="109" t="s">
        <v>476</v>
      </c>
      <c r="P214" s="110" t="s">
        <v>1285</v>
      </c>
    </row>
    <row r="215" spans="1:16" ht="12.75" customHeight="1" thickBot="1" x14ac:dyDescent="0.25">
      <c r="A215" s="10" t="str">
        <f t="shared" si="18"/>
        <v> JAAVSO 38;120 </v>
      </c>
      <c r="B215" s="8" t="str">
        <f t="shared" si="19"/>
        <v>I</v>
      </c>
      <c r="C215" s="10">
        <f t="shared" si="20"/>
        <v>55231.524400000002</v>
      </c>
      <c r="D215" t="str">
        <f t="shared" si="21"/>
        <v>vis</v>
      </c>
      <c r="E215" s="106">
        <f>VLOOKUP(C215,'A (3)'!C$21:E$970,3,FALSE)</f>
        <v>42649.769403027698</v>
      </c>
      <c r="F215" s="8" t="s">
        <v>188</v>
      </c>
      <c r="G215" t="str">
        <f t="shared" si="22"/>
        <v>55231.5244</v>
      </c>
      <c r="H215" s="10">
        <f t="shared" si="23"/>
        <v>42596</v>
      </c>
      <c r="I215" s="107" t="s">
        <v>1292</v>
      </c>
      <c r="J215" s="108" t="s">
        <v>1293</v>
      </c>
      <c r="K215" s="107">
        <v>42596</v>
      </c>
      <c r="L215" s="107" t="s">
        <v>1294</v>
      </c>
      <c r="M215" s="108" t="s">
        <v>762</v>
      </c>
      <c r="N215" s="108" t="s">
        <v>789</v>
      </c>
      <c r="O215" s="109" t="s">
        <v>487</v>
      </c>
      <c r="P215" s="109" t="s">
        <v>1266</v>
      </c>
    </row>
    <row r="216" spans="1:16" ht="12.75" customHeight="1" thickBot="1" x14ac:dyDescent="0.25">
      <c r="A216" s="10" t="str">
        <f t="shared" si="18"/>
        <v> JAAVSO 38;120 </v>
      </c>
      <c r="B216" s="8" t="str">
        <f t="shared" si="19"/>
        <v>II</v>
      </c>
      <c r="C216" s="10">
        <f t="shared" si="20"/>
        <v>55241.5694</v>
      </c>
      <c r="D216" t="str">
        <f t="shared" si="21"/>
        <v>vis</v>
      </c>
      <c r="E216" s="106">
        <f>VLOOKUP(C216,'A (3)'!C$21:E$970,3,FALSE)</f>
        <v>42681.272178350249</v>
      </c>
      <c r="F216" s="8" t="s">
        <v>188</v>
      </c>
      <c r="G216" t="str">
        <f t="shared" si="22"/>
        <v>55241.5694</v>
      </c>
      <c r="H216" s="10">
        <f t="shared" si="23"/>
        <v>42627.5</v>
      </c>
      <c r="I216" s="107" t="s">
        <v>1295</v>
      </c>
      <c r="J216" s="108" t="s">
        <v>1296</v>
      </c>
      <c r="K216" s="107">
        <v>42627.5</v>
      </c>
      <c r="L216" s="107" t="s">
        <v>1297</v>
      </c>
      <c r="M216" s="108" t="s">
        <v>762</v>
      </c>
      <c r="N216" s="108" t="s">
        <v>789</v>
      </c>
      <c r="O216" s="109" t="s">
        <v>487</v>
      </c>
      <c r="P216" s="109" t="s">
        <v>1266</v>
      </c>
    </row>
    <row r="217" spans="1:16" ht="12.75" customHeight="1" thickBot="1" x14ac:dyDescent="0.25">
      <c r="A217" s="10" t="str">
        <f t="shared" si="18"/>
        <v> JAAVSO 39;94 </v>
      </c>
      <c r="B217" s="8" t="str">
        <f t="shared" si="19"/>
        <v>I</v>
      </c>
      <c r="C217" s="10">
        <f t="shared" si="20"/>
        <v>55379.794399999999</v>
      </c>
      <c r="D217" t="str">
        <f t="shared" si="21"/>
        <v>vis</v>
      </c>
      <c r="E217" s="106">
        <f>VLOOKUP(C217,'A (3)'!C$21:E$970,3,FALSE)</f>
        <v>43114.768556544434</v>
      </c>
      <c r="F217" s="8" t="s">
        <v>188</v>
      </c>
      <c r="G217" t="str">
        <f t="shared" si="22"/>
        <v>55379.7944</v>
      </c>
      <c r="H217" s="10">
        <f t="shared" si="23"/>
        <v>43061</v>
      </c>
      <c r="I217" s="107" t="s">
        <v>1298</v>
      </c>
      <c r="J217" s="108" t="s">
        <v>1299</v>
      </c>
      <c r="K217" s="107">
        <v>43061</v>
      </c>
      <c r="L217" s="107" t="s">
        <v>1300</v>
      </c>
      <c r="M217" s="108" t="s">
        <v>762</v>
      </c>
      <c r="N217" s="108" t="s">
        <v>789</v>
      </c>
      <c r="O217" s="109" t="s">
        <v>487</v>
      </c>
      <c r="P217" s="109" t="s">
        <v>1301</v>
      </c>
    </row>
    <row r="218" spans="1:16" ht="12.75" customHeight="1" thickBot="1" x14ac:dyDescent="0.25">
      <c r="A218" s="10" t="str">
        <f t="shared" si="18"/>
        <v> JAAVSO 39;177 </v>
      </c>
      <c r="B218" s="8" t="str">
        <f t="shared" si="19"/>
        <v>I</v>
      </c>
      <c r="C218" s="10">
        <f t="shared" si="20"/>
        <v>55492.671399999999</v>
      </c>
      <c r="D218" t="str">
        <f t="shared" si="21"/>
        <v>vis</v>
      </c>
      <c r="E218" s="106">
        <f>VLOOKUP(C218,'A (3)'!C$21:E$970,3,FALSE)</f>
        <v>43468.769429624015</v>
      </c>
      <c r="F218" s="8" t="s">
        <v>188</v>
      </c>
      <c r="G218" t="str">
        <f t="shared" si="22"/>
        <v>55492.6714</v>
      </c>
      <c r="H218" s="10">
        <f t="shared" si="23"/>
        <v>43415</v>
      </c>
      <c r="I218" s="107" t="s">
        <v>1319</v>
      </c>
      <c r="J218" s="108" t="s">
        <v>1320</v>
      </c>
      <c r="K218" s="107">
        <v>43415</v>
      </c>
      <c r="L218" s="107" t="s">
        <v>1321</v>
      </c>
      <c r="M218" s="108" t="s">
        <v>762</v>
      </c>
      <c r="N218" s="108" t="s">
        <v>188</v>
      </c>
      <c r="O218" s="109" t="s">
        <v>1213</v>
      </c>
      <c r="P218" s="109" t="s">
        <v>1322</v>
      </c>
    </row>
    <row r="219" spans="1:16" ht="12.75" customHeight="1" thickBot="1" x14ac:dyDescent="0.25">
      <c r="A219" s="10" t="str">
        <f t="shared" si="18"/>
        <v> JAAVSO 39;177 </v>
      </c>
      <c r="B219" s="8" t="str">
        <f t="shared" si="19"/>
        <v>II</v>
      </c>
      <c r="C219" s="10">
        <f t="shared" si="20"/>
        <v>55503.670400000003</v>
      </c>
      <c r="D219" t="str">
        <f t="shared" si="21"/>
        <v>vis</v>
      </c>
      <c r="E219" s="106">
        <f>VLOOKUP(C219,'A (3)'!C$21:E$970,3,FALSE)</f>
        <v>43503.264106156908</v>
      </c>
      <c r="F219" s="8" t="s">
        <v>188</v>
      </c>
      <c r="G219" t="str">
        <f t="shared" si="22"/>
        <v>55503.6704</v>
      </c>
      <c r="H219" s="10">
        <f t="shared" si="23"/>
        <v>43449.5</v>
      </c>
      <c r="I219" s="107" t="s">
        <v>1325</v>
      </c>
      <c r="J219" s="108" t="s">
        <v>1326</v>
      </c>
      <c r="K219" s="107">
        <v>43449.5</v>
      </c>
      <c r="L219" s="107" t="s">
        <v>1311</v>
      </c>
      <c r="M219" s="108" t="s">
        <v>762</v>
      </c>
      <c r="N219" s="108" t="s">
        <v>188</v>
      </c>
      <c r="O219" s="109" t="s">
        <v>1093</v>
      </c>
      <c r="P219" s="109" t="s">
        <v>1322</v>
      </c>
    </row>
    <row r="220" spans="1:16" ht="12.75" customHeight="1" thickBot="1" x14ac:dyDescent="0.25">
      <c r="A220" s="10" t="str">
        <f t="shared" si="18"/>
        <v>IBVS 5960 </v>
      </c>
      <c r="B220" s="8" t="str">
        <f t="shared" si="19"/>
        <v>II</v>
      </c>
      <c r="C220" s="10">
        <f t="shared" si="20"/>
        <v>55518.657800000001</v>
      </c>
      <c r="D220" t="str">
        <f t="shared" si="21"/>
        <v>vis</v>
      </c>
      <c r="E220" s="106">
        <f>VLOOKUP(C220,'A (3)'!C$21:E$970,3,FALSE)</f>
        <v>43550.267062341009</v>
      </c>
      <c r="F220" s="8" t="s">
        <v>188</v>
      </c>
      <c r="G220" t="str">
        <f t="shared" si="22"/>
        <v>55518.6578</v>
      </c>
      <c r="H220" s="10">
        <f t="shared" si="23"/>
        <v>43496.5</v>
      </c>
      <c r="I220" s="107" t="s">
        <v>1327</v>
      </c>
      <c r="J220" s="108" t="s">
        <v>1328</v>
      </c>
      <c r="K220" s="107">
        <v>43496.5</v>
      </c>
      <c r="L220" s="107" t="s">
        <v>1329</v>
      </c>
      <c r="M220" s="108" t="s">
        <v>762</v>
      </c>
      <c r="N220" s="108" t="s">
        <v>188</v>
      </c>
      <c r="O220" s="109" t="s">
        <v>476</v>
      </c>
      <c r="P220" s="110" t="s">
        <v>1330</v>
      </c>
    </row>
    <row r="221" spans="1:16" ht="12.75" customHeight="1" thickBot="1" x14ac:dyDescent="0.25">
      <c r="A221" s="10" t="str">
        <f t="shared" si="18"/>
        <v>IBVS 6044 </v>
      </c>
      <c r="B221" s="8" t="str">
        <f t="shared" si="19"/>
        <v>II</v>
      </c>
      <c r="C221" s="10">
        <f t="shared" si="20"/>
        <v>55765.455300000001</v>
      </c>
      <c r="D221" t="str">
        <f t="shared" si="21"/>
        <v>vis</v>
      </c>
      <c r="E221" s="106">
        <f>VLOOKUP(C221,'A (3)'!C$21:E$970,3,FALSE)</f>
        <v>44324.264692273216</v>
      </c>
      <c r="F221" s="8" t="s">
        <v>188</v>
      </c>
      <c r="G221" t="str">
        <f t="shared" si="22"/>
        <v>55765.4553</v>
      </c>
      <c r="H221" s="10">
        <f t="shared" si="23"/>
        <v>44270.5</v>
      </c>
      <c r="I221" s="107" t="s">
        <v>1331</v>
      </c>
      <c r="J221" s="108" t="s">
        <v>1332</v>
      </c>
      <c r="K221" s="107">
        <v>44270.5</v>
      </c>
      <c r="L221" s="107" t="s">
        <v>1333</v>
      </c>
      <c r="M221" s="108" t="s">
        <v>762</v>
      </c>
      <c r="N221" s="108" t="s">
        <v>188</v>
      </c>
      <c r="O221" s="109" t="s">
        <v>1104</v>
      </c>
      <c r="P221" s="110" t="s">
        <v>1334</v>
      </c>
    </row>
    <row r="222" spans="1:16" ht="12.75" customHeight="1" thickBot="1" x14ac:dyDescent="0.25">
      <c r="A222" s="10" t="str">
        <f t="shared" si="18"/>
        <v>IBVS 6044 </v>
      </c>
      <c r="B222" s="8" t="str">
        <f t="shared" si="19"/>
        <v>I</v>
      </c>
      <c r="C222" s="10">
        <f t="shared" si="20"/>
        <v>55776.457000000002</v>
      </c>
      <c r="D222" t="str">
        <f t="shared" si="21"/>
        <v>vis</v>
      </c>
      <c r="E222" s="106">
        <f>VLOOKUP(C222,'A (3)'!C$21:E$970,3,FALSE)</f>
        <v>44358.767836451036</v>
      </c>
      <c r="F222" s="8" t="s">
        <v>188</v>
      </c>
      <c r="G222" t="str">
        <f t="shared" si="22"/>
        <v>55776.4570</v>
      </c>
      <c r="H222" s="10">
        <f t="shared" si="23"/>
        <v>44305</v>
      </c>
      <c r="I222" s="107" t="s">
        <v>1335</v>
      </c>
      <c r="J222" s="108" t="s">
        <v>1336</v>
      </c>
      <c r="K222" s="107">
        <v>44305</v>
      </c>
      <c r="L222" s="107" t="s">
        <v>1337</v>
      </c>
      <c r="M222" s="108" t="s">
        <v>762</v>
      </c>
      <c r="N222" s="108" t="s">
        <v>188</v>
      </c>
      <c r="O222" s="109" t="s">
        <v>1104</v>
      </c>
      <c r="P222" s="110" t="s">
        <v>1334</v>
      </c>
    </row>
    <row r="223" spans="1:16" ht="12.75" customHeight="1" thickBot="1" x14ac:dyDescent="0.25">
      <c r="A223" s="10" t="str">
        <f t="shared" si="18"/>
        <v>OEJV 0160 </v>
      </c>
      <c r="B223" s="8" t="str">
        <f t="shared" si="19"/>
        <v>II</v>
      </c>
      <c r="C223" s="10">
        <f t="shared" si="20"/>
        <v>55799.57243</v>
      </c>
      <c r="D223" t="str">
        <f t="shared" si="21"/>
        <v>vis</v>
      </c>
      <c r="E223" s="106">
        <f>VLOOKUP(C223,'A (3)'!C$21:E$970,3,FALSE)</f>
        <v>44431.261634138871</v>
      </c>
      <c r="F223" s="8" t="s">
        <v>188</v>
      </c>
      <c r="G223" t="str">
        <f t="shared" si="22"/>
        <v>55799.57243</v>
      </c>
      <c r="H223" s="10">
        <f t="shared" si="23"/>
        <v>44377.5</v>
      </c>
      <c r="I223" s="107" t="s">
        <v>1338</v>
      </c>
      <c r="J223" s="108" t="s">
        <v>1339</v>
      </c>
      <c r="K223" s="107">
        <v>44377.5</v>
      </c>
      <c r="L223" s="107" t="s">
        <v>1340</v>
      </c>
      <c r="M223" s="108" t="s">
        <v>762</v>
      </c>
      <c r="N223" s="108" t="s">
        <v>203</v>
      </c>
      <c r="O223" s="109" t="s">
        <v>1341</v>
      </c>
      <c r="P223" s="110" t="s">
        <v>1342</v>
      </c>
    </row>
    <row r="224" spans="1:16" ht="12.75" customHeight="1" thickBot="1" x14ac:dyDescent="0.25">
      <c r="A224" s="10" t="str">
        <f t="shared" si="18"/>
        <v>OEJV 0160 </v>
      </c>
      <c r="B224" s="8" t="str">
        <f t="shared" si="19"/>
        <v>II</v>
      </c>
      <c r="C224" s="10">
        <f t="shared" si="20"/>
        <v>55815.515099999997</v>
      </c>
      <c r="D224" t="str">
        <f t="shared" si="21"/>
        <v>vis</v>
      </c>
      <c r="E224" s="106">
        <f>VLOOKUP(C224,'A (3)'!C$21:E$970,3,FALSE)</f>
        <v>44481.260474462571</v>
      </c>
      <c r="F224" s="8" t="s">
        <v>188</v>
      </c>
      <c r="G224" t="str">
        <f t="shared" si="22"/>
        <v>55815.5151</v>
      </c>
      <c r="H224" s="10">
        <f t="shared" si="23"/>
        <v>44427.5</v>
      </c>
      <c r="I224" s="107" t="s">
        <v>1343</v>
      </c>
      <c r="J224" s="108" t="s">
        <v>1344</v>
      </c>
      <c r="K224" s="107">
        <v>44427.5</v>
      </c>
      <c r="L224" s="107" t="s">
        <v>1345</v>
      </c>
      <c r="M224" s="108" t="s">
        <v>762</v>
      </c>
      <c r="N224" s="108" t="s">
        <v>235</v>
      </c>
      <c r="O224" s="109" t="s">
        <v>1346</v>
      </c>
      <c r="P224" s="110" t="s">
        <v>1342</v>
      </c>
    </row>
    <row r="225" spans="1:16" ht="12.75" customHeight="1" thickBot="1" x14ac:dyDescent="0.25">
      <c r="A225" s="10" t="str">
        <f t="shared" si="18"/>
        <v>OEJV 0160 </v>
      </c>
      <c r="B225" s="8" t="str">
        <f t="shared" si="19"/>
        <v>II</v>
      </c>
      <c r="C225" s="10">
        <f t="shared" si="20"/>
        <v>55815.515099999997</v>
      </c>
      <c r="D225" t="str">
        <f t="shared" si="21"/>
        <v>vis</v>
      </c>
      <c r="E225" s="106">
        <f>VLOOKUP(C225,'A (3)'!C$21:E$970,3,FALSE)</f>
        <v>44481.260474462571</v>
      </c>
      <c r="F225" s="8" t="s">
        <v>188</v>
      </c>
      <c r="G225" t="str">
        <f t="shared" si="22"/>
        <v>55815.5151</v>
      </c>
      <c r="H225" s="10">
        <f t="shared" si="23"/>
        <v>44427.5</v>
      </c>
      <c r="I225" s="107" t="s">
        <v>1343</v>
      </c>
      <c r="J225" s="108" t="s">
        <v>1344</v>
      </c>
      <c r="K225" s="107">
        <v>44427.5</v>
      </c>
      <c r="L225" s="107" t="s">
        <v>1345</v>
      </c>
      <c r="M225" s="108" t="s">
        <v>762</v>
      </c>
      <c r="N225" s="108" t="s">
        <v>188</v>
      </c>
      <c r="O225" s="109" t="s">
        <v>1346</v>
      </c>
      <c r="P225" s="110" t="s">
        <v>1342</v>
      </c>
    </row>
    <row r="226" spans="1:16" ht="12.75" customHeight="1" thickBot="1" x14ac:dyDescent="0.25">
      <c r="A226" s="10" t="str">
        <f t="shared" si="18"/>
        <v>OEJV 0160 </v>
      </c>
      <c r="B226" s="8" t="str">
        <f t="shared" si="19"/>
        <v>II</v>
      </c>
      <c r="C226" s="10">
        <f t="shared" si="20"/>
        <v>55815.515099999997</v>
      </c>
      <c r="D226" t="str">
        <f t="shared" si="21"/>
        <v>vis</v>
      </c>
      <c r="E226" s="106">
        <f>VLOOKUP(C226,'A (3)'!C$21:E$970,3,FALSE)</f>
        <v>44481.260474462571</v>
      </c>
      <c r="F226" s="8" t="s">
        <v>188</v>
      </c>
      <c r="G226" t="str">
        <f t="shared" si="22"/>
        <v>55815.5151</v>
      </c>
      <c r="H226" s="10">
        <f t="shared" si="23"/>
        <v>44427.5</v>
      </c>
      <c r="I226" s="107" t="s">
        <v>1343</v>
      </c>
      <c r="J226" s="108" t="s">
        <v>1344</v>
      </c>
      <c r="K226" s="107">
        <v>44427.5</v>
      </c>
      <c r="L226" s="107" t="s">
        <v>1345</v>
      </c>
      <c r="M226" s="108" t="s">
        <v>762</v>
      </c>
      <c r="N226" s="108" t="s">
        <v>132</v>
      </c>
      <c r="O226" s="109" t="s">
        <v>1346</v>
      </c>
      <c r="P226" s="110" t="s">
        <v>1342</v>
      </c>
    </row>
    <row r="227" spans="1:16" ht="12.75" customHeight="1" thickBot="1" x14ac:dyDescent="0.25">
      <c r="A227" s="10" t="str">
        <f t="shared" si="18"/>
        <v>OEJV 0160 </v>
      </c>
      <c r="B227" s="8" t="str">
        <f t="shared" si="19"/>
        <v>II</v>
      </c>
      <c r="C227" s="10">
        <f t="shared" si="20"/>
        <v>55815.515099999997</v>
      </c>
      <c r="D227" t="str">
        <f t="shared" si="21"/>
        <v>vis</v>
      </c>
      <c r="E227" s="106">
        <f>VLOOKUP(C227,'A (3)'!C$21:E$970,3,FALSE)</f>
        <v>44481.260474462571</v>
      </c>
      <c r="F227" s="8" t="s">
        <v>188</v>
      </c>
      <c r="G227" t="str">
        <f t="shared" si="22"/>
        <v>55815.5151</v>
      </c>
      <c r="H227" s="10">
        <f t="shared" si="23"/>
        <v>44427.5</v>
      </c>
      <c r="I227" s="107" t="s">
        <v>1343</v>
      </c>
      <c r="J227" s="108" t="s">
        <v>1344</v>
      </c>
      <c r="K227" s="107">
        <v>44427.5</v>
      </c>
      <c r="L227" s="107" t="s">
        <v>1345</v>
      </c>
      <c r="M227" s="108" t="s">
        <v>762</v>
      </c>
      <c r="N227" s="108" t="s">
        <v>97</v>
      </c>
      <c r="O227" s="109" t="s">
        <v>1346</v>
      </c>
      <c r="P227" s="110" t="s">
        <v>1342</v>
      </c>
    </row>
    <row r="228" spans="1:16" ht="12.75" customHeight="1" thickBot="1" x14ac:dyDescent="0.25">
      <c r="A228" s="10" t="str">
        <f t="shared" si="18"/>
        <v>OEJV 0160 </v>
      </c>
      <c r="B228" s="8" t="str">
        <f t="shared" si="19"/>
        <v>I</v>
      </c>
      <c r="C228" s="10">
        <f t="shared" si="20"/>
        <v>55836.401550000002</v>
      </c>
      <c r="D228" t="str">
        <f t="shared" si="21"/>
        <v>vis</v>
      </c>
      <c r="E228" s="106">
        <f>VLOOKUP(C228,'A (3)'!C$21:E$970,3,FALSE)</f>
        <v>44546.763823555259</v>
      </c>
      <c r="F228" s="8" t="s">
        <v>188</v>
      </c>
      <c r="G228" t="str">
        <f t="shared" si="22"/>
        <v>55836.40155</v>
      </c>
      <c r="H228" s="10">
        <f t="shared" si="23"/>
        <v>44493</v>
      </c>
      <c r="I228" s="107" t="s">
        <v>1347</v>
      </c>
      <c r="J228" s="108" t="s">
        <v>1348</v>
      </c>
      <c r="K228" s="107">
        <v>44493</v>
      </c>
      <c r="L228" s="107" t="s">
        <v>1349</v>
      </c>
      <c r="M228" s="108" t="s">
        <v>762</v>
      </c>
      <c r="N228" s="108" t="s">
        <v>203</v>
      </c>
      <c r="O228" s="109" t="s">
        <v>1350</v>
      </c>
      <c r="P228" s="110" t="s">
        <v>1342</v>
      </c>
    </row>
    <row r="229" spans="1:16" ht="12.75" customHeight="1" thickBot="1" x14ac:dyDescent="0.25">
      <c r="A229" s="10" t="str">
        <f t="shared" si="18"/>
        <v>IBVS 6018 </v>
      </c>
      <c r="B229" s="8" t="str">
        <f t="shared" si="19"/>
        <v>II</v>
      </c>
      <c r="C229" s="10">
        <f t="shared" si="20"/>
        <v>55840.704700000002</v>
      </c>
      <c r="D229" t="str">
        <f t="shared" si="21"/>
        <v>vis</v>
      </c>
      <c r="E229" s="106">
        <f>VLOOKUP(C229,'A (3)'!C$21:E$970,3,FALSE)</f>
        <v>44560.259211074343</v>
      </c>
      <c r="F229" s="8" t="s">
        <v>188</v>
      </c>
      <c r="G229" t="str">
        <f t="shared" si="22"/>
        <v>55840.7047</v>
      </c>
      <c r="H229" s="10">
        <f t="shared" si="23"/>
        <v>44506.5</v>
      </c>
      <c r="I229" s="107" t="s">
        <v>1351</v>
      </c>
      <c r="J229" s="108" t="s">
        <v>1352</v>
      </c>
      <c r="K229" s="107">
        <v>44506.5</v>
      </c>
      <c r="L229" s="107" t="s">
        <v>1353</v>
      </c>
      <c r="M229" s="108" t="s">
        <v>762</v>
      </c>
      <c r="N229" s="108" t="s">
        <v>203</v>
      </c>
      <c r="O229" s="109" t="s">
        <v>899</v>
      </c>
      <c r="P229" s="110" t="s">
        <v>1354</v>
      </c>
    </row>
    <row r="230" spans="1:16" ht="12.75" customHeight="1" thickBot="1" x14ac:dyDescent="0.25">
      <c r="A230" s="10" t="str">
        <f t="shared" si="18"/>
        <v> JAAVSO 40;975 </v>
      </c>
      <c r="B230" s="8" t="str">
        <f t="shared" si="19"/>
        <v>I</v>
      </c>
      <c r="C230" s="10">
        <f t="shared" si="20"/>
        <v>55914.522100000002</v>
      </c>
      <c r="D230" t="str">
        <f t="shared" si="21"/>
        <v>vis</v>
      </c>
      <c r="E230" s="106">
        <f>VLOOKUP(C230,'A (3)'!C$21:E$970,3,FALSE)</f>
        <v>44791.762741895189</v>
      </c>
      <c r="F230" s="8" t="s">
        <v>188</v>
      </c>
      <c r="G230" t="str">
        <f t="shared" si="22"/>
        <v>55914.5221</v>
      </c>
      <c r="H230" s="10">
        <f t="shared" si="23"/>
        <v>44738</v>
      </c>
      <c r="I230" s="107" t="s">
        <v>1362</v>
      </c>
      <c r="J230" s="108" t="s">
        <v>1363</v>
      </c>
      <c r="K230" s="107">
        <v>44738</v>
      </c>
      <c r="L230" s="107" t="s">
        <v>1364</v>
      </c>
      <c r="M230" s="108" t="s">
        <v>762</v>
      </c>
      <c r="N230" s="108" t="s">
        <v>188</v>
      </c>
      <c r="O230" s="109" t="s">
        <v>487</v>
      </c>
      <c r="P230" s="109" t="s">
        <v>1365</v>
      </c>
    </row>
    <row r="231" spans="1:16" ht="12.75" customHeight="1" thickBot="1" x14ac:dyDescent="0.25">
      <c r="A231" s="10" t="str">
        <f t="shared" si="18"/>
        <v> JAAVSO 41;122 </v>
      </c>
      <c r="B231" s="8" t="str">
        <f t="shared" si="19"/>
        <v>I</v>
      </c>
      <c r="C231" s="10">
        <f t="shared" si="20"/>
        <v>55936.522799999999</v>
      </c>
      <c r="D231" t="str">
        <f t="shared" si="21"/>
        <v>vis</v>
      </c>
      <c r="E231" s="106">
        <f>VLOOKUP(C231,'A (3)'!C$21:E$970,3,FALSE)</f>
        <v>44860.760562605887</v>
      </c>
      <c r="F231" s="8" t="s">
        <v>188</v>
      </c>
      <c r="G231" t="str">
        <f t="shared" si="22"/>
        <v>55936.5228</v>
      </c>
      <c r="H231" s="10">
        <f t="shared" si="23"/>
        <v>44807</v>
      </c>
      <c r="I231" s="107" t="s">
        <v>1366</v>
      </c>
      <c r="J231" s="108" t="s">
        <v>1367</v>
      </c>
      <c r="K231" s="107">
        <v>44807</v>
      </c>
      <c r="L231" s="107" t="s">
        <v>1368</v>
      </c>
      <c r="M231" s="108" t="s">
        <v>762</v>
      </c>
      <c r="N231" s="108" t="s">
        <v>188</v>
      </c>
      <c r="O231" s="109" t="s">
        <v>487</v>
      </c>
      <c r="P231" s="109" t="s">
        <v>1369</v>
      </c>
    </row>
    <row r="232" spans="1:16" ht="12.75" customHeight="1" thickBot="1" x14ac:dyDescent="0.25">
      <c r="A232" s="10" t="str">
        <f t="shared" si="18"/>
        <v> JAAVSO 41;328 </v>
      </c>
      <c r="B232" s="8" t="str">
        <f t="shared" si="19"/>
        <v>II</v>
      </c>
      <c r="C232" s="10">
        <f t="shared" si="20"/>
        <v>56172.317900000002</v>
      </c>
      <c r="D232" t="str">
        <f t="shared" si="21"/>
        <v>vis</v>
      </c>
      <c r="E232" s="106">
        <f>VLOOKUP(C232,'A (3)'!C$21:E$970,3,FALSE)</f>
        <v>45600.252853044934</v>
      </c>
      <c r="F232" s="8" t="s">
        <v>188</v>
      </c>
      <c r="G232" t="str">
        <f t="shared" si="22"/>
        <v>56172.3179</v>
      </c>
      <c r="H232" s="10">
        <f t="shared" si="23"/>
        <v>45546.5</v>
      </c>
      <c r="I232" s="107" t="s">
        <v>1370</v>
      </c>
      <c r="J232" s="108" t="s">
        <v>1371</v>
      </c>
      <c r="K232" s="107">
        <v>45546.5</v>
      </c>
      <c r="L232" s="107" t="s">
        <v>1372</v>
      </c>
      <c r="M232" s="108" t="s">
        <v>762</v>
      </c>
      <c r="N232" s="108" t="s">
        <v>188</v>
      </c>
      <c r="O232" s="109" t="s">
        <v>1373</v>
      </c>
      <c r="P232" s="109" t="s">
        <v>981</v>
      </c>
    </row>
    <row r="233" spans="1:16" ht="12.75" customHeight="1" thickBot="1" x14ac:dyDescent="0.25">
      <c r="A233" s="10" t="str">
        <f t="shared" si="18"/>
        <v>IBVS 6044 </v>
      </c>
      <c r="B233" s="8" t="str">
        <f t="shared" si="19"/>
        <v>II</v>
      </c>
      <c r="C233" s="10">
        <f t="shared" si="20"/>
        <v>56181.563800000004</v>
      </c>
      <c r="D233" t="str">
        <f t="shared" si="21"/>
        <v>vis</v>
      </c>
      <c r="E233" s="106">
        <f>VLOOKUP(C233,'A (3)'!C$21:E$970,3,FALSE)</f>
        <v>45629.249519083249</v>
      </c>
      <c r="F233" s="8" t="s">
        <v>188</v>
      </c>
      <c r="G233" t="str">
        <f t="shared" si="22"/>
        <v>56181.5638</v>
      </c>
      <c r="H233" s="10">
        <f t="shared" si="23"/>
        <v>45575.5</v>
      </c>
      <c r="I233" s="107" t="s">
        <v>1374</v>
      </c>
      <c r="J233" s="108" t="s">
        <v>1375</v>
      </c>
      <c r="K233" s="107">
        <v>45575.5</v>
      </c>
      <c r="L233" s="107" t="s">
        <v>1376</v>
      </c>
      <c r="M233" s="108" t="s">
        <v>762</v>
      </c>
      <c r="N233" s="108" t="s">
        <v>235</v>
      </c>
      <c r="O233" s="109" t="s">
        <v>1104</v>
      </c>
      <c r="P233" s="110" t="s">
        <v>1334</v>
      </c>
    </row>
    <row r="234" spans="1:16" ht="12.75" customHeight="1" thickBot="1" x14ac:dyDescent="0.25">
      <c r="A234" s="10" t="str">
        <f t="shared" si="18"/>
        <v>IBVS 6044 </v>
      </c>
      <c r="B234" s="8" t="str">
        <f t="shared" si="19"/>
        <v>I</v>
      </c>
      <c r="C234" s="10">
        <f t="shared" si="20"/>
        <v>56182.362099999998</v>
      </c>
      <c r="D234" t="str">
        <f t="shared" si="21"/>
        <v>vis</v>
      </c>
      <c r="E234" s="106">
        <f>VLOOKUP(C234,'A (3)'!C$21:E$970,3,FALSE)</f>
        <v>45631.753119435649</v>
      </c>
      <c r="F234" s="8" t="s">
        <v>188</v>
      </c>
      <c r="G234" t="str">
        <f t="shared" si="22"/>
        <v>56182.3621</v>
      </c>
      <c r="H234" s="10">
        <f t="shared" si="23"/>
        <v>45578</v>
      </c>
      <c r="I234" s="107" t="s">
        <v>1377</v>
      </c>
      <c r="J234" s="108" t="s">
        <v>1378</v>
      </c>
      <c r="K234" s="107">
        <v>45578</v>
      </c>
      <c r="L234" s="107" t="s">
        <v>1379</v>
      </c>
      <c r="M234" s="108" t="s">
        <v>762</v>
      </c>
      <c r="N234" s="108" t="s">
        <v>235</v>
      </c>
      <c r="O234" s="109" t="s">
        <v>1104</v>
      </c>
      <c r="P234" s="110" t="s">
        <v>1334</v>
      </c>
    </row>
    <row r="235" spans="1:16" ht="12.75" customHeight="1" thickBot="1" x14ac:dyDescent="0.25">
      <c r="A235" s="10" t="str">
        <f t="shared" si="18"/>
        <v>IBVS 6042 </v>
      </c>
      <c r="B235" s="8" t="str">
        <f t="shared" si="19"/>
        <v>II</v>
      </c>
      <c r="C235" s="10">
        <f t="shared" si="20"/>
        <v>56259.685599999997</v>
      </c>
      <c r="D235" t="str">
        <f t="shared" si="21"/>
        <v>vis</v>
      </c>
      <c r="E235" s="106">
        <f>VLOOKUP(C235,'A (3)'!C$21:E$970,3,FALSE)</f>
        <v>45874.252357629157</v>
      </c>
      <c r="F235" s="8" t="s">
        <v>188</v>
      </c>
      <c r="G235" t="str">
        <f t="shared" si="22"/>
        <v>56259.6856</v>
      </c>
      <c r="H235" s="10">
        <f t="shared" si="23"/>
        <v>45820.5</v>
      </c>
      <c r="I235" s="107" t="s">
        <v>1384</v>
      </c>
      <c r="J235" s="108" t="s">
        <v>1385</v>
      </c>
      <c r="K235" s="107">
        <v>45820.5</v>
      </c>
      <c r="L235" s="107" t="s">
        <v>1386</v>
      </c>
      <c r="M235" s="108" t="s">
        <v>762</v>
      </c>
      <c r="N235" s="108" t="s">
        <v>188</v>
      </c>
      <c r="O235" s="109" t="s">
        <v>476</v>
      </c>
      <c r="P235" s="110" t="s">
        <v>1387</v>
      </c>
    </row>
    <row r="236" spans="1:16" ht="12.75" customHeight="1" thickBot="1" x14ac:dyDescent="0.25">
      <c r="A236" s="10" t="str">
        <f t="shared" si="18"/>
        <v> JAAVSO 41;122 </v>
      </c>
      <c r="B236" s="8" t="str">
        <f t="shared" si="19"/>
        <v>II</v>
      </c>
      <c r="C236" s="10">
        <f t="shared" si="20"/>
        <v>56261.596799999999</v>
      </c>
      <c r="D236" t="str">
        <f t="shared" si="21"/>
        <v>vis</v>
      </c>
      <c r="E236" s="106">
        <f>VLOOKUP(C236,'A (3)'!C$21:E$970,3,FALSE)</f>
        <v>45880.246195777145</v>
      </c>
      <c r="F236" s="8" t="s">
        <v>188</v>
      </c>
      <c r="G236" t="str">
        <f t="shared" si="22"/>
        <v>56261.5968</v>
      </c>
      <c r="H236" s="10">
        <f t="shared" si="23"/>
        <v>45826.5</v>
      </c>
      <c r="I236" s="107" t="s">
        <v>1388</v>
      </c>
      <c r="J236" s="108" t="s">
        <v>1389</v>
      </c>
      <c r="K236" s="107">
        <v>45826.5</v>
      </c>
      <c r="L236" s="107" t="s">
        <v>1390</v>
      </c>
      <c r="M236" s="108" t="s">
        <v>762</v>
      </c>
      <c r="N236" s="108" t="s">
        <v>188</v>
      </c>
      <c r="O236" s="109" t="s">
        <v>1213</v>
      </c>
      <c r="P236" s="109" t="s">
        <v>1369</v>
      </c>
    </row>
    <row r="237" spans="1:16" ht="12.75" customHeight="1" thickBot="1" x14ac:dyDescent="0.25">
      <c r="A237" s="10" t="str">
        <f t="shared" si="18"/>
        <v>OEJV 0160 </v>
      </c>
      <c r="B237" s="8" t="str">
        <f t="shared" si="19"/>
        <v>II</v>
      </c>
      <c r="C237" s="10">
        <f t="shared" si="20"/>
        <v>56280.413260000001</v>
      </c>
      <c r="D237" t="str">
        <f t="shared" si="21"/>
        <v>vis</v>
      </c>
      <c r="E237" s="106">
        <f>VLOOKUP(C237,'A (3)'!C$21:E$970,3,FALSE)</f>
        <v>45939.25771511472</v>
      </c>
      <c r="F237" s="8" t="s">
        <v>188</v>
      </c>
      <c r="G237" t="str">
        <f t="shared" si="22"/>
        <v>56280.41326</v>
      </c>
      <c r="H237" s="10">
        <f t="shared" si="23"/>
        <v>45885.5</v>
      </c>
      <c r="I237" s="107" t="s">
        <v>1391</v>
      </c>
      <c r="J237" s="108" t="s">
        <v>1392</v>
      </c>
      <c r="K237" s="107">
        <v>45885.5</v>
      </c>
      <c r="L237" s="107" t="s">
        <v>1393</v>
      </c>
      <c r="M237" s="108" t="s">
        <v>762</v>
      </c>
      <c r="N237" s="108" t="s">
        <v>203</v>
      </c>
      <c r="O237" s="109" t="s">
        <v>1394</v>
      </c>
      <c r="P237" s="110" t="s">
        <v>1342</v>
      </c>
    </row>
    <row r="238" spans="1:16" ht="12.75" customHeight="1" thickBot="1" x14ac:dyDescent="0.25">
      <c r="A238" s="10" t="str">
        <f t="shared" si="18"/>
        <v> JAAVSO 41;328 </v>
      </c>
      <c r="B238" s="8" t="str">
        <f t="shared" si="19"/>
        <v>I</v>
      </c>
      <c r="C238" s="10">
        <f t="shared" si="20"/>
        <v>56528.641000000003</v>
      </c>
      <c r="D238" t="str">
        <f t="shared" si="21"/>
        <v>vis</v>
      </c>
      <c r="E238" s="106">
        <f>VLOOKUP(C238,'A (3)'!C$21:E$970,3,FALSE)</f>
        <v>46717.740813377182</v>
      </c>
      <c r="F238" s="8" t="s">
        <v>188</v>
      </c>
      <c r="G238" t="str">
        <f t="shared" si="22"/>
        <v>56528.6410</v>
      </c>
      <c r="H238" s="10">
        <f t="shared" si="23"/>
        <v>46664</v>
      </c>
      <c r="I238" s="107" t="s">
        <v>1395</v>
      </c>
      <c r="J238" s="108" t="s">
        <v>1396</v>
      </c>
      <c r="K238" s="107">
        <v>46664</v>
      </c>
      <c r="L238" s="107" t="s">
        <v>1397</v>
      </c>
      <c r="M238" s="108" t="s">
        <v>762</v>
      </c>
      <c r="N238" s="108" t="s">
        <v>188</v>
      </c>
      <c r="O238" s="109" t="s">
        <v>1398</v>
      </c>
      <c r="P238" s="109" t="s">
        <v>981</v>
      </c>
    </row>
    <row r="239" spans="1:16" ht="12.75" customHeight="1" thickBot="1" x14ac:dyDescent="0.25">
      <c r="A239" s="10" t="str">
        <f t="shared" si="18"/>
        <v> JAAVSO 41;328 </v>
      </c>
      <c r="B239" s="8" t="str">
        <f t="shared" si="19"/>
        <v>II</v>
      </c>
      <c r="C239" s="10">
        <f t="shared" si="20"/>
        <v>56528.798499999997</v>
      </c>
      <c r="D239" t="str">
        <f t="shared" si="21"/>
        <v>vis</v>
      </c>
      <c r="E239" s="106">
        <f>VLOOKUP(C239,'A (3)'!C$21:E$970,3,FALSE)</f>
        <v>46718.234759331703</v>
      </c>
      <c r="F239" s="8" t="s">
        <v>188</v>
      </c>
      <c r="G239" t="str">
        <f t="shared" si="22"/>
        <v>56528.7985</v>
      </c>
      <c r="H239" s="10">
        <f t="shared" si="23"/>
        <v>46664.5</v>
      </c>
      <c r="I239" s="107" t="s">
        <v>1399</v>
      </c>
      <c r="J239" s="108" t="s">
        <v>1400</v>
      </c>
      <c r="K239" s="107">
        <v>46664.5</v>
      </c>
      <c r="L239" s="107" t="s">
        <v>1401</v>
      </c>
      <c r="M239" s="108" t="s">
        <v>762</v>
      </c>
      <c r="N239" s="108" t="s">
        <v>188</v>
      </c>
      <c r="O239" s="109" t="s">
        <v>1398</v>
      </c>
      <c r="P239" s="109" t="s">
        <v>981</v>
      </c>
    </row>
    <row r="240" spans="1:16" ht="12.75" customHeight="1" thickBot="1" x14ac:dyDescent="0.25">
      <c r="A240" s="10" t="str">
        <f t="shared" si="18"/>
        <v> JAAVSO 41;328 </v>
      </c>
      <c r="B240" s="8" t="str">
        <f t="shared" si="19"/>
        <v>II</v>
      </c>
      <c r="C240" s="10">
        <f t="shared" si="20"/>
        <v>56538.683599999997</v>
      </c>
      <c r="D240" t="str">
        <f t="shared" si="21"/>
        <v>vis</v>
      </c>
      <c r="E240" s="106">
        <f>VLOOKUP(C240,'A (3)'!C$21:E$970,3,FALSE)</f>
        <v>46749.236061904223</v>
      </c>
      <c r="F240" s="8" t="s">
        <v>188</v>
      </c>
      <c r="G240" t="str">
        <f t="shared" si="22"/>
        <v>56538.6836</v>
      </c>
      <c r="H240" s="10">
        <f t="shared" si="23"/>
        <v>46695.5</v>
      </c>
      <c r="I240" s="107" t="s">
        <v>1402</v>
      </c>
      <c r="J240" s="108" t="s">
        <v>1403</v>
      </c>
      <c r="K240" s="107">
        <v>46695.5</v>
      </c>
      <c r="L240" s="107" t="s">
        <v>1404</v>
      </c>
      <c r="M240" s="108" t="s">
        <v>762</v>
      </c>
      <c r="N240" s="108" t="s">
        <v>188</v>
      </c>
      <c r="O240" s="109" t="s">
        <v>1405</v>
      </c>
      <c r="P240" s="109" t="s">
        <v>981</v>
      </c>
    </row>
    <row r="241" spans="1:16" ht="12.75" customHeight="1" thickBot="1" x14ac:dyDescent="0.25">
      <c r="A241" s="10" t="str">
        <f t="shared" si="18"/>
        <v> JAAVSO 41;328 </v>
      </c>
      <c r="B241" s="8" t="str">
        <f t="shared" si="19"/>
        <v>II</v>
      </c>
      <c r="C241" s="10">
        <f t="shared" si="20"/>
        <v>56544.742400000003</v>
      </c>
      <c r="D241" t="str">
        <f t="shared" si="21"/>
        <v>vis</v>
      </c>
      <c r="E241" s="106">
        <f>VLOOKUP(C241,'A (3)'!C$21:E$970,3,FALSE)</f>
        <v>46768.237457138122</v>
      </c>
      <c r="F241" s="8" t="s">
        <v>188</v>
      </c>
      <c r="G241" t="str">
        <f t="shared" si="22"/>
        <v>56544.7424</v>
      </c>
      <c r="H241" s="10">
        <f t="shared" si="23"/>
        <v>46714.5</v>
      </c>
      <c r="I241" s="107" t="s">
        <v>1406</v>
      </c>
      <c r="J241" s="108" t="s">
        <v>1407</v>
      </c>
      <c r="K241" s="107">
        <v>46714.5</v>
      </c>
      <c r="L241" s="107" t="s">
        <v>1408</v>
      </c>
      <c r="M241" s="108" t="s">
        <v>762</v>
      </c>
      <c r="N241" s="108" t="s">
        <v>188</v>
      </c>
      <c r="O241" s="109" t="s">
        <v>1213</v>
      </c>
      <c r="P241" s="109" t="s">
        <v>981</v>
      </c>
    </row>
    <row r="242" spans="1:16" ht="12.75" customHeight="1" thickBot="1" x14ac:dyDescent="0.25">
      <c r="A242" s="10" t="str">
        <f t="shared" si="18"/>
        <v> JAAVSO 41;328 </v>
      </c>
      <c r="B242" s="8" t="str">
        <f t="shared" si="19"/>
        <v>I</v>
      </c>
      <c r="C242" s="10">
        <f t="shared" si="20"/>
        <v>56558.613799999999</v>
      </c>
      <c r="D242" t="str">
        <f t="shared" si="21"/>
        <v>vis</v>
      </c>
      <c r="E242" s="106">
        <f>VLOOKUP(C242,'A (3)'!C$21:E$970,3,FALSE)</f>
        <v>46811.740453415798</v>
      </c>
      <c r="F242" s="8" t="s">
        <v>188</v>
      </c>
      <c r="G242" t="str">
        <f t="shared" si="22"/>
        <v>56558.6138</v>
      </c>
      <c r="H242" s="10">
        <f t="shared" si="23"/>
        <v>46758</v>
      </c>
      <c r="I242" s="107" t="s">
        <v>1409</v>
      </c>
      <c r="J242" s="108" t="s">
        <v>1410</v>
      </c>
      <c r="K242" s="107">
        <v>46758</v>
      </c>
      <c r="L242" s="107" t="s">
        <v>1411</v>
      </c>
      <c r="M242" s="108" t="s">
        <v>762</v>
      </c>
      <c r="N242" s="108" t="s">
        <v>188</v>
      </c>
      <c r="O242" s="109" t="s">
        <v>1405</v>
      </c>
      <c r="P242" s="109" t="s">
        <v>981</v>
      </c>
    </row>
    <row r="243" spans="1:16" ht="12.75" customHeight="1" thickBot="1" x14ac:dyDescent="0.25">
      <c r="A243" s="10" t="str">
        <f t="shared" si="18"/>
        <v> JAAVSO 41;328 </v>
      </c>
      <c r="B243" s="8" t="str">
        <f t="shared" si="19"/>
        <v>II</v>
      </c>
      <c r="C243" s="10">
        <f t="shared" si="20"/>
        <v>56558.771699999998</v>
      </c>
      <c r="D243" t="str">
        <f t="shared" si="21"/>
        <v>vis</v>
      </c>
      <c r="E243" s="106">
        <f>VLOOKUP(C243,'A (3)'!C$21:E$970,3,FALSE)</f>
        <v>46812.235653836236</v>
      </c>
      <c r="F243" s="8" t="s">
        <v>188</v>
      </c>
      <c r="G243" t="str">
        <f t="shared" si="22"/>
        <v>56558.7717</v>
      </c>
      <c r="H243" s="10">
        <f t="shared" si="23"/>
        <v>46758.5</v>
      </c>
      <c r="I243" s="107" t="s">
        <v>1412</v>
      </c>
      <c r="J243" s="108" t="s">
        <v>1413</v>
      </c>
      <c r="K243" s="107">
        <v>46758.5</v>
      </c>
      <c r="L243" s="107" t="s">
        <v>1414</v>
      </c>
      <c r="M243" s="108" t="s">
        <v>762</v>
      </c>
      <c r="N243" s="108" t="s">
        <v>188</v>
      </c>
      <c r="O243" s="109" t="s">
        <v>1213</v>
      </c>
      <c r="P243" s="109" t="s">
        <v>981</v>
      </c>
    </row>
    <row r="244" spans="1:16" ht="12.75" customHeight="1" thickBot="1" x14ac:dyDescent="0.25">
      <c r="A244" s="10" t="str">
        <f t="shared" si="18"/>
        <v> JAAVSO 42;426 </v>
      </c>
      <c r="B244" s="8" t="str">
        <f t="shared" si="19"/>
        <v>I</v>
      </c>
      <c r="C244" s="10">
        <f t="shared" si="20"/>
        <v>56610.587800000001</v>
      </c>
      <c r="D244" t="str">
        <f t="shared" si="21"/>
        <v>vis</v>
      </c>
      <c r="E244" s="106">
        <f>VLOOKUP(C244,'A (3)'!C$21:E$970,3,FALSE)</f>
        <v>46974.739482247518</v>
      </c>
      <c r="F244" s="8" t="s">
        <v>188</v>
      </c>
      <c r="G244" t="str">
        <f t="shared" si="22"/>
        <v>56610.5878</v>
      </c>
      <c r="H244" s="10">
        <f t="shared" si="23"/>
        <v>46921</v>
      </c>
      <c r="I244" s="107" t="s">
        <v>1415</v>
      </c>
      <c r="J244" s="108" t="s">
        <v>1416</v>
      </c>
      <c r="K244" s="107">
        <v>46921</v>
      </c>
      <c r="L244" s="107" t="s">
        <v>1417</v>
      </c>
      <c r="M244" s="108" t="s">
        <v>762</v>
      </c>
      <c r="N244" s="108" t="s">
        <v>188</v>
      </c>
      <c r="O244" s="109" t="s">
        <v>487</v>
      </c>
      <c r="P244" s="109" t="s">
        <v>1418</v>
      </c>
    </row>
    <row r="245" spans="1:16" ht="12.75" customHeight="1" thickBot="1" x14ac:dyDescent="0.25">
      <c r="A245" s="10" t="str">
        <f t="shared" si="18"/>
        <v> JAAVSO 42;426 </v>
      </c>
      <c r="B245" s="8" t="str">
        <f t="shared" si="19"/>
        <v>II</v>
      </c>
      <c r="C245" s="10">
        <f t="shared" si="20"/>
        <v>56843.831700000002</v>
      </c>
      <c r="D245" t="str">
        <f t="shared" si="21"/>
        <v>vis</v>
      </c>
      <c r="E245" s="106">
        <f>VLOOKUP(C245,'A (3)'!C$21:E$970,3,FALSE)</f>
        <v>47706.230789072535</v>
      </c>
      <c r="F245" s="8" t="s">
        <v>188</v>
      </c>
      <c r="G245" t="str">
        <f t="shared" si="22"/>
        <v>56843.8317</v>
      </c>
      <c r="H245" s="10">
        <f t="shared" si="23"/>
        <v>47652.5</v>
      </c>
      <c r="I245" s="107" t="s">
        <v>1419</v>
      </c>
      <c r="J245" s="108" t="s">
        <v>1420</v>
      </c>
      <c r="K245" s="107">
        <v>47652.5</v>
      </c>
      <c r="L245" s="107" t="s">
        <v>1421</v>
      </c>
      <c r="M245" s="108" t="s">
        <v>762</v>
      </c>
      <c r="N245" s="108" t="s">
        <v>188</v>
      </c>
      <c r="O245" s="109" t="s">
        <v>487</v>
      </c>
      <c r="P245" s="109" t="s">
        <v>1418</v>
      </c>
    </row>
    <row r="246" spans="1:16" ht="12.75" customHeight="1" thickBot="1" x14ac:dyDescent="0.25">
      <c r="A246" s="10" t="str">
        <f t="shared" si="18"/>
        <v> JAAVSO 42;426 </v>
      </c>
      <c r="B246" s="8" t="str">
        <f t="shared" si="19"/>
        <v>II</v>
      </c>
      <c r="C246" s="10">
        <f t="shared" si="20"/>
        <v>56880.819499999998</v>
      </c>
      <c r="D246" t="str">
        <f t="shared" si="21"/>
        <v>vis</v>
      </c>
      <c r="E246" s="106">
        <f>VLOOKUP(C246,'A (3)'!C$21:E$970,3,FALSE)</f>
        <v>47822.230625117889</v>
      </c>
      <c r="F246" s="8" t="s">
        <v>188</v>
      </c>
      <c r="G246" t="str">
        <f t="shared" si="22"/>
        <v>56880.8195</v>
      </c>
      <c r="H246" s="10">
        <f t="shared" si="23"/>
        <v>47768.5</v>
      </c>
      <c r="I246" s="107" t="s">
        <v>1422</v>
      </c>
      <c r="J246" s="108" t="s">
        <v>1423</v>
      </c>
      <c r="K246" s="107">
        <v>47768.5</v>
      </c>
      <c r="L246" s="107" t="s">
        <v>1424</v>
      </c>
      <c r="M246" s="108" t="s">
        <v>762</v>
      </c>
      <c r="N246" s="108" t="s">
        <v>188</v>
      </c>
      <c r="O246" s="109" t="s">
        <v>1213</v>
      </c>
      <c r="P246" s="109" t="s">
        <v>1418</v>
      </c>
    </row>
    <row r="247" spans="1:16" ht="12.75" customHeight="1" thickBot="1" x14ac:dyDescent="0.25">
      <c r="A247" s="10" t="str">
        <f t="shared" si="18"/>
        <v> MSAI 35.25 </v>
      </c>
      <c r="B247" s="8" t="str">
        <f t="shared" si="19"/>
        <v>II</v>
      </c>
      <c r="C247" s="10">
        <f t="shared" si="20"/>
        <v>35745.456700000002</v>
      </c>
      <c r="D247" t="str">
        <f t="shared" si="21"/>
        <v>vis</v>
      </c>
      <c r="E247" s="106">
        <f>VLOOKUP(C247,'A (3)'!C$21:E$970,3,FALSE)</f>
        <v>-18461.750026863581</v>
      </c>
      <c r="F247" s="8" t="s">
        <v>188</v>
      </c>
      <c r="G247" t="str">
        <f t="shared" si="22"/>
        <v>35745.4567</v>
      </c>
      <c r="H247" s="10">
        <f t="shared" si="23"/>
        <v>-18515.5</v>
      </c>
      <c r="I247" s="107" t="s">
        <v>334</v>
      </c>
      <c r="J247" s="108" t="s">
        <v>335</v>
      </c>
      <c r="K247" s="107">
        <v>-18515.5</v>
      </c>
      <c r="L247" s="107" t="s">
        <v>336</v>
      </c>
      <c r="M247" s="108" t="s">
        <v>337</v>
      </c>
      <c r="N247" s="108" t="s">
        <v>338</v>
      </c>
      <c r="O247" s="109" t="s">
        <v>339</v>
      </c>
      <c r="P247" s="109" t="s">
        <v>340</v>
      </c>
    </row>
    <row r="248" spans="1:16" ht="12.75" customHeight="1" thickBot="1" x14ac:dyDescent="0.25">
      <c r="A248" s="10" t="str">
        <f t="shared" si="18"/>
        <v> MSAI 35.25 </v>
      </c>
      <c r="B248" s="8" t="str">
        <f t="shared" si="19"/>
        <v>I</v>
      </c>
      <c r="C248" s="10">
        <f t="shared" si="20"/>
        <v>35745.615599999997</v>
      </c>
      <c r="D248" t="str">
        <f t="shared" si="21"/>
        <v>vis</v>
      </c>
      <c r="E248" s="106">
        <f>VLOOKUP(C248,'A (3)'!C$21:E$970,3,FALSE)</f>
        <v>-18461.251690278357</v>
      </c>
      <c r="F248" s="8" t="s">
        <v>188</v>
      </c>
      <c r="G248" t="str">
        <f t="shared" si="22"/>
        <v>35745.6156</v>
      </c>
      <c r="H248" s="10">
        <f t="shared" si="23"/>
        <v>-18515</v>
      </c>
      <c r="I248" s="107" t="s">
        <v>341</v>
      </c>
      <c r="J248" s="108" t="s">
        <v>342</v>
      </c>
      <c r="K248" s="107">
        <v>-18515</v>
      </c>
      <c r="L248" s="107" t="s">
        <v>343</v>
      </c>
      <c r="M248" s="108" t="s">
        <v>337</v>
      </c>
      <c r="N248" s="108" t="s">
        <v>338</v>
      </c>
      <c r="O248" s="109" t="s">
        <v>339</v>
      </c>
      <c r="P248" s="109" t="s">
        <v>340</v>
      </c>
    </row>
    <row r="249" spans="1:16" ht="12.75" customHeight="1" thickBot="1" x14ac:dyDescent="0.25">
      <c r="A249" s="10" t="str">
        <f t="shared" si="18"/>
        <v> MSAI 35.25 </v>
      </c>
      <c r="B249" s="8" t="str">
        <f t="shared" si="19"/>
        <v>I</v>
      </c>
      <c r="C249" s="10">
        <f t="shared" si="20"/>
        <v>35747.527999999998</v>
      </c>
      <c r="D249" t="str">
        <f t="shared" si="21"/>
        <v>vis</v>
      </c>
      <c r="E249" s="106">
        <f>VLOOKUP(C249,'A (3)'!C$21:E$970,3,FALSE)</f>
        <v>-18455.254088732621</v>
      </c>
      <c r="F249" s="8" t="s">
        <v>188</v>
      </c>
      <c r="G249" t="str">
        <f t="shared" si="22"/>
        <v>35747.5280</v>
      </c>
      <c r="H249" s="10">
        <f t="shared" si="23"/>
        <v>-18509</v>
      </c>
      <c r="I249" s="107" t="s">
        <v>347</v>
      </c>
      <c r="J249" s="108" t="s">
        <v>348</v>
      </c>
      <c r="K249" s="107">
        <v>-18509</v>
      </c>
      <c r="L249" s="107" t="s">
        <v>349</v>
      </c>
      <c r="M249" s="108" t="s">
        <v>337</v>
      </c>
      <c r="N249" s="108" t="s">
        <v>338</v>
      </c>
      <c r="O249" s="109" t="s">
        <v>339</v>
      </c>
      <c r="P249" s="109" t="s">
        <v>340</v>
      </c>
    </row>
    <row r="250" spans="1:16" ht="12.75" customHeight="1" thickBot="1" x14ac:dyDescent="0.25">
      <c r="A250" s="10" t="str">
        <f t="shared" si="18"/>
        <v> MSAI 35.25 </v>
      </c>
      <c r="B250" s="8" t="str">
        <f t="shared" si="19"/>
        <v>I</v>
      </c>
      <c r="C250" s="10">
        <f t="shared" si="20"/>
        <v>35757.414599999996</v>
      </c>
      <c r="D250" t="str">
        <f t="shared" si="21"/>
        <v>vis</v>
      </c>
      <c r="E250" s="106">
        <f>VLOOKUP(C250,'A (3)'!C$21:E$970,3,FALSE)</f>
        <v>-18424.248081912916</v>
      </c>
      <c r="F250" s="8" t="s">
        <v>188</v>
      </c>
      <c r="G250" t="str">
        <f t="shared" si="22"/>
        <v>35757.4146</v>
      </c>
      <c r="H250" s="10">
        <f t="shared" si="23"/>
        <v>-18478</v>
      </c>
      <c r="I250" s="107" t="s">
        <v>353</v>
      </c>
      <c r="J250" s="108" t="s">
        <v>354</v>
      </c>
      <c r="K250" s="107">
        <v>-18478</v>
      </c>
      <c r="L250" s="107" t="s">
        <v>355</v>
      </c>
      <c r="M250" s="108" t="s">
        <v>337</v>
      </c>
      <c r="N250" s="108" t="s">
        <v>338</v>
      </c>
      <c r="O250" s="109" t="s">
        <v>339</v>
      </c>
      <c r="P250" s="109" t="s">
        <v>340</v>
      </c>
    </row>
    <row r="251" spans="1:16" ht="12.75" customHeight="1" thickBot="1" x14ac:dyDescent="0.25">
      <c r="A251" s="10" t="str">
        <f t="shared" si="18"/>
        <v> AA 9.154 </v>
      </c>
      <c r="B251" s="8" t="str">
        <f t="shared" si="19"/>
        <v>II</v>
      </c>
      <c r="C251" s="10">
        <f t="shared" si="20"/>
        <v>35835.381999999998</v>
      </c>
      <c r="D251" t="str">
        <f t="shared" si="21"/>
        <v>vis</v>
      </c>
      <c r="E251" s="106">
        <f>VLOOKUP(C251,'A (3)'!C$21:E$970,3,FALSE)</f>
        <v>-18179.729467210669</v>
      </c>
      <c r="F251" s="8" t="s">
        <v>188</v>
      </c>
      <c r="G251" t="str">
        <f t="shared" si="22"/>
        <v>35835.382</v>
      </c>
      <c r="H251" s="10">
        <f t="shared" si="23"/>
        <v>-18233.5</v>
      </c>
      <c r="I251" s="107" t="s">
        <v>370</v>
      </c>
      <c r="J251" s="108" t="s">
        <v>371</v>
      </c>
      <c r="K251" s="107">
        <v>-18233.5</v>
      </c>
      <c r="L251" s="107" t="s">
        <v>372</v>
      </c>
      <c r="M251" s="108" t="s">
        <v>299</v>
      </c>
      <c r="N251" s="108"/>
      <c r="O251" s="109" t="s">
        <v>368</v>
      </c>
      <c r="P251" s="109" t="s">
        <v>369</v>
      </c>
    </row>
    <row r="252" spans="1:16" ht="12.75" customHeight="1" thickBot="1" x14ac:dyDescent="0.25">
      <c r="A252" s="10" t="str">
        <f t="shared" si="18"/>
        <v> MSAI 35.25 </v>
      </c>
      <c r="B252" s="8" t="str">
        <f t="shared" si="19"/>
        <v>II</v>
      </c>
      <c r="C252" s="10">
        <f t="shared" si="20"/>
        <v>36552.504699999998</v>
      </c>
      <c r="D252" t="str">
        <f t="shared" si="21"/>
        <v>vis</v>
      </c>
      <c r="E252" s="106">
        <f>VLOOKUP(C252,'A (3)'!C$21:E$970,3,FALSE)</f>
        <v>-15930.714504860616</v>
      </c>
      <c r="F252" s="8" t="s">
        <v>188</v>
      </c>
      <c r="G252" t="str">
        <f t="shared" si="22"/>
        <v>36552.5047</v>
      </c>
      <c r="H252" s="10">
        <f t="shared" si="23"/>
        <v>-15984.5</v>
      </c>
      <c r="I252" s="107" t="s">
        <v>388</v>
      </c>
      <c r="J252" s="108" t="s">
        <v>389</v>
      </c>
      <c r="K252" s="107">
        <v>-15984.5</v>
      </c>
      <c r="L252" s="107" t="s">
        <v>390</v>
      </c>
      <c r="M252" s="108" t="s">
        <v>337</v>
      </c>
      <c r="N252" s="108" t="s">
        <v>338</v>
      </c>
      <c r="O252" s="109" t="s">
        <v>339</v>
      </c>
      <c r="P252" s="109" t="s">
        <v>340</v>
      </c>
    </row>
    <row r="253" spans="1:16" ht="12.75" customHeight="1" thickBot="1" x14ac:dyDescent="0.25">
      <c r="A253" s="10" t="str">
        <f t="shared" si="18"/>
        <v>IBVS 962 </v>
      </c>
      <c r="B253" s="8" t="str">
        <f t="shared" si="19"/>
        <v>I</v>
      </c>
      <c r="C253" s="10">
        <f t="shared" si="20"/>
        <v>41634.417600000001</v>
      </c>
      <c r="D253" t="str">
        <f t="shared" si="21"/>
        <v>vis</v>
      </c>
      <c r="E253" s="106">
        <f>VLOOKUP(C253,'A (3)'!C$21:E$970,3,FALSE)</f>
        <v>7.0018015117210552</v>
      </c>
      <c r="F253" s="8" t="s">
        <v>188</v>
      </c>
      <c r="G253" t="str">
        <f t="shared" si="22"/>
        <v>41634.4176</v>
      </c>
      <c r="H253" s="10">
        <f t="shared" si="23"/>
        <v>-47</v>
      </c>
      <c r="I253" s="107" t="s">
        <v>456</v>
      </c>
      <c r="J253" s="108" t="s">
        <v>457</v>
      </c>
      <c r="K253" s="107">
        <v>-47</v>
      </c>
      <c r="L253" s="107" t="s">
        <v>458</v>
      </c>
      <c r="M253" s="108" t="s">
        <v>337</v>
      </c>
      <c r="N253" s="108" t="s">
        <v>338</v>
      </c>
      <c r="O253" s="109" t="s">
        <v>454</v>
      </c>
      <c r="P253" s="110" t="s">
        <v>455</v>
      </c>
    </row>
    <row r="254" spans="1:16" ht="12.75" customHeight="1" thickBot="1" x14ac:dyDescent="0.25">
      <c r="A254" s="10" t="str">
        <f t="shared" si="18"/>
        <v>IBVS 962 </v>
      </c>
      <c r="B254" s="8" t="str">
        <f t="shared" si="19"/>
        <v>I</v>
      </c>
      <c r="C254" s="10">
        <f t="shared" si="20"/>
        <v>41649.403400000003</v>
      </c>
      <c r="D254" t="str">
        <f t="shared" si="21"/>
        <v>vis</v>
      </c>
      <c r="E254" s="106">
        <f>VLOOKUP(C254,'A (3)'!C$21:E$970,3,FALSE)</f>
        <v>53.999739832165211</v>
      </c>
      <c r="F254" s="8" t="s">
        <v>188</v>
      </c>
      <c r="G254" t="str">
        <f t="shared" si="22"/>
        <v>41649.4034</v>
      </c>
      <c r="H254" s="10">
        <f t="shared" si="23"/>
        <v>0</v>
      </c>
      <c r="I254" s="107" t="s">
        <v>459</v>
      </c>
      <c r="J254" s="108" t="s">
        <v>460</v>
      </c>
      <c r="K254" s="107">
        <v>0</v>
      </c>
      <c r="L254" s="107" t="s">
        <v>461</v>
      </c>
      <c r="M254" s="108" t="s">
        <v>337</v>
      </c>
      <c r="N254" s="108" t="s">
        <v>338</v>
      </c>
      <c r="O254" s="109" t="s">
        <v>454</v>
      </c>
      <c r="P254" s="110" t="s">
        <v>455</v>
      </c>
    </row>
    <row r="255" spans="1:16" ht="12.75" customHeight="1" thickBot="1" x14ac:dyDescent="0.25">
      <c r="A255" s="10" t="str">
        <f t="shared" si="18"/>
        <v>IBVS 962 </v>
      </c>
      <c r="B255" s="8" t="str">
        <f t="shared" si="19"/>
        <v>II</v>
      </c>
      <c r="C255" s="10">
        <f t="shared" si="20"/>
        <v>41650.518900000003</v>
      </c>
      <c r="D255" t="str">
        <f t="shared" si="21"/>
        <v>vis</v>
      </c>
      <c r="E255" s="106">
        <f>VLOOKUP(C255,'A (3)'!C$21:E$970,3,FALSE)</f>
        <v>57.498131656188107</v>
      </c>
      <c r="F255" s="8" t="s">
        <v>188</v>
      </c>
      <c r="G255" t="str">
        <f t="shared" si="22"/>
        <v>41650.5189</v>
      </c>
      <c r="H255" s="10">
        <f t="shared" si="23"/>
        <v>3.5</v>
      </c>
      <c r="I255" s="107" t="s">
        <v>465</v>
      </c>
      <c r="J255" s="108" t="s">
        <v>466</v>
      </c>
      <c r="K255" s="107">
        <v>3.5</v>
      </c>
      <c r="L255" s="107" t="s">
        <v>464</v>
      </c>
      <c r="M255" s="108" t="s">
        <v>337</v>
      </c>
      <c r="N255" s="108" t="s">
        <v>338</v>
      </c>
      <c r="O255" s="109" t="s">
        <v>454</v>
      </c>
      <c r="P255" s="110" t="s">
        <v>455</v>
      </c>
    </row>
    <row r="256" spans="1:16" ht="12.75" customHeight="1" thickBot="1" x14ac:dyDescent="0.25">
      <c r="A256" s="10" t="str">
        <f t="shared" si="18"/>
        <v>IBVS 962 </v>
      </c>
      <c r="B256" s="8" t="str">
        <f t="shared" si="19"/>
        <v>I</v>
      </c>
      <c r="C256" s="10">
        <f t="shared" si="20"/>
        <v>41658.330800000003</v>
      </c>
      <c r="D256" t="str">
        <f t="shared" si="21"/>
        <v>vis</v>
      </c>
      <c r="E256" s="106">
        <f>VLOOKUP(C256,'A (3)'!C$21:E$970,3,FALSE)</f>
        <v>81.997537384641191</v>
      </c>
      <c r="F256" s="8" t="s">
        <v>188</v>
      </c>
      <c r="G256" t="str">
        <f t="shared" si="22"/>
        <v>41658.3308</v>
      </c>
      <c r="H256" s="10">
        <f t="shared" si="23"/>
        <v>28</v>
      </c>
      <c r="I256" s="107" t="s">
        <v>467</v>
      </c>
      <c r="J256" s="108" t="s">
        <v>468</v>
      </c>
      <c r="K256" s="107">
        <v>28</v>
      </c>
      <c r="L256" s="107" t="s">
        <v>469</v>
      </c>
      <c r="M256" s="108" t="s">
        <v>337</v>
      </c>
      <c r="N256" s="108" t="s">
        <v>338</v>
      </c>
      <c r="O256" s="109" t="s">
        <v>454</v>
      </c>
      <c r="P256" s="110" t="s">
        <v>455</v>
      </c>
    </row>
    <row r="257" spans="1:16" ht="12.75" customHeight="1" thickBot="1" x14ac:dyDescent="0.25">
      <c r="A257" s="10" t="str">
        <f t="shared" si="18"/>
        <v>IBVS 962 </v>
      </c>
      <c r="B257" s="8" t="str">
        <f t="shared" si="19"/>
        <v>II</v>
      </c>
      <c r="C257" s="10">
        <f t="shared" si="20"/>
        <v>41658.490599999997</v>
      </c>
      <c r="D257" t="str">
        <f t="shared" si="21"/>
        <v>vis</v>
      </c>
      <c r="E257" s="106">
        <f>VLOOKUP(C257,'A (3)'!C$21:E$970,3,FALSE)</f>
        <v>82.498696518175848</v>
      </c>
      <c r="F257" s="8" t="s">
        <v>188</v>
      </c>
      <c r="G257" t="str">
        <f t="shared" si="22"/>
        <v>41658.4906</v>
      </c>
      <c r="H257" s="10">
        <f t="shared" si="23"/>
        <v>28.5</v>
      </c>
      <c r="I257" s="107" t="s">
        <v>470</v>
      </c>
      <c r="J257" s="108" t="s">
        <v>471</v>
      </c>
      <c r="K257" s="107">
        <v>28.5</v>
      </c>
      <c r="L257" s="107" t="s">
        <v>472</v>
      </c>
      <c r="M257" s="108" t="s">
        <v>337</v>
      </c>
      <c r="N257" s="108" t="s">
        <v>338</v>
      </c>
      <c r="O257" s="109" t="s">
        <v>454</v>
      </c>
      <c r="P257" s="110" t="s">
        <v>455</v>
      </c>
    </row>
    <row r="258" spans="1:16" ht="12.75" customHeight="1" thickBot="1" x14ac:dyDescent="0.25">
      <c r="A258" s="10" t="str">
        <f t="shared" si="18"/>
        <v> BBS 41 </v>
      </c>
      <c r="B258" s="8" t="str">
        <f t="shared" si="19"/>
        <v>II</v>
      </c>
      <c r="C258" s="10">
        <f t="shared" si="20"/>
        <v>43389.286999999997</v>
      </c>
      <c r="D258" t="str">
        <f t="shared" si="21"/>
        <v>vis</v>
      </c>
      <c r="E258" s="106">
        <f>VLOOKUP(C258,'A (3)'!C$21:E$970,3,FALSE)</f>
        <v>5510.5614260644679</v>
      </c>
      <c r="F258" s="8" t="s">
        <v>188</v>
      </c>
      <c r="G258" t="str">
        <f t="shared" si="22"/>
        <v>43389.287</v>
      </c>
      <c r="H258" s="10">
        <f t="shared" si="23"/>
        <v>5456.5</v>
      </c>
      <c r="I258" s="107" t="s">
        <v>489</v>
      </c>
      <c r="J258" s="108" t="s">
        <v>490</v>
      </c>
      <c r="K258" s="107">
        <v>5456.5</v>
      </c>
      <c r="L258" s="107" t="s">
        <v>491</v>
      </c>
      <c r="M258" s="108" t="s">
        <v>317</v>
      </c>
      <c r="N258" s="108"/>
      <c r="O258" s="109" t="s">
        <v>476</v>
      </c>
      <c r="P258" s="109" t="s">
        <v>492</v>
      </c>
    </row>
    <row r="259" spans="1:16" ht="12.75" customHeight="1" thickBot="1" x14ac:dyDescent="0.25">
      <c r="A259" s="10" t="str">
        <f t="shared" si="18"/>
        <v>BAVM 52 </v>
      </c>
      <c r="B259" s="8" t="str">
        <f t="shared" si="19"/>
        <v>II</v>
      </c>
      <c r="C259" s="10">
        <f t="shared" si="20"/>
        <v>47564.5</v>
      </c>
      <c r="D259" t="str">
        <f t="shared" si="21"/>
        <v>vis</v>
      </c>
      <c r="E259" s="106">
        <f>VLOOKUP(C259,'A (3)'!C$21:E$970,3,FALSE)</f>
        <v>18604.717430327702</v>
      </c>
      <c r="F259" s="8" t="s">
        <v>188</v>
      </c>
      <c r="G259" t="str">
        <f t="shared" si="22"/>
        <v>47564.500</v>
      </c>
      <c r="H259" s="10">
        <f t="shared" si="23"/>
        <v>18550.5</v>
      </c>
      <c r="I259" s="107" t="s">
        <v>575</v>
      </c>
      <c r="J259" s="108" t="s">
        <v>576</v>
      </c>
      <c r="K259" s="107">
        <v>18550.5</v>
      </c>
      <c r="L259" s="107" t="s">
        <v>577</v>
      </c>
      <c r="M259" s="108" t="s">
        <v>299</v>
      </c>
      <c r="N259" s="108"/>
      <c r="O259" s="109" t="s">
        <v>578</v>
      </c>
      <c r="P259" s="110" t="s">
        <v>579</v>
      </c>
    </row>
    <row r="260" spans="1:16" ht="12.75" customHeight="1" thickBot="1" x14ac:dyDescent="0.25">
      <c r="A260" s="10" t="str">
        <f t="shared" si="18"/>
        <v>BAVM 59 </v>
      </c>
      <c r="B260" s="8" t="str">
        <f t="shared" si="19"/>
        <v>I</v>
      </c>
      <c r="C260" s="10">
        <f t="shared" si="20"/>
        <v>48176.544900000001</v>
      </c>
      <c r="D260" t="str">
        <f t="shared" si="21"/>
        <v>vis</v>
      </c>
      <c r="E260" s="106">
        <f>VLOOKUP(C260,'A (3)'!C$21:E$970,3,FALSE)</f>
        <v>20524.191096033785</v>
      </c>
      <c r="F260" s="8" t="s">
        <v>188</v>
      </c>
      <c r="G260" t="str">
        <f t="shared" si="22"/>
        <v>48176.5449</v>
      </c>
      <c r="H260" s="10">
        <f t="shared" si="23"/>
        <v>20470</v>
      </c>
      <c r="I260" s="107" t="s">
        <v>640</v>
      </c>
      <c r="J260" s="108" t="s">
        <v>641</v>
      </c>
      <c r="K260" s="107">
        <v>20470</v>
      </c>
      <c r="L260" s="107" t="s">
        <v>642</v>
      </c>
      <c r="M260" s="108" t="s">
        <v>337</v>
      </c>
      <c r="N260" s="108" t="s">
        <v>222</v>
      </c>
      <c r="O260" s="109" t="s">
        <v>634</v>
      </c>
      <c r="P260" s="110" t="s">
        <v>635</v>
      </c>
    </row>
    <row r="261" spans="1:16" ht="12.75" customHeight="1" thickBot="1" x14ac:dyDescent="0.25">
      <c r="A261" s="10" t="str">
        <f t="shared" si="18"/>
        <v>BAVM 59 </v>
      </c>
      <c r="B261" s="8" t="str">
        <f t="shared" si="19"/>
        <v>I</v>
      </c>
      <c r="C261" s="10">
        <f t="shared" si="20"/>
        <v>48176.549299999999</v>
      </c>
      <c r="D261" t="str">
        <f t="shared" si="21"/>
        <v>vis</v>
      </c>
      <c r="E261" s="106">
        <f>VLOOKUP(C261,'A (3)'!C$21:E$970,3,FALSE)</f>
        <v>20524.204895158859</v>
      </c>
      <c r="F261" s="8" t="s">
        <v>188</v>
      </c>
      <c r="G261" t="str">
        <f t="shared" si="22"/>
        <v>48176.5493</v>
      </c>
      <c r="H261" s="10">
        <f t="shared" si="23"/>
        <v>20470</v>
      </c>
      <c r="I261" s="107" t="s">
        <v>643</v>
      </c>
      <c r="J261" s="108" t="s">
        <v>644</v>
      </c>
      <c r="K261" s="107">
        <v>20470</v>
      </c>
      <c r="L261" s="107" t="s">
        <v>645</v>
      </c>
      <c r="M261" s="108" t="s">
        <v>337</v>
      </c>
      <c r="N261" s="108" t="s">
        <v>639</v>
      </c>
      <c r="O261" s="109" t="s">
        <v>634</v>
      </c>
      <c r="P261" s="110" t="s">
        <v>635</v>
      </c>
    </row>
    <row r="262" spans="1:16" ht="12.75" customHeight="1" thickBot="1" x14ac:dyDescent="0.25">
      <c r="A262" s="10" t="str">
        <f t="shared" si="18"/>
        <v>BAVM 80 </v>
      </c>
      <c r="B262" s="8" t="str">
        <f t="shared" si="19"/>
        <v>I</v>
      </c>
      <c r="C262" s="10">
        <f t="shared" si="20"/>
        <v>49594.375800000002</v>
      </c>
      <c r="D262" t="str">
        <f t="shared" si="21"/>
        <v>vis</v>
      </c>
      <c r="E262" s="106">
        <f>VLOOKUP(C262,'A (3)'!C$21:E$970,3,FALSE)</f>
        <v>24970.742443776988</v>
      </c>
      <c r="F262" s="8" t="s">
        <v>188</v>
      </c>
      <c r="G262" t="str">
        <f t="shared" si="22"/>
        <v>49594.3758</v>
      </c>
      <c r="H262" s="10">
        <f t="shared" si="23"/>
        <v>24917</v>
      </c>
      <c r="I262" s="107" t="s">
        <v>688</v>
      </c>
      <c r="J262" s="108" t="s">
        <v>689</v>
      </c>
      <c r="K262" s="107">
        <v>24917</v>
      </c>
      <c r="L262" s="107" t="s">
        <v>690</v>
      </c>
      <c r="M262" s="108" t="s">
        <v>337</v>
      </c>
      <c r="N262" s="108" t="s">
        <v>222</v>
      </c>
      <c r="O262" s="109" t="s">
        <v>634</v>
      </c>
      <c r="P262" s="110" t="s">
        <v>691</v>
      </c>
    </row>
    <row r="263" spans="1:16" ht="12.75" customHeight="1" thickBot="1" x14ac:dyDescent="0.25">
      <c r="A263" s="10" t="str">
        <f t="shared" si="18"/>
        <v>BAVM 80 </v>
      </c>
      <c r="B263" s="8" t="str">
        <f t="shared" si="19"/>
        <v>I</v>
      </c>
      <c r="C263" s="10">
        <f t="shared" si="20"/>
        <v>49594.376400000001</v>
      </c>
      <c r="D263" t="str">
        <f t="shared" si="21"/>
        <v>vis</v>
      </c>
      <c r="E263" s="106">
        <f>VLOOKUP(C263,'A (3)'!C$21:E$970,3,FALSE)</f>
        <v>24970.744325475862</v>
      </c>
      <c r="F263" s="8" t="s">
        <v>188</v>
      </c>
      <c r="G263" t="str">
        <f t="shared" si="22"/>
        <v>49594.3764</v>
      </c>
      <c r="H263" s="10">
        <f t="shared" si="23"/>
        <v>24917</v>
      </c>
      <c r="I263" s="107" t="s">
        <v>692</v>
      </c>
      <c r="J263" s="108" t="s">
        <v>693</v>
      </c>
      <c r="K263" s="107">
        <v>24917</v>
      </c>
      <c r="L263" s="107" t="s">
        <v>694</v>
      </c>
      <c r="M263" s="108" t="s">
        <v>337</v>
      </c>
      <c r="N263" s="108" t="s">
        <v>639</v>
      </c>
      <c r="O263" s="109" t="s">
        <v>634</v>
      </c>
      <c r="P263" s="110" t="s">
        <v>691</v>
      </c>
    </row>
    <row r="264" spans="1:16" ht="12.75" customHeight="1" thickBot="1" x14ac:dyDescent="0.25">
      <c r="A264" s="10" t="str">
        <f t="shared" si="18"/>
        <v> AOEB 8 </v>
      </c>
      <c r="B264" s="8" t="str">
        <f t="shared" si="19"/>
        <v>II</v>
      </c>
      <c r="C264" s="10">
        <f t="shared" si="20"/>
        <v>51443.618600000002</v>
      </c>
      <c r="D264" t="str">
        <f t="shared" si="21"/>
        <v>vis</v>
      </c>
      <c r="E264" s="106">
        <f>VLOOKUP(C264,'A (3)'!C$21:E$970,3,FALSE)</f>
        <v>30770.272602588175</v>
      </c>
      <c r="F264" s="8" t="s">
        <v>188</v>
      </c>
      <c r="G264" t="str">
        <f t="shared" si="22"/>
        <v>51443.6186</v>
      </c>
      <c r="H264" s="10">
        <f t="shared" si="23"/>
        <v>30716.5</v>
      </c>
      <c r="I264" s="107" t="s">
        <v>786</v>
      </c>
      <c r="J264" s="108" t="s">
        <v>787</v>
      </c>
      <c r="K264" s="107">
        <v>30716.5</v>
      </c>
      <c r="L264" s="107" t="s">
        <v>788</v>
      </c>
      <c r="M264" s="108" t="s">
        <v>762</v>
      </c>
      <c r="N264" s="108" t="s">
        <v>789</v>
      </c>
      <c r="O264" s="109" t="s">
        <v>763</v>
      </c>
      <c r="P264" s="109" t="s">
        <v>790</v>
      </c>
    </row>
    <row r="265" spans="1:16" ht="12.75" customHeight="1" thickBot="1" x14ac:dyDescent="0.25">
      <c r="A265" s="10" t="str">
        <f t="shared" si="18"/>
        <v> AOEB 8 </v>
      </c>
      <c r="B265" s="8" t="str">
        <f t="shared" si="19"/>
        <v>II</v>
      </c>
      <c r="C265" s="10">
        <f t="shared" si="20"/>
        <v>51576.585299999999</v>
      </c>
      <c r="D265" t="str">
        <f t="shared" si="21"/>
        <v>vis</v>
      </c>
      <c r="E265" s="106">
        <f>VLOOKUP(C265,'A (3)'!C$21:E$970,3,FALSE)</f>
        <v>31187.278085463429</v>
      </c>
      <c r="F265" s="8" t="s">
        <v>188</v>
      </c>
      <c r="G265" t="str">
        <f t="shared" si="22"/>
        <v>51576.5853</v>
      </c>
      <c r="H265" s="10">
        <f t="shared" si="23"/>
        <v>31133.5</v>
      </c>
      <c r="I265" s="107" t="s">
        <v>795</v>
      </c>
      <c r="J265" s="108" t="s">
        <v>796</v>
      </c>
      <c r="K265" s="107">
        <v>31133.5</v>
      </c>
      <c r="L265" s="107" t="s">
        <v>797</v>
      </c>
      <c r="M265" s="108" t="s">
        <v>762</v>
      </c>
      <c r="N265" s="108" t="s">
        <v>789</v>
      </c>
      <c r="O265" s="109" t="s">
        <v>487</v>
      </c>
      <c r="P265" s="109" t="s">
        <v>790</v>
      </c>
    </row>
    <row r="266" spans="1:16" ht="12.75" customHeight="1" thickBot="1" x14ac:dyDescent="0.25">
      <c r="A266" s="10" t="str">
        <f t="shared" si="18"/>
        <v> BBS 122 </v>
      </c>
      <c r="B266" s="8" t="str">
        <f t="shared" si="19"/>
        <v>II</v>
      </c>
      <c r="C266" s="10">
        <f t="shared" si="20"/>
        <v>51597.310100000002</v>
      </c>
      <c r="D266" t="str">
        <f t="shared" si="21"/>
        <v>vis</v>
      </c>
      <c r="E266" s="106">
        <f>VLOOKUP(C266,'A (3)'!C$21:E$970,3,FALSE)</f>
        <v>31252.274473517689</v>
      </c>
      <c r="F266" s="8" t="s">
        <v>188</v>
      </c>
      <c r="G266" t="str">
        <f t="shared" si="22"/>
        <v>51597.3101</v>
      </c>
      <c r="H266" s="10">
        <f t="shared" si="23"/>
        <v>31198.5</v>
      </c>
      <c r="I266" s="107" t="s">
        <v>798</v>
      </c>
      <c r="J266" s="108" t="s">
        <v>799</v>
      </c>
      <c r="K266" s="107">
        <v>31198.5</v>
      </c>
      <c r="L266" s="107" t="s">
        <v>800</v>
      </c>
      <c r="M266" s="108" t="s">
        <v>337</v>
      </c>
      <c r="N266" s="108" t="s">
        <v>338</v>
      </c>
      <c r="O266" s="109" t="s">
        <v>801</v>
      </c>
      <c r="P266" s="109" t="s">
        <v>802</v>
      </c>
    </row>
    <row r="267" spans="1:16" ht="12.75" customHeight="1" thickBot="1" x14ac:dyDescent="0.25">
      <c r="A267" s="10" t="str">
        <f t="shared" ref="A267:A330" si="24">P267</f>
        <v> BBS 122 </v>
      </c>
      <c r="B267" s="8" t="str">
        <f t="shared" ref="B267:B330" si="25">IF(H267=INT(H267),"I","II")</f>
        <v>I</v>
      </c>
      <c r="C267" s="10">
        <f t="shared" ref="C267:C330" si="26">1*G267</f>
        <v>51597.470600000001</v>
      </c>
      <c r="D267" t="str">
        <f t="shared" ref="D267:D330" si="27">VLOOKUP(F267,I$1:J$5,2,FALSE)</f>
        <v>vis</v>
      </c>
      <c r="E267" s="106">
        <f>VLOOKUP(C267,'A (3)'!C$21:E$970,3,FALSE)</f>
        <v>31252.777827966591</v>
      </c>
      <c r="F267" s="8" t="s">
        <v>188</v>
      </c>
      <c r="G267" t="str">
        <f t="shared" ref="G267:G330" si="28">MID(I267,3,LEN(I267)-3)</f>
        <v>51597.4706</v>
      </c>
      <c r="H267" s="10">
        <f t="shared" ref="H267:H330" si="29">1*K267</f>
        <v>31199</v>
      </c>
      <c r="I267" s="107" t="s">
        <v>803</v>
      </c>
      <c r="J267" s="108" t="s">
        <v>804</v>
      </c>
      <c r="K267" s="107">
        <v>31199</v>
      </c>
      <c r="L267" s="107" t="s">
        <v>805</v>
      </c>
      <c r="M267" s="108" t="s">
        <v>337</v>
      </c>
      <c r="N267" s="108" t="s">
        <v>338</v>
      </c>
      <c r="O267" s="109" t="s">
        <v>801</v>
      </c>
      <c r="P267" s="109" t="s">
        <v>802</v>
      </c>
    </row>
    <row r="268" spans="1:16" ht="12.75" customHeight="1" thickBot="1" x14ac:dyDescent="0.25">
      <c r="A268" s="10" t="str">
        <f t="shared" si="24"/>
        <v> BBS 122 </v>
      </c>
      <c r="B268" s="8" t="str">
        <f t="shared" si="25"/>
        <v>II</v>
      </c>
      <c r="C268" s="10">
        <f t="shared" si="26"/>
        <v>51598.585599999999</v>
      </c>
      <c r="D268" t="str">
        <f t="shared" si="27"/>
        <v>vis</v>
      </c>
      <c r="E268" s="106">
        <f>VLOOKUP(C268,'A (3)'!C$21:E$970,3,FALSE)</f>
        <v>31256.274651708212</v>
      </c>
      <c r="F268" s="8" t="s">
        <v>188</v>
      </c>
      <c r="G268" t="str">
        <f t="shared" si="28"/>
        <v>51598.5856</v>
      </c>
      <c r="H268" s="10">
        <f t="shared" si="29"/>
        <v>31202.5</v>
      </c>
      <c r="I268" s="107" t="s">
        <v>806</v>
      </c>
      <c r="J268" s="108" t="s">
        <v>807</v>
      </c>
      <c r="K268" s="107">
        <v>31202.5</v>
      </c>
      <c r="L268" s="107" t="s">
        <v>797</v>
      </c>
      <c r="M268" s="108" t="s">
        <v>337</v>
      </c>
      <c r="N268" s="108" t="s">
        <v>338</v>
      </c>
      <c r="O268" s="109" t="s">
        <v>801</v>
      </c>
      <c r="P268" s="109" t="s">
        <v>802</v>
      </c>
    </row>
    <row r="269" spans="1:16" ht="12.75" customHeight="1" thickBot="1" x14ac:dyDescent="0.25">
      <c r="A269" s="10" t="str">
        <f t="shared" si="24"/>
        <v>IBVS 5040 </v>
      </c>
      <c r="B269" s="8" t="str">
        <f t="shared" si="25"/>
        <v>I</v>
      </c>
      <c r="C269" s="10">
        <f t="shared" si="26"/>
        <v>51786.874600000003</v>
      </c>
      <c r="D269" t="str">
        <f t="shared" si="27"/>
        <v>vis</v>
      </c>
      <c r="E269" s="106" t="e">
        <f>VLOOKUP(C269,'A (3)'!C$21:E$970,3,FALSE)</f>
        <v>#N/A</v>
      </c>
      <c r="F269" s="8" t="s">
        <v>188</v>
      </c>
      <c r="G269" t="str">
        <f t="shared" si="28"/>
        <v>51786.8746</v>
      </c>
      <c r="H269" s="10">
        <f t="shared" si="29"/>
        <v>31793</v>
      </c>
      <c r="I269" s="107" t="s">
        <v>808</v>
      </c>
      <c r="J269" s="108" t="s">
        <v>809</v>
      </c>
      <c r="K269" s="107">
        <v>31793</v>
      </c>
      <c r="L269" s="107" t="s">
        <v>810</v>
      </c>
      <c r="M269" s="108" t="s">
        <v>337</v>
      </c>
      <c r="N269" s="108" t="s">
        <v>338</v>
      </c>
      <c r="O269" s="109" t="s">
        <v>811</v>
      </c>
      <c r="P269" s="110" t="s">
        <v>812</v>
      </c>
    </row>
    <row r="270" spans="1:16" ht="12.75" customHeight="1" thickBot="1" x14ac:dyDescent="0.25">
      <c r="A270" s="10" t="str">
        <f t="shared" si="24"/>
        <v> AOEB 8 </v>
      </c>
      <c r="B270" s="8" t="str">
        <f t="shared" si="25"/>
        <v>II</v>
      </c>
      <c r="C270" s="10">
        <f t="shared" si="26"/>
        <v>51870.5749</v>
      </c>
      <c r="D270" t="str">
        <f t="shared" si="27"/>
        <v>vis</v>
      </c>
      <c r="E270" s="106">
        <f>VLOOKUP(C270,'A (3)'!C$21:E$970,3,FALSE)</f>
        <v>32109.277917814725</v>
      </c>
      <c r="F270" s="8" t="s">
        <v>188</v>
      </c>
      <c r="G270" t="str">
        <f t="shared" si="28"/>
        <v>51870.5749</v>
      </c>
      <c r="H270" s="10">
        <f t="shared" si="29"/>
        <v>32055.5</v>
      </c>
      <c r="I270" s="107" t="s">
        <v>813</v>
      </c>
      <c r="J270" s="108" t="s">
        <v>814</v>
      </c>
      <c r="K270" s="107">
        <v>32055.5</v>
      </c>
      <c r="L270" s="107" t="s">
        <v>815</v>
      </c>
      <c r="M270" s="108" t="s">
        <v>762</v>
      </c>
      <c r="N270" s="108" t="s">
        <v>789</v>
      </c>
      <c r="O270" s="109" t="s">
        <v>487</v>
      </c>
      <c r="P270" s="109" t="s">
        <v>790</v>
      </c>
    </row>
    <row r="271" spans="1:16" ht="12.75" customHeight="1" thickBot="1" x14ac:dyDescent="0.25">
      <c r="A271" s="10" t="str">
        <f t="shared" si="24"/>
        <v> AOEB 8 </v>
      </c>
      <c r="B271" s="8" t="str">
        <f t="shared" si="25"/>
        <v>I</v>
      </c>
      <c r="C271" s="10">
        <f t="shared" si="26"/>
        <v>51919.520799999998</v>
      </c>
      <c r="D271" t="str">
        <f t="shared" si="27"/>
        <v>vis</v>
      </c>
      <c r="E271" s="106">
        <f>VLOOKUP(C271,'A (3)'!C$21:E$970,3,FALSE)</f>
        <v>32262.780326043729</v>
      </c>
      <c r="F271" s="8" t="s">
        <v>188</v>
      </c>
      <c r="G271" t="str">
        <f t="shared" si="28"/>
        <v>51919.5208</v>
      </c>
      <c r="H271" s="10">
        <f t="shared" si="29"/>
        <v>32209</v>
      </c>
      <c r="I271" s="107" t="s">
        <v>816</v>
      </c>
      <c r="J271" s="108" t="s">
        <v>817</v>
      </c>
      <c r="K271" s="107">
        <v>32209</v>
      </c>
      <c r="L271" s="107" t="s">
        <v>818</v>
      </c>
      <c r="M271" s="108" t="s">
        <v>762</v>
      </c>
      <c r="N271" s="108" t="s">
        <v>789</v>
      </c>
      <c r="O271" s="109" t="s">
        <v>487</v>
      </c>
      <c r="P271" s="109" t="s">
        <v>790</v>
      </c>
    </row>
    <row r="272" spans="1:16" ht="12.75" customHeight="1" thickBot="1" x14ac:dyDescent="0.25">
      <c r="A272" s="10" t="str">
        <f t="shared" si="24"/>
        <v> AOEB 8 </v>
      </c>
      <c r="B272" s="8" t="str">
        <f t="shared" si="25"/>
        <v>I</v>
      </c>
      <c r="C272" s="10">
        <f t="shared" si="26"/>
        <v>51933.549599999998</v>
      </c>
      <c r="D272" t="str">
        <f t="shared" si="27"/>
        <v>vis</v>
      </c>
      <c r="E272" s="106">
        <f>VLOOKUP(C272,'A (3)'!C$21:E$970,3,FALSE)</f>
        <v>32306.776954659468</v>
      </c>
      <c r="F272" s="8" t="s">
        <v>188</v>
      </c>
      <c r="G272" t="str">
        <f t="shared" si="28"/>
        <v>51933.5496</v>
      </c>
      <c r="H272" s="10">
        <f t="shared" si="29"/>
        <v>32253</v>
      </c>
      <c r="I272" s="107" t="s">
        <v>819</v>
      </c>
      <c r="J272" s="108" t="s">
        <v>820</v>
      </c>
      <c r="K272" s="107">
        <v>32253</v>
      </c>
      <c r="L272" s="107" t="s">
        <v>821</v>
      </c>
      <c r="M272" s="108" t="s">
        <v>762</v>
      </c>
      <c r="N272" s="108" t="s">
        <v>789</v>
      </c>
      <c r="O272" s="109" t="s">
        <v>822</v>
      </c>
      <c r="P272" s="109" t="s">
        <v>790</v>
      </c>
    </row>
    <row r="273" spans="1:16" ht="12.75" customHeight="1" thickBot="1" x14ac:dyDescent="0.25">
      <c r="A273" s="10" t="str">
        <f t="shared" si="24"/>
        <v> AOEB 8 </v>
      </c>
      <c r="B273" s="8" t="str">
        <f t="shared" si="25"/>
        <v>I</v>
      </c>
      <c r="C273" s="10">
        <f t="shared" si="26"/>
        <v>51948.536800000002</v>
      </c>
      <c r="D273" t="str">
        <f t="shared" si="27"/>
        <v>vis</v>
      </c>
      <c r="E273" s="106">
        <f>VLOOKUP(C273,'A (3)'!C$21:E$970,3,FALSE)</f>
        <v>32353.779283610624</v>
      </c>
      <c r="F273" s="8" t="s">
        <v>188</v>
      </c>
      <c r="G273" t="str">
        <f t="shared" si="28"/>
        <v>51948.5368</v>
      </c>
      <c r="H273" s="10">
        <f t="shared" si="29"/>
        <v>32300</v>
      </c>
      <c r="I273" s="107" t="s">
        <v>823</v>
      </c>
      <c r="J273" s="108" t="s">
        <v>824</v>
      </c>
      <c r="K273" s="107">
        <v>32300</v>
      </c>
      <c r="L273" s="107" t="s">
        <v>825</v>
      </c>
      <c r="M273" s="108" t="s">
        <v>762</v>
      </c>
      <c r="N273" s="108" t="s">
        <v>789</v>
      </c>
      <c r="O273" s="109" t="s">
        <v>822</v>
      </c>
      <c r="P273" s="109" t="s">
        <v>790</v>
      </c>
    </row>
    <row r="274" spans="1:16" ht="12.75" customHeight="1" thickBot="1" x14ac:dyDescent="0.25">
      <c r="A274" s="10" t="str">
        <f t="shared" si="24"/>
        <v> BBS 125 </v>
      </c>
      <c r="B274" s="8" t="str">
        <f t="shared" si="25"/>
        <v>I</v>
      </c>
      <c r="C274" s="10">
        <f t="shared" si="26"/>
        <v>52026.338499999998</v>
      </c>
      <c r="D274" t="str">
        <f t="shared" si="27"/>
        <v>vis</v>
      </c>
      <c r="E274" s="106">
        <f>VLOOKUP(C274,'A (3)'!C$21:E$970,3,FALSE)</f>
        <v>32597.778235807036</v>
      </c>
      <c r="F274" s="8" t="s">
        <v>188</v>
      </c>
      <c r="G274" t="str">
        <f t="shared" si="28"/>
        <v>52026.3385</v>
      </c>
      <c r="H274" s="10">
        <f t="shared" si="29"/>
        <v>32544</v>
      </c>
      <c r="I274" s="107" t="s">
        <v>826</v>
      </c>
      <c r="J274" s="108" t="s">
        <v>827</v>
      </c>
      <c r="K274" s="107">
        <v>32544</v>
      </c>
      <c r="L274" s="107" t="s">
        <v>828</v>
      </c>
      <c r="M274" s="108" t="s">
        <v>337</v>
      </c>
      <c r="N274" s="108" t="s">
        <v>338</v>
      </c>
      <c r="O274" s="109" t="s">
        <v>801</v>
      </c>
      <c r="P274" s="109" t="s">
        <v>829</v>
      </c>
    </row>
    <row r="275" spans="1:16" ht="12.75" customHeight="1" thickBot="1" x14ac:dyDescent="0.25">
      <c r="A275" s="10" t="str">
        <f t="shared" si="24"/>
        <v> BBS 125 </v>
      </c>
      <c r="B275" s="8" t="str">
        <f t="shared" si="25"/>
        <v>II</v>
      </c>
      <c r="C275" s="10">
        <f t="shared" si="26"/>
        <v>52065.398999999998</v>
      </c>
      <c r="D275" t="str">
        <f t="shared" si="27"/>
        <v>vis</v>
      </c>
      <c r="E275" s="106">
        <f>VLOOKUP(C275,'A (3)'!C$21:E$970,3,FALSE)</f>
        <v>32720.278400614083</v>
      </c>
      <c r="F275" s="8" t="s">
        <v>188</v>
      </c>
      <c r="G275" t="str">
        <f t="shared" si="28"/>
        <v>52065.399</v>
      </c>
      <c r="H275" s="10">
        <f t="shared" si="29"/>
        <v>32666.5</v>
      </c>
      <c r="I275" s="107" t="s">
        <v>830</v>
      </c>
      <c r="J275" s="108" t="s">
        <v>831</v>
      </c>
      <c r="K275" s="107">
        <v>32666.5</v>
      </c>
      <c r="L275" s="107" t="s">
        <v>832</v>
      </c>
      <c r="M275" s="108" t="s">
        <v>337</v>
      </c>
      <c r="N275" s="108" t="s">
        <v>338</v>
      </c>
      <c r="O275" s="109" t="s">
        <v>801</v>
      </c>
      <c r="P275" s="109" t="s">
        <v>829</v>
      </c>
    </row>
    <row r="276" spans="1:16" ht="12.75" customHeight="1" thickBot="1" x14ac:dyDescent="0.25">
      <c r="A276" s="10" t="str">
        <f t="shared" si="24"/>
        <v> BBS 125 </v>
      </c>
      <c r="B276" s="8" t="str">
        <f t="shared" si="25"/>
        <v>I</v>
      </c>
      <c r="C276" s="10">
        <f t="shared" si="26"/>
        <v>52065.559300000001</v>
      </c>
      <c r="D276" t="str">
        <f t="shared" si="27"/>
        <v>vis</v>
      </c>
      <c r="E276" s="106">
        <f>VLOOKUP(C276,'A (3)'!C$21:E$970,3,FALSE)</f>
        <v>32720.78112783004</v>
      </c>
      <c r="F276" s="8" t="s">
        <v>188</v>
      </c>
      <c r="G276" t="str">
        <f t="shared" si="28"/>
        <v>52065.5593</v>
      </c>
      <c r="H276" s="10">
        <f t="shared" si="29"/>
        <v>32667</v>
      </c>
      <c r="I276" s="107" t="s">
        <v>833</v>
      </c>
      <c r="J276" s="108" t="s">
        <v>834</v>
      </c>
      <c r="K276" s="107">
        <v>32667</v>
      </c>
      <c r="L276" s="107" t="s">
        <v>835</v>
      </c>
      <c r="M276" s="108" t="s">
        <v>337</v>
      </c>
      <c r="N276" s="108" t="s">
        <v>338</v>
      </c>
      <c r="O276" s="109" t="s">
        <v>801</v>
      </c>
      <c r="P276" s="109" t="s">
        <v>829</v>
      </c>
    </row>
    <row r="277" spans="1:16" ht="12.75" customHeight="1" thickBot="1" x14ac:dyDescent="0.25">
      <c r="A277" s="10" t="str">
        <f t="shared" si="24"/>
        <v> AOEB 8 </v>
      </c>
      <c r="B277" s="8" t="str">
        <f t="shared" si="25"/>
        <v>I</v>
      </c>
      <c r="C277" s="10">
        <f t="shared" si="26"/>
        <v>52125.825299999997</v>
      </c>
      <c r="D277" t="str">
        <f t="shared" si="27"/>
        <v>vis</v>
      </c>
      <c r="E277" s="106">
        <f>VLOOKUP(C277,'A (3)'!C$21:E$970,3,FALSE)</f>
        <v>32909.78523510621</v>
      </c>
      <c r="F277" s="8" t="s">
        <v>188</v>
      </c>
      <c r="G277" t="str">
        <f t="shared" si="28"/>
        <v>52125.8253</v>
      </c>
      <c r="H277" s="10">
        <f t="shared" si="29"/>
        <v>32856</v>
      </c>
      <c r="I277" s="107" t="s">
        <v>836</v>
      </c>
      <c r="J277" s="108" t="s">
        <v>837</v>
      </c>
      <c r="K277" s="107">
        <v>32856</v>
      </c>
      <c r="L277" s="107" t="s">
        <v>838</v>
      </c>
      <c r="M277" s="108" t="s">
        <v>762</v>
      </c>
      <c r="N277" s="108" t="s">
        <v>789</v>
      </c>
      <c r="O277" s="109" t="s">
        <v>487</v>
      </c>
      <c r="P277" s="109" t="s">
        <v>790</v>
      </c>
    </row>
    <row r="278" spans="1:16" ht="12.75" customHeight="1" thickBot="1" x14ac:dyDescent="0.25">
      <c r="A278" s="10" t="str">
        <f t="shared" si="24"/>
        <v> AOEB 8 </v>
      </c>
      <c r="B278" s="8" t="str">
        <f t="shared" si="25"/>
        <v>I</v>
      </c>
      <c r="C278" s="10">
        <f t="shared" si="26"/>
        <v>52185.7713</v>
      </c>
      <c r="D278" t="str">
        <f t="shared" si="27"/>
        <v>vis</v>
      </c>
      <c r="E278" s="106">
        <f>VLOOKUP(C278,'A (3)'!C$21:E$970,3,FALSE)</f>
        <v>33097.785769649388</v>
      </c>
      <c r="F278" s="8" t="s">
        <v>188</v>
      </c>
      <c r="G278" t="str">
        <f t="shared" si="28"/>
        <v>52185.7713</v>
      </c>
      <c r="H278" s="10">
        <f t="shared" si="29"/>
        <v>33044</v>
      </c>
      <c r="I278" s="107" t="s">
        <v>839</v>
      </c>
      <c r="J278" s="108" t="s">
        <v>840</v>
      </c>
      <c r="K278" s="107">
        <v>33044</v>
      </c>
      <c r="L278" s="107" t="s">
        <v>841</v>
      </c>
      <c r="M278" s="108" t="s">
        <v>762</v>
      </c>
      <c r="N278" s="108" t="s">
        <v>789</v>
      </c>
      <c r="O278" s="109" t="s">
        <v>822</v>
      </c>
      <c r="P278" s="109" t="s">
        <v>790</v>
      </c>
    </row>
    <row r="279" spans="1:16" ht="12.75" customHeight="1" thickBot="1" x14ac:dyDescent="0.25">
      <c r="A279" s="10" t="str">
        <f t="shared" si="24"/>
        <v> AOEB 8 </v>
      </c>
      <c r="B279" s="8" t="str">
        <f t="shared" si="25"/>
        <v>II</v>
      </c>
      <c r="C279" s="10">
        <f t="shared" si="26"/>
        <v>52215.581599999998</v>
      </c>
      <c r="D279" t="str">
        <f t="shared" si="27"/>
        <v>vis</v>
      </c>
      <c r="E279" s="106">
        <f>VLOOKUP(C279,'A (3)'!C$21:E$970,3,FALSE)</f>
        <v>33191.275782909514</v>
      </c>
      <c r="F279" s="8" t="s">
        <v>188</v>
      </c>
      <c r="G279" t="str">
        <f t="shared" si="28"/>
        <v>52215.5816</v>
      </c>
      <c r="H279" s="10">
        <f t="shared" si="29"/>
        <v>33137.5</v>
      </c>
      <c r="I279" s="107" t="s">
        <v>852</v>
      </c>
      <c r="J279" s="108" t="s">
        <v>853</v>
      </c>
      <c r="K279" s="107">
        <v>33137.5</v>
      </c>
      <c r="L279" s="107" t="s">
        <v>854</v>
      </c>
      <c r="M279" s="108" t="s">
        <v>762</v>
      </c>
      <c r="N279" s="108" t="s">
        <v>789</v>
      </c>
      <c r="O279" s="109" t="s">
        <v>822</v>
      </c>
      <c r="P279" s="109" t="s">
        <v>790</v>
      </c>
    </row>
    <row r="280" spans="1:16" ht="12.75" customHeight="1" thickBot="1" x14ac:dyDescent="0.25">
      <c r="A280" s="10" t="str">
        <f t="shared" si="24"/>
        <v> AOEB 8 </v>
      </c>
      <c r="B280" s="8" t="str">
        <f t="shared" si="25"/>
        <v>II</v>
      </c>
      <c r="C280" s="10">
        <f t="shared" si="26"/>
        <v>52230.569799999997</v>
      </c>
      <c r="D280" t="str">
        <f t="shared" si="27"/>
        <v>vis</v>
      </c>
      <c r="E280" s="106">
        <f>VLOOKUP(C280,'A (3)'!C$21:E$970,3,FALSE)</f>
        <v>33238.281248025451</v>
      </c>
      <c r="F280" s="8" t="s">
        <v>188</v>
      </c>
      <c r="G280" t="str">
        <f t="shared" si="28"/>
        <v>52230.5698</v>
      </c>
      <c r="H280" s="10">
        <f t="shared" si="29"/>
        <v>33184.5</v>
      </c>
      <c r="I280" s="107" t="s">
        <v>855</v>
      </c>
      <c r="J280" s="108" t="s">
        <v>856</v>
      </c>
      <c r="K280" s="107">
        <v>33184.5</v>
      </c>
      <c r="L280" s="107" t="s">
        <v>857</v>
      </c>
      <c r="M280" s="108" t="s">
        <v>762</v>
      </c>
      <c r="N280" s="108" t="s">
        <v>789</v>
      </c>
      <c r="O280" s="109" t="s">
        <v>487</v>
      </c>
      <c r="P280" s="109" t="s">
        <v>790</v>
      </c>
    </row>
    <row r="281" spans="1:16" ht="12.75" customHeight="1" thickBot="1" x14ac:dyDescent="0.25">
      <c r="A281" s="10" t="str">
        <f t="shared" si="24"/>
        <v> AOEB 8 </v>
      </c>
      <c r="B281" s="8" t="str">
        <f t="shared" si="25"/>
        <v>I</v>
      </c>
      <c r="C281" s="10">
        <f t="shared" si="26"/>
        <v>52257.515399999997</v>
      </c>
      <c r="D281" t="str">
        <f t="shared" si="27"/>
        <v>vis</v>
      </c>
      <c r="E281" s="106">
        <f>VLOOKUP(C281,'A (3)'!C$21:E$970,3,FALSE)</f>
        <v>33322.787090009668</v>
      </c>
      <c r="F281" s="8" t="s">
        <v>188</v>
      </c>
      <c r="G281" t="str">
        <f t="shared" si="28"/>
        <v>52257.5154</v>
      </c>
      <c r="H281" s="10">
        <f t="shared" si="29"/>
        <v>33269</v>
      </c>
      <c r="I281" s="107" t="s">
        <v>858</v>
      </c>
      <c r="J281" s="108" t="s">
        <v>859</v>
      </c>
      <c r="K281" s="107">
        <v>33269</v>
      </c>
      <c r="L281" s="107" t="s">
        <v>860</v>
      </c>
      <c r="M281" s="108" t="s">
        <v>762</v>
      </c>
      <c r="N281" s="108" t="s">
        <v>789</v>
      </c>
      <c r="O281" s="109" t="s">
        <v>822</v>
      </c>
      <c r="P281" s="109" t="s">
        <v>790</v>
      </c>
    </row>
    <row r="282" spans="1:16" ht="12.75" customHeight="1" thickBot="1" x14ac:dyDescent="0.25">
      <c r="A282" s="10" t="str">
        <f t="shared" si="24"/>
        <v> AOEB 8 </v>
      </c>
      <c r="B282" s="8" t="str">
        <f t="shared" si="25"/>
        <v>II</v>
      </c>
      <c r="C282" s="10">
        <f t="shared" si="26"/>
        <v>52489.805399999997</v>
      </c>
      <c r="D282" t="str">
        <f t="shared" si="27"/>
        <v>vis</v>
      </c>
      <c r="E282" s="106">
        <f>VLOOKUP(C282,'A (3)'!C$21:E$970,3,FALSE)</f>
        <v>34051.286809240839</v>
      </c>
      <c r="F282" s="8" t="s">
        <v>188</v>
      </c>
      <c r="G282" t="str">
        <f t="shared" si="28"/>
        <v>52489.8054</v>
      </c>
      <c r="H282" s="10">
        <f t="shared" si="29"/>
        <v>33997.5</v>
      </c>
      <c r="I282" s="107" t="s">
        <v>864</v>
      </c>
      <c r="J282" s="108" t="s">
        <v>865</v>
      </c>
      <c r="K282" s="107">
        <v>33997.5</v>
      </c>
      <c r="L282" s="107" t="s">
        <v>866</v>
      </c>
      <c r="M282" s="108" t="s">
        <v>762</v>
      </c>
      <c r="N282" s="108" t="s">
        <v>789</v>
      </c>
      <c r="O282" s="109" t="s">
        <v>487</v>
      </c>
      <c r="P282" s="109" t="s">
        <v>790</v>
      </c>
    </row>
    <row r="283" spans="1:16" ht="12.75" customHeight="1" thickBot="1" x14ac:dyDescent="0.25">
      <c r="A283" s="10" t="str">
        <f t="shared" si="24"/>
        <v> AOEB 8 </v>
      </c>
      <c r="B283" s="8" t="str">
        <f t="shared" si="25"/>
        <v>II</v>
      </c>
      <c r="C283" s="10">
        <f t="shared" si="26"/>
        <v>52496.8194</v>
      </c>
      <c r="D283" t="str">
        <f t="shared" si="27"/>
        <v>vis</v>
      </c>
      <c r="E283" s="106">
        <f>VLOOKUP(C283,'A (3)'!C$21:E$970,3,FALSE)</f>
        <v>34073.283869082799</v>
      </c>
      <c r="F283" s="8" t="s">
        <v>188</v>
      </c>
      <c r="G283" t="str">
        <f t="shared" si="28"/>
        <v>52496.8194</v>
      </c>
      <c r="H283" s="10">
        <f t="shared" si="29"/>
        <v>34019.5</v>
      </c>
      <c r="I283" s="107" t="s">
        <v>867</v>
      </c>
      <c r="J283" s="108" t="s">
        <v>868</v>
      </c>
      <c r="K283" s="107">
        <v>34019.5</v>
      </c>
      <c r="L283" s="107" t="s">
        <v>869</v>
      </c>
      <c r="M283" s="108" t="s">
        <v>762</v>
      </c>
      <c r="N283" s="108" t="s">
        <v>789</v>
      </c>
      <c r="O283" s="109" t="s">
        <v>822</v>
      </c>
      <c r="P283" s="109" t="s">
        <v>790</v>
      </c>
    </row>
    <row r="284" spans="1:16" ht="12.75" customHeight="1" thickBot="1" x14ac:dyDescent="0.25">
      <c r="A284" s="10" t="str">
        <f t="shared" si="24"/>
        <v> AOEB 8 </v>
      </c>
      <c r="B284" s="8" t="str">
        <f t="shared" si="25"/>
        <v>I</v>
      </c>
      <c r="C284" s="10">
        <f t="shared" si="26"/>
        <v>52518.660499999998</v>
      </c>
      <c r="D284" t="str">
        <f t="shared" si="27"/>
        <v>vis</v>
      </c>
      <c r="E284" s="106">
        <f>VLOOKUP(C284,'A (3)'!C$21:E$970,3,FALSE)</f>
        <v>34141.781157892896</v>
      </c>
      <c r="F284" s="8" t="s">
        <v>188</v>
      </c>
      <c r="G284" t="str">
        <f t="shared" si="28"/>
        <v>52518.6605</v>
      </c>
      <c r="H284" s="10">
        <f t="shared" si="29"/>
        <v>34088</v>
      </c>
      <c r="I284" s="107" t="s">
        <v>876</v>
      </c>
      <c r="J284" s="108" t="s">
        <v>877</v>
      </c>
      <c r="K284" s="107" t="s">
        <v>878</v>
      </c>
      <c r="L284" s="107" t="s">
        <v>879</v>
      </c>
      <c r="M284" s="108" t="s">
        <v>762</v>
      </c>
      <c r="N284" s="108" t="s">
        <v>789</v>
      </c>
      <c r="O284" s="109" t="s">
        <v>487</v>
      </c>
      <c r="P284" s="109" t="s">
        <v>790</v>
      </c>
    </row>
    <row r="285" spans="1:16" ht="12.75" customHeight="1" thickBot="1" x14ac:dyDescent="0.25">
      <c r="A285" s="10" t="str">
        <f t="shared" si="24"/>
        <v> AOEB 8 </v>
      </c>
      <c r="B285" s="8" t="str">
        <f t="shared" si="25"/>
        <v>I</v>
      </c>
      <c r="C285" s="10">
        <f t="shared" si="26"/>
        <v>52527.908199999998</v>
      </c>
      <c r="D285" t="str">
        <f t="shared" si="27"/>
        <v>vis</v>
      </c>
      <c r="E285" s="106">
        <f>VLOOKUP(C285,'A (3)'!C$21:E$970,3,FALSE)</f>
        <v>34170.783469027832</v>
      </c>
      <c r="F285" s="8" t="s">
        <v>188</v>
      </c>
      <c r="G285" t="str">
        <f t="shared" si="28"/>
        <v>52527.9082</v>
      </c>
      <c r="H285" s="10">
        <f t="shared" si="29"/>
        <v>34117</v>
      </c>
      <c r="I285" s="107" t="s">
        <v>884</v>
      </c>
      <c r="J285" s="108" t="s">
        <v>885</v>
      </c>
      <c r="K285" s="107" t="s">
        <v>886</v>
      </c>
      <c r="L285" s="107" t="s">
        <v>883</v>
      </c>
      <c r="M285" s="108" t="s">
        <v>762</v>
      </c>
      <c r="N285" s="108" t="s">
        <v>789</v>
      </c>
      <c r="O285" s="109" t="s">
        <v>822</v>
      </c>
      <c r="P285" s="109" t="s">
        <v>790</v>
      </c>
    </row>
    <row r="286" spans="1:16" ht="12.75" customHeight="1" thickBot="1" x14ac:dyDescent="0.25">
      <c r="A286" s="10" t="str">
        <f t="shared" si="24"/>
        <v> AOEB 8 </v>
      </c>
      <c r="B286" s="8" t="str">
        <f t="shared" si="25"/>
        <v>I</v>
      </c>
      <c r="C286" s="10">
        <f t="shared" si="26"/>
        <v>52639.510699999999</v>
      </c>
      <c r="D286" t="str">
        <f t="shared" si="27"/>
        <v>vis</v>
      </c>
      <c r="E286" s="106">
        <f>VLOOKUP(C286,'A (3)'!C$21:E$970,3,FALSE)</f>
        <v>34520.787300081676</v>
      </c>
      <c r="F286" s="8" t="s">
        <v>188</v>
      </c>
      <c r="G286" t="str">
        <f t="shared" si="28"/>
        <v>52639.5107</v>
      </c>
      <c r="H286" s="10">
        <f t="shared" si="29"/>
        <v>34467</v>
      </c>
      <c r="I286" s="107" t="s">
        <v>891</v>
      </c>
      <c r="J286" s="108" t="s">
        <v>892</v>
      </c>
      <c r="K286" s="107" t="s">
        <v>893</v>
      </c>
      <c r="L286" s="107" t="s">
        <v>894</v>
      </c>
      <c r="M286" s="108" t="s">
        <v>762</v>
      </c>
      <c r="N286" s="108" t="s">
        <v>789</v>
      </c>
      <c r="O286" s="109" t="s">
        <v>763</v>
      </c>
      <c r="P286" s="109" t="s">
        <v>790</v>
      </c>
    </row>
    <row r="287" spans="1:16" ht="12.75" customHeight="1" thickBot="1" x14ac:dyDescent="0.25">
      <c r="A287" s="10" t="str">
        <f t="shared" si="24"/>
        <v>IBVS 5493 </v>
      </c>
      <c r="B287" s="8" t="str">
        <f t="shared" si="25"/>
        <v>I</v>
      </c>
      <c r="C287" s="10">
        <f t="shared" si="26"/>
        <v>52658.6417</v>
      </c>
      <c r="D287" t="str">
        <f t="shared" si="27"/>
        <v>vis</v>
      </c>
      <c r="E287" s="106" t="e">
        <f>VLOOKUP(C287,'A (3)'!C$21:E$970,3,FALSE)</f>
        <v>#N/A</v>
      </c>
      <c r="F287" s="8" t="s">
        <v>188</v>
      </c>
      <c r="G287" t="str">
        <f t="shared" si="28"/>
        <v>52658.6417</v>
      </c>
      <c r="H287" s="10">
        <f t="shared" si="29"/>
        <v>34527</v>
      </c>
      <c r="I287" s="107" t="s">
        <v>895</v>
      </c>
      <c r="J287" s="108" t="s">
        <v>896</v>
      </c>
      <c r="K287" s="107" t="s">
        <v>897</v>
      </c>
      <c r="L287" s="107" t="s">
        <v>898</v>
      </c>
      <c r="M287" s="108" t="s">
        <v>337</v>
      </c>
      <c r="N287" s="108" t="s">
        <v>338</v>
      </c>
      <c r="O287" s="109" t="s">
        <v>899</v>
      </c>
      <c r="P287" s="110" t="s">
        <v>900</v>
      </c>
    </row>
    <row r="288" spans="1:16" ht="12.75" customHeight="1" thickBot="1" x14ac:dyDescent="0.25">
      <c r="A288" s="10" t="str">
        <f t="shared" si="24"/>
        <v> AOEB 8 </v>
      </c>
      <c r="B288" s="8" t="str">
        <f t="shared" si="25"/>
        <v>II</v>
      </c>
      <c r="C288" s="10">
        <f t="shared" si="26"/>
        <v>52663.583400000003</v>
      </c>
      <c r="D288" t="str">
        <f t="shared" si="27"/>
        <v>vis</v>
      </c>
      <c r="E288" s="106">
        <f>VLOOKUP(C288,'A (3)'!C$21:E$970,3,FALSE)</f>
        <v>34596.283254238711</v>
      </c>
      <c r="F288" s="8" t="s">
        <v>188</v>
      </c>
      <c r="G288" t="str">
        <f t="shared" si="28"/>
        <v>52663.5834</v>
      </c>
      <c r="H288" s="10">
        <f t="shared" si="29"/>
        <v>34542.5</v>
      </c>
      <c r="I288" s="107" t="s">
        <v>901</v>
      </c>
      <c r="J288" s="108" t="s">
        <v>902</v>
      </c>
      <c r="K288" s="107" t="s">
        <v>903</v>
      </c>
      <c r="L288" s="107" t="s">
        <v>904</v>
      </c>
      <c r="M288" s="108" t="s">
        <v>762</v>
      </c>
      <c r="N288" s="108" t="s">
        <v>789</v>
      </c>
      <c r="O288" s="109" t="s">
        <v>487</v>
      </c>
      <c r="P288" s="109" t="s">
        <v>790</v>
      </c>
    </row>
    <row r="289" spans="1:16" ht="12.75" customHeight="1" thickBot="1" x14ac:dyDescent="0.25">
      <c r="A289" s="10" t="str">
        <f t="shared" si="24"/>
        <v> AOEB 8 </v>
      </c>
      <c r="B289" s="8" t="str">
        <f t="shared" si="25"/>
        <v>II</v>
      </c>
      <c r="C289" s="10">
        <f t="shared" si="26"/>
        <v>52678.569799999997</v>
      </c>
      <c r="D289" t="str">
        <f t="shared" si="27"/>
        <v>vis</v>
      </c>
      <c r="E289" s="106">
        <f>VLOOKUP(C289,'A (3)'!C$21:E$970,3,FALSE)</f>
        <v>34643.283074258012</v>
      </c>
      <c r="F289" s="8" t="s">
        <v>188</v>
      </c>
      <c r="G289" t="str">
        <f t="shared" si="28"/>
        <v>52678.5698</v>
      </c>
      <c r="H289" s="10">
        <f t="shared" si="29"/>
        <v>34589.5</v>
      </c>
      <c r="I289" s="107" t="s">
        <v>905</v>
      </c>
      <c r="J289" s="108" t="s">
        <v>906</v>
      </c>
      <c r="K289" s="107" t="s">
        <v>907</v>
      </c>
      <c r="L289" s="107" t="s">
        <v>908</v>
      </c>
      <c r="M289" s="108" t="s">
        <v>762</v>
      </c>
      <c r="N289" s="108" t="s">
        <v>789</v>
      </c>
      <c r="O289" s="109" t="s">
        <v>487</v>
      </c>
      <c r="P289" s="109" t="s">
        <v>790</v>
      </c>
    </row>
    <row r="290" spans="1:16" ht="12.75" customHeight="1" thickBot="1" x14ac:dyDescent="0.25">
      <c r="A290" s="10" t="str">
        <f t="shared" si="24"/>
        <v> AOEB 10 </v>
      </c>
      <c r="B290" s="8" t="str">
        <f t="shared" si="25"/>
        <v>I</v>
      </c>
      <c r="C290" s="10">
        <f t="shared" si="26"/>
        <v>52883.757299999997</v>
      </c>
      <c r="D290" t="str">
        <f t="shared" si="27"/>
        <v>vis</v>
      </c>
      <c r="E290" s="106">
        <f>VLOOKUP(C290,'A (3)'!C$21:E$970,3,FALSE)</f>
        <v>35286.78488724929</v>
      </c>
      <c r="F290" s="8" t="s">
        <v>188</v>
      </c>
      <c r="G290" t="str">
        <f t="shared" si="28"/>
        <v>52883.7573</v>
      </c>
      <c r="H290" s="10">
        <f t="shared" si="29"/>
        <v>35233</v>
      </c>
      <c r="I290" s="107" t="s">
        <v>918</v>
      </c>
      <c r="J290" s="108" t="s">
        <v>919</v>
      </c>
      <c r="K290" s="107" t="s">
        <v>920</v>
      </c>
      <c r="L290" s="107" t="s">
        <v>921</v>
      </c>
      <c r="M290" s="108" t="s">
        <v>762</v>
      </c>
      <c r="N290" s="108" t="s">
        <v>789</v>
      </c>
      <c r="O290" s="109" t="s">
        <v>487</v>
      </c>
      <c r="P290" s="109" t="s">
        <v>922</v>
      </c>
    </row>
    <row r="291" spans="1:16" ht="12.75" customHeight="1" thickBot="1" x14ac:dyDescent="0.25">
      <c r="A291" s="10" t="str">
        <f t="shared" si="24"/>
        <v> AOEB 10 </v>
      </c>
      <c r="B291" s="8" t="str">
        <f t="shared" si="25"/>
        <v>I</v>
      </c>
      <c r="C291" s="10">
        <f t="shared" si="26"/>
        <v>52930.631300000001</v>
      </c>
      <c r="D291" t="str">
        <f t="shared" si="27"/>
        <v>vis</v>
      </c>
      <c r="E291" s="106">
        <f>VLOOKUP(C291,'A (3)'!C$21:E$970,3,FALSE)</f>
        <v>35433.78947564846</v>
      </c>
      <c r="F291" s="8" t="s">
        <v>188</v>
      </c>
      <c r="G291" t="str">
        <f t="shared" si="28"/>
        <v>52930.6313</v>
      </c>
      <c r="H291" s="10">
        <f t="shared" si="29"/>
        <v>35380</v>
      </c>
      <c r="I291" s="107" t="s">
        <v>932</v>
      </c>
      <c r="J291" s="108" t="s">
        <v>933</v>
      </c>
      <c r="K291" s="107" t="s">
        <v>934</v>
      </c>
      <c r="L291" s="107" t="s">
        <v>935</v>
      </c>
      <c r="M291" s="108" t="s">
        <v>762</v>
      </c>
      <c r="N291" s="108" t="s">
        <v>789</v>
      </c>
      <c r="O291" s="109" t="s">
        <v>822</v>
      </c>
      <c r="P291" s="109" t="s">
        <v>922</v>
      </c>
    </row>
    <row r="292" spans="1:16" ht="12.75" customHeight="1" thickBot="1" x14ac:dyDescent="0.25">
      <c r="A292" s="10" t="str">
        <f t="shared" si="24"/>
        <v> AOEB 10 </v>
      </c>
      <c r="B292" s="8" t="str">
        <f t="shared" si="25"/>
        <v>I</v>
      </c>
      <c r="C292" s="10">
        <f t="shared" si="26"/>
        <v>53223.663500000002</v>
      </c>
      <c r="D292" t="str">
        <f t="shared" si="27"/>
        <v>vis</v>
      </c>
      <c r="E292" s="106">
        <f>VLOOKUP(C292,'A (3)'!C$21:E$970,3,FALSE)</f>
        <v>36352.786743829143</v>
      </c>
      <c r="F292" s="8" t="s">
        <v>188</v>
      </c>
      <c r="G292" t="str">
        <f t="shared" si="28"/>
        <v>53223.6635</v>
      </c>
      <c r="H292" s="10">
        <f t="shared" si="29"/>
        <v>36299</v>
      </c>
      <c r="I292" s="107" t="s">
        <v>973</v>
      </c>
      <c r="J292" s="108" t="s">
        <v>974</v>
      </c>
      <c r="K292" s="107" t="s">
        <v>975</v>
      </c>
      <c r="L292" s="107" t="s">
        <v>976</v>
      </c>
      <c r="M292" s="108" t="s">
        <v>762</v>
      </c>
      <c r="N292" s="108" t="s">
        <v>789</v>
      </c>
      <c r="O292" s="109" t="s">
        <v>487</v>
      </c>
      <c r="P292" s="109" t="s">
        <v>922</v>
      </c>
    </row>
    <row r="293" spans="1:16" ht="12.75" customHeight="1" thickBot="1" x14ac:dyDescent="0.25">
      <c r="A293" s="10" t="str">
        <f t="shared" si="24"/>
        <v> JAAVSO 41;328 </v>
      </c>
      <c r="B293" s="8" t="str">
        <f t="shared" si="25"/>
        <v>I</v>
      </c>
      <c r="C293" s="10">
        <f t="shared" si="26"/>
        <v>53269.578699999998</v>
      </c>
      <c r="D293" t="str">
        <f t="shared" si="27"/>
        <v>vis</v>
      </c>
      <c r="E293" s="106">
        <f>VLOOKUP(C293,'A (3)'!C$21:E$970,3,FALSE)</f>
        <v>36496.784377426979</v>
      </c>
      <c r="F293" s="8" t="s">
        <v>188</v>
      </c>
      <c r="G293" t="str">
        <f t="shared" si="28"/>
        <v>53269.5787</v>
      </c>
      <c r="H293" s="10">
        <f t="shared" si="29"/>
        <v>36443</v>
      </c>
      <c r="I293" s="107" t="s">
        <v>977</v>
      </c>
      <c r="J293" s="108" t="s">
        <v>978</v>
      </c>
      <c r="K293" s="107" t="s">
        <v>979</v>
      </c>
      <c r="L293" s="107" t="s">
        <v>980</v>
      </c>
      <c r="M293" s="108" t="s">
        <v>762</v>
      </c>
      <c r="N293" s="108" t="s">
        <v>235</v>
      </c>
      <c r="O293" s="109" t="s">
        <v>763</v>
      </c>
      <c r="P293" s="109" t="s">
        <v>981</v>
      </c>
    </row>
    <row r="294" spans="1:16" ht="12.75" customHeight="1" thickBot="1" x14ac:dyDescent="0.25">
      <c r="A294" s="10" t="str">
        <f t="shared" si="24"/>
        <v> AOEB 10 </v>
      </c>
      <c r="B294" s="8" t="str">
        <f t="shared" si="25"/>
        <v>I</v>
      </c>
      <c r="C294" s="10">
        <f t="shared" si="26"/>
        <v>53274.680699999997</v>
      </c>
      <c r="D294" t="str">
        <f t="shared" si="27"/>
        <v>vis</v>
      </c>
      <c r="E294" s="106">
        <f>VLOOKUP(C294,'A (3)'!C$21:E$970,3,FALSE)</f>
        <v>36512.785090189114</v>
      </c>
      <c r="F294" s="8" t="s">
        <v>188</v>
      </c>
      <c r="G294" t="str">
        <f t="shared" si="28"/>
        <v>53274.6807</v>
      </c>
      <c r="H294" s="10">
        <f t="shared" si="29"/>
        <v>36459</v>
      </c>
      <c r="I294" s="107" t="s">
        <v>982</v>
      </c>
      <c r="J294" s="108" t="s">
        <v>983</v>
      </c>
      <c r="K294" s="107" t="s">
        <v>984</v>
      </c>
      <c r="L294" s="107" t="s">
        <v>985</v>
      </c>
      <c r="M294" s="108" t="s">
        <v>762</v>
      </c>
      <c r="N294" s="108" t="s">
        <v>789</v>
      </c>
      <c r="O294" s="109" t="s">
        <v>487</v>
      </c>
      <c r="P294" s="109" t="s">
        <v>922</v>
      </c>
    </row>
    <row r="295" spans="1:16" ht="12.75" customHeight="1" thickBot="1" x14ac:dyDescent="0.25">
      <c r="A295" s="10" t="str">
        <f t="shared" si="24"/>
        <v> AOEB 10 </v>
      </c>
      <c r="B295" s="8" t="str">
        <f t="shared" si="25"/>
        <v>II</v>
      </c>
      <c r="C295" s="10">
        <f t="shared" si="26"/>
        <v>53303.538399999998</v>
      </c>
      <c r="D295" t="str">
        <f t="shared" si="27"/>
        <v>vis</v>
      </c>
      <c r="E295" s="106">
        <f>VLOOKUP(C295,'A (3)'!C$21:E$970,3,FALSE)</f>
        <v>36603.28759286963</v>
      </c>
      <c r="F295" s="8" t="s">
        <v>188</v>
      </c>
      <c r="G295" t="str">
        <f t="shared" si="28"/>
        <v>53303.5384</v>
      </c>
      <c r="H295" s="10">
        <f t="shared" si="29"/>
        <v>36549.5</v>
      </c>
      <c r="I295" s="107" t="s">
        <v>986</v>
      </c>
      <c r="J295" s="108" t="s">
        <v>987</v>
      </c>
      <c r="K295" s="107" t="s">
        <v>988</v>
      </c>
      <c r="L295" s="107" t="s">
        <v>989</v>
      </c>
      <c r="M295" s="108" t="s">
        <v>762</v>
      </c>
      <c r="N295" s="108" t="s">
        <v>789</v>
      </c>
      <c r="O295" s="109" t="s">
        <v>990</v>
      </c>
      <c r="P295" s="109" t="s">
        <v>922</v>
      </c>
    </row>
    <row r="296" spans="1:16" ht="12.75" customHeight="1" thickBot="1" x14ac:dyDescent="0.25">
      <c r="A296" s="10" t="str">
        <f t="shared" si="24"/>
        <v> AOEB 10 </v>
      </c>
      <c r="B296" s="8" t="str">
        <f t="shared" si="25"/>
        <v>II</v>
      </c>
      <c r="C296" s="10">
        <f t="shared" si="26"/>
        <v>53315.658799999997</v>
      </c>
      <c r="D296" t="str">
        <f t="shared" si="27"/>
        <v>vis</v>
      </c>
      <c r="E296" s="106">
        <f>VLOOKUP(C296,'A (3)'!C$21:E$970,3,FALSE)</f>
        <v>36641.2991645988</v>
      </c>
      <c r="F296" s="8" t="s">
        <v>188</v>
      </c>
      <c r="G296" t="str">
        <f t="shared" si="28"/>
        <v>53315.6588</v>
      </c>
      <c r="H296" s="10">
        <f t="shared" si="29"/>
        <v>36587.5</v>
      </c>
      <c r="I296" s="107" t="s">
        <v>991</v>
      </c>
      <c r="J296" s="108" t="s">
        <v>992</v>
      </c>
      <c r="K296" s="107" t="s">
        <v>993</v>
      </c>
      <c r="L296" s="107" t="s">
        <v>994</v>
      </c>
      <c r="M296" s="108" t="s">
        <v>762</v>
      </c>
      <c r="N296" s="108" t="s">
        <v>789</v>
      </c>
      <c r="O296" s="109" t="s">
        <v>995</v>
      </c>
      <c r="P296" s="109" t="s">
        <v>922</v>
      </c>
    </row>
    <row r="297" spans="1:16" ht="12.75" customHeight="1" thickBot="1" x14ac:dyDescent="0.25">
      <c r="A297" s="10" t="str">
        <f t="shared" si="24"/>
        <v> AOEB 10 </v>
      </c>
      <c r="B297" s="8" t="str">
        <f t="shared" si="25"/>
        <v>I</v>
      </c>
      <c r="C297" s="10">
        <f t="shared" si="26"/>
        <v>53329.529399999999</v>
      </c>
      <c r="D297" t="str">
        <f t="shared" si="27"/>
        <v>vis</v>
      </c>
      <c r="E297" s="106">
        <f>VLOOKUP(C297,'A (3)'!C$21:E$970,3,FALSE)</f>
        <v>36684.799651944661</v>
      </c>
      <c r="F297" s="8" t="s">
        <v>188</v>
      </c>
      <c r="G297" t="str">
        <f t="shared" si="28"/>
        <v>53329.5294</v>
      </c>
      <c r="H297" s="10">
        <f t="shared" si="29"/>
        <v>36631</v>
      </c>
      <c r="I297" s="107" t="s">
        <v>1000</v>
      </c>
      <c r="J297" s="108" t="s">
        <v>1001</v>
      </c>
      <c r="K297" s="107" t="s">
        <v>1002</v>
      </c>
      <c r="L297" s="107" t="s">
        <v>1003</v>
      </c>
      <c r="M297" s="108" t="s">
        <v>762</v>
      </c>
      <c r="N297" s="108" t="s">
        <v>789</v>
      </c>
      <c r="O297" s="109" t="s">
        <v>995</v>
      </c>
      <c r="P297" s="109" t="s">
        <v>922</v>
      </c>
    </row>
    <row r="298" spans="1:16" ht="12.75" customHeight="1" thickBot="1" x14ac:dyDescent="0.25">
      <c r="A298" s="10" t="str">
        <f t="shared" si="24"/>
        <v> AOEB 10 </v>
      </c>
      <c r="B298" s="8" t="str">
        <f t="shared" si="25"/>
        <v>I</v>
      </c>
      <c r="C298" s="10">
        <f t="shared" si="26"/>
        <v>53332.717700000001</v>
      </c>
      <c r="D298" t="str">
        <f t="shared" si="27"/>
        <v>vis</v>
      </c>
      <c r="E298" s="106">
        <f>VLOOKUP(C298,'A (3)'!C$21:E$970,3,FALSE)</f>
        <v>36694.798686146845</v>
      </c>
      <c r="F298" s="8" t="s">
        <v>188</v>
      </c>
      <c r="G298" t="str">
        <f t="shared" si="28"/>
        <v>53332.7177</v>
      </c>
      <c r="H298" s="10">
        <f t="shared" si="29"/>
        <v>36641</v>
      </c>
      <c r="I298" s="107" t="s">
        <v>1004</v>
      </c>
      <c r="J298" s="108" t="s">
        <v>1005</v>
      </c>
      <c r="K298" s="107" t="s">
        <v>1006</v>
      </c>
      <c r="L298" s="107" t="s">
        <v>1007</v>
      </c>
      <c r="M298" s="108" t="s">
        <v>762</v>
      </c>
      <c r="N298" s="108" t="s">
        <v>789</v>
      </c>
      <c r="O298" s="109" t="s">
        <v>995</v>
      </c>
      <c r="P298" s="109" t="s">
        <v>922</v>
      </c>
    </row>
    <row r="299" spans="1:16" ht="12.75" customHeight="1" thickBot="1" x14ac:dyDescent="0.25">
      <c r="A299" s="10" t="str">
        <f t="shared" si="24"/>
        <v> AOEB 10 </v>
      </c>
      <c r="B299" s="8" t="str">
        <f t="shared" si="25"/>
        <v>II</v>
      </c>
      <c r="C299" s="10">
        <f t="shared" si="26"/>
        <v>53345.628900000003</v>
      </c>
      <c r="D299" t="str">
        <f t="shared" si="27"/>
        <v>vis</v>
      </c>
      <c r="E299" s="106">
        <f>VLOOKUP(C299,'A (3)'!C$21:E$970,3,FALSE)</f>
        <v>36735.290336992512</v>
      </c>
      <c r="F299" s="8" t="s">
        <v>188</v>
      </c>
      <c r="G299" t="str">
        <f t="shared" si="28"/>
        <v>53345.6289</v>
      </c>
      <c r="H299" s="10">
        <f t="shared" si="29"/>
        <v>36681.5</v>
      </c>
      <c r="I299" s="107" t="s">
        <v>1008</v>
      </c>
      <c r="J299" s="108" t="s">
        <v>1009</v>
      </c>
      <c r="K299" s="107" t="s">
        <v>1010</v>
      </c>
      <c r="L299" s="107" t="s">
        <v>1011</v>
      </c>
      <c r="M299" s="108" t="s">
        <v>762</v>
      </c>
      <c r="N299" s="108" t="s">
        <v>789</v>
      </c>
      <c r="O299" s="109" t="s">
        <v>995</v>
      </c>
      <c r="P299" s="109" t="s">
        <v>922</v>
      </c>
    </row>
    <row r="300" spans="1:16" ht="12.75" customHeight="1" thickBot="1" x14ac:dyDescent="0.25">
      <c r="A300" s="10" t="str">
        <f t="shared" si="24"/>
        <v> AOEB 10 </v>
      </c>
      <c r="B300" s="8" t="str">
        <f t="shared" si="25"/>
        <v>I</v>
      </c>
      <c r="C300" s="10">
        <f t="shared" si="26"/>
        <v>53355.673600000002</v>
      </c>
      <c r="D300" t="str">
        <f t="shared" si="27"/>
        <v>vis</v>
      </c>
      <c r="E300" s="106">
        <f>VLOOKUP(C300,'A (3)'!C$21:E$970,3,FALSE)</f>
        <v>36766.792171465626</v>
      </c>
      <c r="F300" s="8" t="s">
        <v>188</v>
      </c>
      <c r="G300" t="str">
        <f t="shared" si="28"/>
        <v>53355.6736</v>
      </c>
      <c r="H300" s="10">
        <f t="shared" si="29"/>
        <v>36713</v>
      </c>
      <c r="I300" s="107" t="s">
        <v>1017</v>
      </c>
      <c r="J300" s="108" t="s">
        <v>1018</v>
      </c>
      <c r="K300" s="107" t="s">
        <v>1019</v>
      </c>
      <c r="L300" s="107" t="s">
        <v>1020</v>
      </c>
      <c r="M300" s="108" t="s">
        <v>762</v>
      </c>
      <c r="N300" s="108" t="s">
        <v>789</v>
      </c>
      <c r="O300" s="109" t="s">
        <v>995</v>
      </c>
      <c r="P300" s="109" t="s">
        <v>922</v>
      </c>
    </row>
    <row r="301" spans="1:16" ht="12.75" customHeight="1" thickBot="1" x14ac:dyDescent="0.25">
      <c r="A301" s="10" t="str">
        <f t="shared" si="24"/>
        <v> AOEB 10 </v>
      </c>
      <c r="B301" s="8" t="str">
        <f t="shared" si="25"/>
        <v>I</v>
      </c>
      <c r="C301" s="10">
        <f t="shared" si="26"/>
        <v>53357.586199999998</v>
      </c>
      <c r="D301" t="str">
        <f t="shared" si="27"/>
        <v>vis</v>
      </c>
      <c r="E301" s="106">
        <f>VLOOKUP(C301,'A (3)'!C$21:E$970,3,FALSE)</f>
        <v>36772.790400244303</v>
      </c>
      <c r="F301" s="8" t="s">
        <v>188</v>
      </c>
      <c r="G301" t="str">
        <f t="shared" si="28"/>
        <v>53357.5862</v>
      </c>
      <c r="H301" s="10">
        <f t="shared" si="29"/>
        <v>36719</v>
      </c>
      <c r="I301" s="107" t="s">
        <v>1021</v>
      </c>
      <c r="J301" s="108" t="s">
        <v>1022</v>
      </c>
      <c r="K301" s="107" t="s">
        <v>1023</v>
      </c>
      <c r="L301" s="107" t="s">
        <v>1024</v>
      </c>
      <c r="M301" s="108" t="s">
        <v>762</v>
      </c>
      <c r="N301" s="108" t="s">
        <v>789</v>
      </c>
      <c r="O301" s="109" t="s">
        <v>995</v>
      </c>
      <c r="P301" s="109" t="s">
        <v>922</v>
      </c>
    </row>
    <row r="302" spans="1:16" ht="12.75" customHeight="1" thickBot="1" x14ac:dyDescent="0.25">
      <c r="A302" s="10" t="str">
        <f t="shared" si="24"/>
        <v> AOEB 10 </v>
      </c>
      <c r="B302" s="8" t="str">
        <f t="shared" si="25"/>
        <v>II</v>
      </c>
      <c r="C302" s="10">
        <f t="shared" si="26"/>
        <v>53373.688000000002</v>
      </c>
      <c r="D302" t="str">
        <f t="shared" si="27"/>
        <v>vis</v>
      </c>
      <c r="E302" s="106">
        <f>VLOOKUP(C302,'A (3)'!C$21:E$970,3,FALSE)</f>
        <v>36823.288298471169</v>
      </c>
      <c r="F302" s="8" t="s">
        <v>188</v>
      </c>
      <c r="G302" t="str">
        <f t="shared" si="28"/>
        <v>53373.688</v>
      </c>
      <c r="H302" s="10">
        <f t="shared" si="29"/>
        <v>36769.5</v>
      </c>
      <c r="I302" s="107" t="s">
        <v>1035</v>
      </c>
      <c r="J302" s="108" t="s">
        <v>1036</v>
      </c>
      <c r="K302" s="107" t="s">
        <v>1037</v>
      </c>
      <c r="L302" s="107" t="s">
        <v>1038</v>
      </c>
      <c r="M302" s="108" t="s">
        <v>317</v>
      </c>
      <c r="N302" s="108"/>
      <c r="O302" s="109" t="s">
        <v>1039</v>
      </c>
      <c r="P302" s="109" t="s">
        <v>922</v>
      </c>
    </row>
    <row r="303" spans="1:16" ht="12.75" customHeight="1" thickBot="1" x14ac:dyDescent="0.25">
      <c r="A303" s="10" t="str">
        <f t="shared" si="24"/>
        <v>VSB 44 </v>
      </c>
      <c r="B303" s="8" t="str">
        <f t="shared" si="25"/>
        <v>II</v>
      </c>
      <c r="C303" s="10">
        <f t="shared" si="26"/>
        <v>53617.296900000001</v>
      </c>
      <c r="D303" t="str">
        <f t="shared" si="27"/>
        <v>vis</v>
      </c>
      <c r="E303" s="106">
        <f>VLOOKUP(C303,'A (3)'!C$21:E$970,3,FALSE)</f>
        <v>37587.285953351755</v>
      </c>
      <c r="F303" s="8" t="s">
        <v>188</v>
      </c>
      <c r="G303" t="str">
        <f t="shared" si="28"/>
        <v>53617.2969</v>
      </c>
      <c r="H303" s="10">
        <f t="shared" si="29"/>
        <v>37533.5</v>
      </c>
      <c r="I303" s="107" t="s">
        <v>1044</v>
      </c>
      <c r="J303" s="108" t="s">
        <v>1045</v>
      </c>
      <c r="K303" s="107" t="s">
        <v>1046</v>
      </c>
      <c r="L303" s="107" t="s">
        <v>1047</v>
      </c>
      <c r="M303" s="108" t="s">
        <v>337</v>
      </c>
      <c r="N303" s="108" t="s">
        <v>338</v>
      </c>
      <c r="O303" s="109" t="s">
        <v>1048</v>
      </c>
      <c r="P303" s="110" t="s">
        <v>1049</v>
      </c>
    </row>
    <row r="304" spans="1:16" ht="12.75" customHeight="1" thickBot="1" x14ac:dyDescent="0.25">
      <c r="A304" s="10" t="str">
        <f t="shared" si="24"/>
        <v>IBVS 5672 </v>
      </c>
      <c r="B304" s="8" t="str">
        <f t="shared" si="25"/>
        <v>II</v>
      </c>
      <c r="C304" s="10">
        <f t="shared" si="26"/>
        <v>53671.822010000004</v>
      </c>
      <c r="D304" t="str">
        <f t="shared" si="27"/>
        <v>vis</v>
      </c>
      <c r="E304" s="106" t="e">
        <f>VLOOKUP(C304,'A (3)'!C$21:E$970,3,FALSE)</f>
        <v>#N/A</v>
      </c>
      <c r="F304" s="8" t="s">
        <v>188</v>
      </c>
      <c r="G304" t="str">
        <f t="shared" si="28"/>
        <v>53671.82201</v>
      </c>
      <c r="H304" s="10">
        <f t="shared" si="29"/>
        <v>37704.5</v>
      </c>
      <c r="I304" s="107" t="s">
        <v>1075</v>
      </c>
      <c r="J304" s="108" t="s">
        <v>1076</v>
      </c>
      <c r="K304" s="107" t="s">
        <v>1077</v>
      </c>
      <c r="L304" s="107" t="s">
        <v>1078</v>
      </c>
      <c r="M304" s="108" t="s">
        <v>337</v>
      </c>
      <c r="N304" s="108" t="s">
        <v>338</v>
      </c>
      <c r="O304" s="109" t="s">
        <v>899</v>
      </c>
      <c r="P304" s="110" t="s">
        <v>1079</v>
      </c>
    </row>
    <row r="305" spans="1:16" ht="12.75" customHeight="1" thickBot="1" x14ac:dyDescent="0.25">
      <c r="A305" s="10" t="str">
        <f t="shared" si="24"/>
        <v> AOEB 12 </v>
      </c>
      <c r="B305" s="8" t="str">
        <f t="shared" si="25"/>
        <v>II</v>
      </c>
      <c r="C305" s="10">
        <f t="shared" si="26"/>
        <v>53689.678599999999</v>
      </c>
      <c r="D305" t="str">
        <f t="shared" si="27"/>
        <v>vis</v>
      </c>
      <c r="E305" s="106">
        <f>VLOOKUP(C305,'A (3)'!C$21:E$970,3,FALSE)</f>
        <v>37814.286892382595</v>
      </c>
      <c r="F305" s="8" t="s">
        <v>188</v>
      </c>
      <c r="G305" t="str">
        <f t="shared" si="28"/>
        <v>53689.6786</v>
      </c>
      <c r="H305" s="10">
        <f t="shared" si="29"/>
        <v>37760.5</v>
      </c>
      <c r="I305" s="107" t="s">
        <v>1089</v>
      </c>
      <c r="J305" s="108" t="s">
        <v>1090</v>
      </c>
      <c r="K305" s="107" t="s">
        <v>1091</v>
      </c>
      <c r="L305" s="107" t="s">
        <v>1092</v>
      </c>
      <c r="M305" s="108" t="s">
        <v>762</v>
      </c>
      <c r="N305" s="108" t="s">
        <v>789</v>
      </c>
      <c r="O305" s="109" t="s">
        <v>1093</v>
      </c>
      <c r="P305" s="109" t="s">
        <v>1094</v>
      </c>
    </row>
    <row r="306" spans="1:16" ht="12.75" customHeight="1" thickBot="1" x14ac:dyDescent="0.25">
      <c r="A306" s="10" t="str">
        <f t="shared" si="24"/>
        <v> AOEB 12 </v>
      </c>
      <c r="B306" s="8" t="str">
        <f t="shared" si="25"/>
        <v>I</v>
      </c>
      <c r="C306" s="10">
        <f t="shared" si="26"/>
        <v>54048.56</v>
      </c>
      <c r="D306" t="str">
        <f t="shared" si="27"/>
        <v>vis</v>
      </c>
      <c r="E306" s="106">
        <f>VLOOKUP(C306,'A (3)'!C$21:E$970,3,FALSE)</f>
        <v>38939.798103098881</v>
      </c>
      <c r="F306" s="8" t="s">
        <v>188</v>
      </c>
      <c r="G306" t="str">
        <f t="shared" si="28"/>
        <v>54048.560</v>
      </c>
      <c r="H306" s="10">
        <f t="shared" si="29"/>
        <v>38886</v>
      </c>
      <c r="I306" s="107" t="s">
        <v>1152</v>
      </c>
      <c r="J306" s="108" t="s">
        <v>1153</v>
      </c>
      <c r="K306" s="107">
        <v>38886</v>
      </c>
      <c r="L306" s="107" t="s">
        <v>1154</v>
      </c>
      <c r="M306" s="108" t="s">
        <v>317</v>
      </c>
      <c r="N306" s="108"/>
      <c r="O306" s="109" t="s">
        <v>1039</v>
      </c>
      <c r="P306" s="109" t="s">
        <v>1094</v>
      </c>
    </row>
    <row r="307" spans="1:16" ht="12.75" customHeight="1" thickBot="1" x14ac:dyDescent="0.25">
      <c r="A307" s="10" t="str">
        <f t="shared" si="24"/>
        <v> AOEB 12 </v>
      </c>
      <c r="B307" s="8" t="str">
        <f t="shared" si="25"/>
        <v>II</v>
      </c>
      <c r="C307" s="10">
        <f t="shared" si="26"/>
        <v>54058.603999999999</v>
      </c>
      <c r="D307" t="str">
        <f t="shared" si="27"/>
        <v>vis</v>
      </c>
      <c r="E307" s="106">
        <f>VLOOKUP(C307,'A (3)'!C$21:E$970,3,FALSE)</f>
        <v>38971.297742256655</v>
      </c>
      <c r="F307" s="8" t="s">
        <v>188</v>
      </c>
      <c r="G307" t="str">
        <f t="shared" si="28"/>
        <v>54058.604</v>
      </c>
      <c r="H307" s="10">
        <f t="shared" si="29"/>
        <v>38917.5</v>
      </c>
      <c r="I307" s="107" t="s">
        <v>1155</v>
      </c>
      <c r="J307" s="108" t="s">
        <v>1156</v>
      </c>
      <c r="K307" s="107">
        <v>38917.5</v>
      </c>
      <c r="L307" s="107" t="s">
        <v>1154</v>
      </c>
      <c r="M307" s="108" t="s">
        <v>317</v>
      </c>
      <c r="N307" s="108"/>
      <c r="O307" s="109" t="s">
        <v>1039</v>
      </c>
      <c r="P307" s="109" t="s">
        <v>1094</v>
      </c>
    </row>
    <row r="308" spans="1:16" ht="12.75" customHeight="1" thickBot="1" x14ac:dyDescent="0.25">
      <c r="A308" s="10" t="str">
        <f t="shared" si="24"/>
        <v> AOEB 12 </v>
      </c>
      <c r="B308" s="8" t="str">
        <f t="shared" si="25"/>
        <v>II</v>
      </c>
      <c r="C308" s="10">
        <f t="shared" si="26"/>
        <v>54059.561999999998</v>
      </c>
      <c r="D308" t="str">
        <f t="shared" si="27"/>
        <v>vis</v>
      </c>
      <c r="E308" s="106">
        <f>VLOOKUP(C308,'A (3)'!C$21:E$970,3,FALSE)</f>
        <v>38974.302188126137</v>
      </c>
      <c r="F308" s="8" t="s">
        <v>188</v>
      </c>
      <c r="G308" t="str">
        <f t="shared" si="28"/>
        <v>54059.562</v>
      </c>
      <c r="H308" s="10">
        <f t="shared" si="29"/>
        <v>38920.5</v>
      </c>
      <c r="I308" s="107" t="s">
        <v>1157</v>
      </c>
      <c r="J308" s="108" t="s">
        <v>1158</v>
      </c>
      <c r="K308" s="107">
        <v>38920.5</v>
      </c>
      <c r="L308" s="107" t="s">
        <v>1159</v>
      </c>
      <c r="M308" s="108" t="s">
        <v>317</v>
      </c>
      <c r="N308" s="108"/>
      <c r="O308" s="109" t="s">
        <v>1039</v>
      </c>
      <c r="P308" s="109" t="s">
        <v>1094</v>
      </c>
    </row>
    <row r="309" spans="1:16" ht="12.75" customHeight="1" thickBot="1" x14ac:dyDescent="0.25">
      <c r="A309" s="10" t="str">
        <f t="shared" si="24"/>
        <v> AOEB 12 </v>
      </c>
      <c r="B309" s="8" t="str">
        <f t="shared" si="25"/>
        <v>I</v>
      </c>
      <c r="C309" s="10">
        <f t="shared" si="26"/>
        <v>54062.585700000003</v>
      </c>
      <c r="D309" t="str">
        <f t="shared" si="27"/>
        <v>vis</v>
      </c>
      <c r="E309" s="106">
        <f>VLOOKUP(C309,'A (3)'!C$21:E$970,3,FALSE)</f>
        <v>38983.785009603787</v>
      </c>
      <c r="F309" s="8" t="s">
        <v>188</v>
      </c>
      <c r="G309" t="str">
        <f t="shared" si="28"/>
        <v>54062.5857</v>
      </c>
      <c r="H309" s="10">
        <f t="shared" si="29"/>
        <v>38930</v>
      </c>
      <c r="I309" s="107" t="s">
        <v>1160</v>
      </c>
      <c r="J309" s="108" t="s">
        <v>1161</v>
      </c>
      <c r="K309" s="107">
        <v>38930</v>
      </c>
      <c r="L309" s="107" t="s">
        <v>1162</v>
      </c>
      <c r="M309" s="108" t="s">
        <v>762</v>
      </c>
      <c r="N309" s="108" t="s">
        <v>789</v>
      </c>
      <c r="O309" s="109" t="s">
        <v>487</v>
      </c>
      <c r="P309" s="109" t="s">
        <v>1094</v>
      </c>
    </row>
    <row r="310" spans="1:16" ht="12.75" customHeight="1" thickBot="1" x14ac:dyDescent="0.25">
      <c r="A310" s="10" t="str">
        <f t="shared" si="24"/>
        <v> AOEB 12 </v>
      </c>
      <c r="B310" s="8" t="str">
        <f t="shared" si="25"/>
        <v>II</v>
      </c>
      <c r="C310" s="10">
        <f t="shared" si="26"/>
        <v>54296.787700000001</v>
      </c>
      <c r="D310" t="str">
        <f t="shared" si="27"/>
        <v>vis</v>
      </c>
      <c r="E310" s="106">
        <f>VLOOKUP(C310,'A (3)'!C$21:E$970,3,FALSE)</f>
        <v>39718.281075914754</v>
      </c>
      <c r="F310" s="8" t="s">
        <v>188</v>
      </c>
      <c r="G310" t="str">
        <f t="shared" si="28"/>
        <v>54296.7877</v>
      </c>
      <c r="H310" s="10">
        <f t="shared" si="29"/>
        <v>39664.5</v>
      </c>
      <c r="I310" s="107" t="s">
        <v>1179</v>
      </c>
      <c r="J310" s="108" t="s">
        <v>1180</v>
      </c>
      <c r="K310" s="107">
        <v>39664.5</v>
      </c>
      <c r="L310" s="107" t="s">
        <v>1181</v>
      </c>
      <c r="M310" s="108" t="s">
        <v>762</v>
      </c>
      <c r="N310" s="108" t="s">
        <v>789</v>
      </c>
      <c r="O310" s="109" t="s">
        <v>487</v>
      </c>
      <c r="P310" s="109" t="s">
        <v>1094</v>
      </c>
    </row>
    <row r="311" spans="1:16" ht="12.75" customHeight="1" thickBot="1" x14ac:dyDescent="0.25">
      <c r="A311" s="10" t="str">
        <f t="shared" si="24"/>
        <v>OEJV 0116 </v>
      </c>
      <c r="B311" s="8" t="str">
        <f t="shared" si="25"/>
        <v>II</v>
      </c>
      <c r="C311" s="10">
        <f t="shared" si="26"/>
        <v>54380.329599999997</v>
      </c>
      <c r="D311" t="str">
        <f t="shared" si="27"/>
        <v>vis</v>
      </c>
      <c r="E311" s="106">
        <f>VLOOKUP(C311,'A (3)'!C$21:E$970,3,FALSE)</f>
        <v>39980.282241242727</v>
      </c>
      <c r="F311" s="8" t="s">
        <v>188</v>
      </c>
      <c r="G311" t="str">
        <f t="shared" si="28"/>
        <v>54380.3296</v>
      </c>
      <c r="H311" s="10">
        <f t="shared" si="29"/>
        <v>39926.5</v>
      </c>
      <c r="I311" s="107" t="s">
        <v>1189</v>
      </c>
      <c r="J311" s="108" t="s">
        <v>1190</v>
      </c>
      <c r="K311" s="107">
        <v>39926.5</v>
      </c>
      <c r="L311" s="107" t="s">
        <v>1191</v>
      </c>
      <c r="M311" s="108" t="s">
        <v>762</v>
      </c>
      <c r="N311" s="108" t="s">
        <v>1192</v>
      </c>
      <c r="O311" s="109" t="s">
        <v>1193</v>
      </c>
      <c r="P311" s="110" t="s">
        <v>1194</v>
      </c>
    </row>
    <row r="312" spans="1:16" ht="12.75" customHeight="1" thickBot="1" x14ac:dyDescent="0.25">
      <c r="A312" s="10" t="str">
        <f t="shared" si="24"/>
        <v>VSB 46 </v>
      </c>
      <c r="B312" s="8" t="str">
        <f t="shared" si="25"/>
        <v>II</v>
      </c>
      <c r="C312" s="10">
        <f t="shared" si="26"/>
        <v>54408.07</v>
      </c>
      <c r="D312" t="str">
        <f t="shared" si="27"/>
        <v>vis</v>
      </c>
      <c r="E312" s="106">
        <f>VLOOKUP(C312,'A (3)'!C$21:E$970,3,FALSE)</f>
        <v>40067.28070700261</v>
      </c>
      <c r="F312" s="8" t="s">
        <v>188</v>
      </c>
      <c r="G312" t="str">
        <f t="shared" si="28"/>
        <v>54408.070</v>
      </c>
      <c r="H312" s="10">
        <f t="shared" si="29"/>
        <v>40013.5</v>
      </c>
      <c r="I312" s="107" t="s">
        <v>1195</v>
      </c>
      <c r="J312" s="108" t="s">
        <v>1196</v>
      </c>
      <c r="K312" s="107">
        <v>40013.5</v>
      </c>
      <c r="L312" s="107" t="s">
        <v>1197</v>
      </c>
      <c r="M312" s="108" t="s">
        <v>762</v>
      </c>
      <c r="N312" s="108" t="s">
        <v>188</v>
      </c>
      <c r="O312" s="109" t="s">
        <v>1198</v>
      </c>
      <c r="P312" s="110" t="s">
        <v>1199</v>
      </c>
    </row>
    <row r="313" spans="1:16" ht="12.75" customHeight="1" thickBot="1" x14ac:dyDescent="0.25">
      <c r="A313" s="10" t="str">
        <f t="shared" si="24"/>
        <v>VSB 48 </v>
      </c>
      <c r="B313" s="8" t="str">
        <f t="shared" si="25"/>
        <v>II</v>
      </c>
      <c r="C313" s="10">
        <f t="shared" si="26"/>
        <v>54744.149599999997</v>
      </c>
      <c r="D313" t="str">
        <f t="shared" si="27"/>
        <v>vis</v>
      </c>
      <c r="E313" s="106">
        <f>VLOOKUP(C313,'A (3)'!C$21:E$970,3,FALSE)</f>
        <v>41121.281715394362</v>
      </c>
      <c r="F313" s="8" t="s">
        <v>188</v>
      </c>
      <c r="G313" t="str">
        <f t="shared" si="28"/>
        <v>54744.1496</v>
      </c>
      <c r="H313" s="10">
        <f t="shared" si="29"/>
        <v>41067.5</v>
      </c>
      <c r="I313" s="107" t="s">
        <v>1218</v>
      </c>
      <c r="J313" s="108" t="s">
        <v>1219</v>
      </c>
      <c r="K313" s="107">
        <v>41067.5</v>
      </c>
      <c r="L313" s="107" t="s">
        <v>1220</v>
      </c>
      <c r="M313" s="108" t="s">
        <v>762</v>
      </c>
      <c r="N313" s="108" t="s">
        <v>188</v>
      </c>
      <c r="O313" s="109" t="s">
        <v>1221</v>
      </c>
      <c r="P313" s="110" t="s">
        <v>1222</v>
      </c>
    </row>
    <row r="314" spans="1:16" ht="12.75" customHeight="1" thickBot="1" x14ac:dyDescent="0.25">
      <c r="A314" s="10" t="str">
        <f t="shared" si="24"/>
        <v>BAVM 212 </v>
      </c>
      <c r="B314" s="8" t="str">
        <f t="shared" si="25"/>
        <v>II</v>
      </c>
      <c r="C314" s="10">
        <f t="shared" si="26"/>
        <v>55029.5291</v>
      </c>
      <c r="D314" t="str">
        <f t="shared" si="27"/>
        <v>vis</v>
      </c>
      <c r="E314" s="106">
        <f>VLOOKUP(C314,'A (3)'!C$21:E$970,3,FALSE)</f>
        <v>42016.278855281278</v>
      </c>
      <c r="F314" s="8" t="s">
        <v>188</v>
      </c>
      <c r="G314" t="str">
        <f t="shared" si="28"/>
        <v>55029.5291</v>
      </c>
      <c r="H314" s="10">
        <f t="shared" si="29"/>
        <v>41962.5</v>
      </c>
      <c r="I314" s="107" t="s">
        <v>1248</v>
      </c>
      <c r="J314" s="108" t="s">
        <v>1249</v>
      </c>
      <c r="K314" s="107">
        <v>41962.5</v>
      </c>
      <c r="L314" s="107" t="s">
        <v>1250</v>
      </c>
      <c r="M314" s="108" t="s">
        <v>762</v>
      </c>
      <c r="N314" s="108" t="s">
        <v>873</v>
      </c>
      <c r="O314" s="109" t="s">
        <v>634</v>
      </c>
      <c r="P314" s="110" t="s">
        <v>1251</v>
      </c>
    </row>
    <row r="315" spans="1:16" ht="12.75" customHeight="1" thickBot="1" x14ac:dyDescent="0.25">
      <c r="A315" s="10" t="str">
        <f t="shared" si="24"/>
        <v>IBVS 5980 </v>
      </c>
      <c r="B315" s="8" t="str">
        <f t="shared" si="25"/>
        <v>II</v>
      </c>
      <c r="C315" s="10">
        <f t="shared" si="26"/>
        <v>55051.529799999997</v>
      </c>
      <c r="D315" t="str">
        <f t="shared" si="27"/>
        <v>vis</v>
      </c>
      <c r="E315" s="106">
        <f>VLOOKUP(C315,'A (3)'!C$21:E$970,3,FALSE)</f>
        <v>42085.276675991969</v>
      </c>
      <c r="F315" s="8" t="s">
        <v>188</v>
      </c>
      <c r="G315" t="str">
        <f t="shared" si="28"/>
        <v>55051.5298</v>
      </c>
      <c r="H315" s="10">
        <f t="shared" si="29"/>
        <v>42031.5</v>
      </c>
      <c r="I315" s="107" t="s">
        <v>1252</v>
      </c>
      <c r="J315" s="108" t="s">
        <v>1253</v>
      </c>
      <c r="K315" s="107">
        <v>42031.5</v>
      </c>
      <c r="L315" s="107" t="s">
        <v>1254</v>
      </c>
      <c r="M315" s="108" t="s">
        <v>762</v>
      </c>
      <c r="N315" s="108" t="s">
        <v>188</v>
      </c>
      <c r="O315" s="109" t="s">
        <v>1104</v>
      </c>
      <c r="P315" s="110" t="s">
        <v>1255</v>
      </c>
    </row>
    <row r="316" spans="1:16" ht="12.75" customHeight="1" thickBot="1" x14ac:dyDescent="0.25">
      <c r="A316" s="10" t="str">
        <f t="shared" si="24"/>
        <v>IBVS 5980 </v>
      </c>
      <c r="B316" s="8" t="str">
        <f t="shared" si="25"/>
        <v>I</v>
      </c>
      <c r="C316" s="10">
        <f t="shared" si="26"/>
        <v>55094.416499999999</v>
      </c>
      <c r="D316" t="str">
        <f t="shared" si="27"/>
        <v>vis</v>
      </c>
      <c r="E316" s="106">
        <f>VLOOKUP(C316,'A (3)'!C$21:E$970,3,FALSE)</f>
        <v>42219.776434521191</v>
      </c>
      <c r="F316" s="8" t="s">
        <v>188</v>
      </c>
      <c r="G316" t="str">
        <f t="shared" si="28"/>
        <v>55094.4165</v>
      </c>
      <c r="H316" s="10">
        <f t="shared" si="29"/>
        <v>42166</v>
      </c>
      <c r="I316" s="107" t="s">
        <v>1267</v>
      </c>
      <c r="J316" s="108" t="s">
        <v>1268</v>
      </c>
      <c r="K316" s="107">
        <v>42166</v>
      </c>
      <c r="L316" s="107" t="s">
        <v>1269</v>
      </c>
      <c r="M316" s="108" t="s">
        <v>762</v>
      </c>
      <c r="N316" s="108" t="s">
        <v>188</v>
      </c>
      <c r="O316" s="109" t="s">
        <v>1104</v>
      </c>
      <c r="P316" s="110" t="s">
        <v>1255</v>
      </c>
    </row>
    <row r="317" spans="1:16" ht="12.75" customHeight="1" thickBot="1" x14ac:dyDescent="0.25">
      <c r="A317" s="10" t="str">
        <f t="shared" si="24"/>
        <v>IBVS 5980 </v>
      </c>
      <c r="B317" s="8" t="str">
        <f t="shared" si="25"/>
        <v>II</v>
      </c>
      <c r="C317" s="10">
        <f t="shared" si="26"/>
        <v>55100.315499999997</v>
      </c>
      <c r="D317" t="str">
        <f t="shared" si="27"/>
        <v>vis</v>
      </c>
      <c r="E317" s="106">
        <f>VLOOKUP(C317,'A (3)'!C$21:E$970,3,FALSE)</f>
        <v>42238.276670621512</v>
      </c>
      <c r="F317" s="8" t="s">
        <v>188</v>
      </c>
      <c r="G317" t="str">
        <f t="shared" si="28"/>
        <v>55100.3155</v>
      </c>
      <c r="H317" s="10">
        <f t="shared" si="29"/>
        <v>42184.5</v>
      </c>
      <c r="I317" s="107" t="s">
        <v>1270</v>
      </c>
      <c r="J317" s="108" t="s">
        <v>1271</v>
      </c>
      <c r="K317" s="107">
        <v>42184.5</v>
      </c>
      <c r="L317" s="107" t="s">
        <v>1272</v>
      </c>
      <c r="M317" s="108" t="s">
        <v>762</v>
      </c>
      <c r="N317" s="108" t="s">
        <v>188</v>
      </c>
      <c r="O317" s="109" t="s">
        <v>1104</v>
      </c>
      <c r="P317" s="110" t="s">
        <v>1255</v>
      </c>
    </row>
    <row r="318" spans="1:16" ht="12.75" customHeight="1" thickBot="1" x14ac:dyDescent="0.25">
      <c r="A318" s="10" t="str">
        <f t="shared" si="24"/>
        <v>VSB 50 </v>
      </c>
      <c r="B318" s="8" t="str">
        <f t="shared" si="25"/>
        <v>II</v>
      </c>
      <c r="C318" s="10">
        <f t="shared" si="26"/>
        <v>55108.921999999999</v>
      </c>
      <c r="D318" t="str">
        <f t="shared" si="27"/>
        <v>vis</v>
      </c>
      <c r="E318" s="106">
        <f>VLOOKUP(C318,'A (3)'!C$21:E$970,3,FALSE)</f>
        <v>42265.26807289265</v>
      </c>
      <c r="F318" s="8" t="s">
        <v>188</v>
      </c>
      <c r="G318" t="str">
        <f t="shared" si="28"/>
        <v>55108.922</v>
      </c>
      <c r="H318" s="10">
        <f t="shared" si="29"/>
        <v>42211.5</v>
      </c>
      <c r="I318" s="107" t="s">
        <v>1273</v>
      </c>
      <c r="J318" s="108" t="s">
        <v>1274</v>
      </c>
      <c r="K318" s="107">
        <v>42211.5</v>
      </c>
      <c r="L318" s="107" t="s">
        <v>1275</v>
      </c>
      <c r="M318" s="108" t="s">
        <v>762</v>
      </c>
      <c r="N318" s="108" t="s">
        <v>1276</v>
      </c>
      <c r="O318" s="109" t="s">
        <v>1277</v>
      </c>
      <c r="P318" s="110" t="s">
        <v>1278</v>
      </c>
    </row>
    <row r="319" spans="1:16" ht="12.75" customHeight="1" thickBot="1" x14ac:dyDescent="0.25">
      <c r="A319" s="10" t="str">
        <f t="shared" si="24"/>
        <v>VSB 50 </v>
      </c>
      <c r="B319" s="8" t="str">
        <f t="shared" si="25"/>
        <v>II</v>
      </c>
      <c r="C319" s="10">
        <f t="shared" si="26"/>
        <v>55113.069499999998</v>
      </c>
      <c r="D319" t="str">
        <f t="shared" si="27"/>
        <v>vis</v>
      </c>
      <c r="E319" s="106">
        <f>VLOOKUP(C319,'A (3)'!C$21:E$970,3,FALSE)</f>
        <v>42278.275316362065</v>
      </c>
      <c r="F319" s="8" t="s">
        <v>188</v>
      </c>
      <c r="G319" t="str">
        <f t="shared" si="28"/>
        <v>55113.0695</v>
      </c>
      <c r="H319" s="10">
        <f t="shared" si="29"/>
        <v>42224.5</v>
      </c>
      <c r="I319" s="107" t="s">
        <v>1279</v>
      </c>
      <c r="J319" s="108" t="s">
        <v>1280</v>
      </c>
      <c r="K319" s="107">
        <v>42224.5</v>
      </c>
      <c r="L319" s="107" t="s">
        <v>1281</v>
      </c>
      <c r="M319" s="108" t="s">
        <v>762</v>
      </c>
      <c r="N319" s="108" t="s">
        <v>1276</v>
      </c>
      <c r="O319" s="109" t="s">
        <v>1277</v>
      </c>
      <c r="P319" s="110" t="s">
        <v>1278</v>
      </c>
    </row>
    <row r="320" spans="1:16" ht="12.75" customHeight="1" thickBot="1" x14ac:dyDescent="0.25">
      <c r="A320" s="10" t="str">
        <f t="shared" si="24"/>
        <v>IBVS 5980 </v>
      </c>
      <c r="B320" s="8" t="str">
        <f t="shared" si="25"/>
        <v>II</v>
      </c>
      <c r="C320" s="10">
        <f t="shared" si="26"/>
        <v>55164.406199999998</v>
      </c>
      <c r="D320" t="str">
        <f t="shared" si="27"/>
        <v>vis</v>
      </c>
      <c r="E320" s="106">
        <f>VLOOKUP(C320,'A (3)'!C$21:E$970,3,FALSE)</f>
        <v>42439.275667372676</v>
      </c>
      <c r="F320" s="8" t="s">
        <v>188</v>
      </c>
      <c r="G320" t="str">
        <f t="shared" si="28"/>
        <v>55164.4062</v>
      </c>
      <c r="H320" s="10">
        <f t="shared" si="29"/>
        <v>42385.5</v>
      </c>
      <c r="I320" s="107" t="s">
        <v>1286</v>
      </c>
      <c r="J320" s="108" t="s">
        <v>1287</v>
      </c>
      <c r="K320" s="107">
        <v>42385.5</v>
      </c>
      <c r="L320" s="107" t="s">
        <v>1288</v>
      </c>
      <c r="M320" s="108" t="s">
        <v>762</v>
      </c>
      <c r="N320" s="108" t="s">
        <v>188</v>
      </c>
      <c r="O320" s="109" t="s">
        <v>1104</v>
      </c>
      <c r="P320" s="110" t="s">
        <v>1255</v>
      </c>
    </row>
    <row r="321" spans="1:16" ht="12.75" customHeight="1" thickBot="1" x14ac:dyDescent="0.25">
      <c r="A321" s="10" t="str">
        <f t="shared" si="24"/>
        <v>IBVS 5980 </v>
      </c>
      <c r="B321" s="8" t="str">
        <f t="shared" si="25"/>
        <v>II</v>
      </c>
      <c r="C321" s="10">
        <f t="shared" si="26"/>
        <v>55180.349699999999</v>
      </c>
      <c r="D321" t="str">
        <f t="shared" si="27"/>
        <v>vis</v>
      </c>
      <c r="E321" s="106">
        <f>VLOOKUP(C321,'A (3)'!C$21:E$970,3,FALSE)</f>
        <v>42489.27711071317</v>
      </c>
      <c r="F321" s="8" t="s">
        <v>188</v>
      </c>
      <c r="G321" t="str">
        <f t="shared" si="28"/>
        <v>55180.3497</v>
      </c>
      <c r="H321" s="10">
        <f t="shared" si="29"/>
        <v>42435.5</v>
      </c>
      <c r="I321" s="107" t="s">
        <v>1289</v>
      </c>
      <c r="J321" s="108" t="s">
        <v>1290</v>
      </c>
      <c r="K321" s="107">
        <v>42435.5</v>
      </c>
      <c r="L321" s="107" t="s">
        <v>1291</v>
      </c>
      <c r="M321" s="108" t="s">
        <v>762</v>
      </c>
      <c r="N321" s="108" t="s">
        <v>188</v>
      </c>
      <c r="O321" s="109" t="s">
        <v>1104</v>
      </c>
      <c r="P321" s="110" t="s">
        <v>1255</v>
      </c>
    </row>
    <row r="322" spans="1:16" ht="12.75" customHeight="1" thickBot="1" x14ac:dyDescent="0.25">
      <c r="A322" s="10" t="str">
        <f t="shared" si="24"/>
        <v>VSB 51 </v>
      </c>
      <c r="B322" s="8" t="str">
        <f t="shared" si="25"/>
        <v>I</v>
      </c>
      <c r="C322" s="10">
        <f t="shared" si="26"/>
        <v>55451.22</v>
      </c>
      <c r="D322" t="str">
        <f t="shared" si="27"/>
        <v>vis</v>
      </c>
      <c r="E322" s="106">
        <f>VLOOKUP(C322,'A (3)'!C$21:E$970,3,FALSE)</f>
        <v>43338.771008418895</v>
      </c>
      <c r="F322" s="8" t="s">
        <v>188</v>
      </c>
      <c r="G322" t="str">
        <f t="shared" si="28"/>
        <v>55451.220</v>
      </c>
      <c r="H322" s="10">
        <f t="shared" si="29"/>
        <v>43285</v>
      </c>
      <c r="I322" s="107" t="s">
        <v>1302</v>
      </c>
      <c r="J322" s="108" t="s">
        <v>1303</v>
      </c>
      <c r="K322" s="107">
        <v>43285</v>
      </c>
      <c r="L322" s="107" t="s">
        <v>1304</v>
      </c>
      <c r="M322" s="108" t="s">
        <v>762</v>
      </c>
      <c r="N322" s="108" t="s">
        <v>188</v>
      </c>
      <c r="O322" s="109" t="s">
        <v>1198</v>
      </c>
      <c r="P322" s="110" t="s">
        <v>1305</v>
      </c>
    </row>
    <row r="323" spans="1:16" ht="12.75" customHeight="1" thickBot="1" x14ac:dyDescent="0.25">
      <c r="A323" s="10" t="str">
        <f t="shared" si="24"/>
        <v>VSB 51 </v>
      </c>
      <c r="B323" s="8" t="str">
        <f t="shared" si="25"/>
        <v>I</v>
      </c>
      <c r="C323" s="10">
        <f t="shared" si="26"/>
        <v>55457.2765</v>
      </c>
      <c r="D323" t="str">
        <f t="shared" si="27"/>
        <v>vis</v>
      </c>
      <c r="E323" s="106">
        <f>VLOOKUP(C323,'A (3)'!C$21:E$970,3,FALSE)</f>
        <v>43357.76519047375</v>
      </c>
      <c r="F323" s="8" t="s">
        <v>188</v>
      </c>
      <c r="G323" t="str">
        <f t="shared" si="28"/>
        <v>55457.2765</v>
      </c>
      <c r="H323" s="10">
        <f t="shared" si="29"/>
        <v>43304</v>
      </c>
      <c r="I323" s="107" t="s">
        <v>1306</v>
      </c>
      <c r="J323" s="108" t="s">
        <v>1307</v>
      </c>
      <c r="K323" s="107">
        <v>43304</v>
      </c>
      <c r="L323" s="107" t="s">
        <v>1308</v>
      </c>
      <c r="M323" s="108" t="s">
        <v>762</v>
      </c>
      <c r="N323" s="108" t="s">
        <v>188</v>
      </c>
      <c r="O323" s="109" t="s">
        <v>1198</v>
      </c>
      <c r="P323" s="110" t="s">
        <v>1305</v>
      </c>
    </row>
    <row r="324" spans="1:16" ht="12.75" customHeight="1" thickBot="1" x14ac:dyDescent="0.25">
      <c r="A324" s="10" t="str">
        <f t="shared" si="24"/>
        <v>BAVM 215 </v>
      </c>
      <c r="B324" s="8" t="str">
        <f t="shared" si="25"/>
        <v>II</v>
      </c>
      <c r="C324" s="10">
        <f t="shared" si="26"/>
        <v>55479.438199999997</v>
      </c>
      <c r="D324" t="str">
        <f t="shared" si="27"/>
        <v>vis</v>
      </c>
      <c r="E324" s="106">
        <f>VLOOKUP(C324,'A (3)'!C$21:E$970,3,FALSE)</f>
        <v>43427.267933715746</v>
      </c>
      <c r="F324" s="8" t="s">
        <v>188</v>
      </c>
      <c r="G324" t="str">
        <f t="shared" si="28"/>
        <v>55479.4382</v>
      </c>
      <c r="H324" s="10">
        <f t="shared" si="29"/>
        <v>43373.5</v>
      </c>
      <c r="I324" s="107" t="s">
        <v>1309</v>
      </c>
      <c r="J324" s="108" t="s">
        <v>1310</v>
      </c>
      <c r="K324" s="107">
        <v>43373.5</v>
      </c>
      <c r="L324" s="107" t="s">
        <v>1311</v>
      </c>
      <c r="M324" s="108" t="s">
        <v>762</v>
      </c>
      <c r="N324" s="108" t="s">
        <v>873</v>
      </c>
      <c r="O324" s="109" t="s">
        <v>634</v>
      </c>
      <c r="P324" s="110" t="s">
        <v>1312</v>
      </c>
    </row>
    <row r="325" spans="1:16" ht="12.75" customHeight="1" thickBot="1" x14ac:dyDescent="0.25">
      <c r="A325" s="10" t="str">
        <f t="shared" si="24"/>
        <v>BAVM 215 </v>
      </c>
      <c r="B325" s="8" t="str">
        <f t="shared" si="25"/>
        <v>I</v>
      </c>
      <c r="C325" s="10">
        <f t="shared" si="26"/>
        <v>55479.597699999998</v>
      </c>
      <c r="D325" t="str">
        <f t="shared" si="27"/>
        <v>vis</v>
      </c>
      <c r="E325" s="106">
        <f>VLOOKUP(C325,'A (3)'!C$21:E$970,3,FALSE)</f>
        <v>43427.768151999866</v>
      </c>
      <c r="F325" s="8" t="s">
        <v>188</v>
      </c>
      <c r="G325" t="str">
        <f t="shared" si="28"/>
        <v>55479.5977</v>
      </c>
      <c r="H325" s="10">
        <f t="shared" si="29"/>
        <v>43374</v>
      </c>
      <c r="I325" s="107" t="s">
        <v>1313</v>
      </c>
      <c r="J325" s="108" t="s">
        <v>1314</v>
      </c>
      <c r="K325" s="107">
        <v>43374</v>
      </c>
      <c r="L325" s="107" t="s">
        <v>1315</v>
      </c>
      <c r="M325" s="108" t="s">
        <v>762</v>
      </c>
      <c r="N325" s="108" t="s">
        <v>873</v>
      </c>
      <c r="O325" s="109" t="s">
        <v>634</v>
      </c>
      <c r="P325" s="110" t="s">
        <v>1312</v>
      </c>
    </row>
    <row r="326" spans="1:16" ht="12.75" customHeight="1" thickBot="1" x14ac:dyDescent="0.25">
      <c r="A326" s="10" t="str">
        <f t="shared" si="24"/>
        <v>IBVS 5980 </v>
      </c>
      <c r="B326" s="8" t="str">
        <f t="shared" si="25"/>
        <v>I</v>
      </c>
      <c r="C326" s="10">
        <f t="shared" si="26"/>
        <v>55482.466699999997</v>
      </c>
      <c r="D326" t="str">
        <f t="shared" si="27"/>
        <v>vis</v>
      </c>
      <c r="E326" s="106">
        <f>VLOOKUP(C326,'A (3)'!C$21:E$970,3,FALSE)</f>
        <v>43436.765808784374</v>
      </c>
      <c r="F326" s="8" t="s">
        <v>188</v>
      </c>
      <c r="G326" t="str">
        <f t="shared" si="28"/>
        <v>55482.4667</v>
      </c>
      <c r="H326" s="10">
        <f t="shared" si="29"/>
        <v>43383</v>
      </c>
      <c r="I326" s="107" t="s">
        <v>1316</v>
      </c>
      <c r="J326" s="108" t="s">
        <v>1317</v>
      </c>
      <c r="K326" s="107">
        <v>43383</v>
      </c>
      <c r="L326" s="107" t="s">
        <v>1318</v>
      </c>
      <c r="M326" s="108" t="s">
        <v>762</v>
      </c>
      <c r="N326" s="108" t="s">
        <v>235</v>
      </c>
      <c r="O326" s="109" t="s">
        <v>1104</v>
      </c>
      <c r="P326" s="110" t="s">
        <v>1255</v>
      </c>
    </row>
    <row r="327" spans="1:16" ht="12.75" customHeight="1" thickBot="1" x14ac:dyDescent="0.25">
      <c r="A327" s="10" t="str">
        <f t="shared" si="24"/>
        <v>IBVS 5980 </v>
      </c>
      <c r="B327" s="8" t="str">
        <f t="shared" si="25"/>
        <v>II</v>
      </c>
      <c r="C327" s="10">
        <f t="shared" si="26"/>
        <v>55497.2935</v>
      </c>
      <c r="D327" t="str">
        <f t="shared" si="27"/>
        <v>vis</v>
      </c>
      <c r="E327" s="106">
        <f>VLOOKUP(C327,'A (3)'!C$21:E$970,3,FALSE)</f>
        <v>43483.265096903102</v>
      </c>
      <c r="F327" s="8" t="s">
        <v>188</v>
      </c>
      <c r="G327" t="str">
        <f t="shared" si="28"/>
        <v>55497.2935</v>
      </c>
      <c r="H327" s="10">
        <f t="shared" si="29"/>
        <v>43429.5</v>
      </c>
      <c r="I327" s="107" t="s">
        <v>1323</v>
      </c>
      <c r="J327" s="108" t="s">
        <v>1324</v>
      </c>
      <c r="K327" s="107">
        <v>43429.5</v>
      </c>
      <c r="L327" s="107" t="s">
        <v>1311</v>
      </c>
      <c r="M327" s="108" t="s">
        <v>762</v>
      </c>
      <c r="N327" s="108" t="s">
        <v>235</v>
      </c>
      <c r="O327" s="109" t="s">
        <v>1104</v>
      </c>
      <c r="P327" s="110" t="s">
        <v>1255</v>
      </c>
    </row>
    <row r="328" spans="1:16" ht="12.75" customHeight="1" thickBot="1" x14ac:dyDescent="0.25">
      <c r="A328" s="10" t="str">
        <f t="shared" si="24"/>
        <v>BAVM 225 </v>
      </c>
      <c r="B328" s="8" t="str">
        <f t="shared" si="25"/>
        <v>I</v>
      </c>
      <c r="C328" s="10">
        <f t="shared" si="26"/>
        <v>55884.2307</v>
      </c>
      <c r="D328" t="str">
        <f t="shared" si="27"/>
        <v>vis</v>
      </c>
      <c r="E328" s="106">
        <f>VLOOKUP(C328,'A (3)'!C$21:E$970,3,FALSE)</f>
        <v>44696.763919754245</v>
      </c>
      <c r="F328" s="8" t="s">
        <v>188</v>
      </c>
      <c r="G328" t="str">
        <f t="shared" si="28"/>
        <v>55884.2307</v>
      </c>
      <c r="H328" s="10">
        <f t="shared" si="29"/>
        <v>44643</v>
      </c>
      <c r="I328" s="107" t="s">
        <v>1355</v>
      </c>
      <c r="J328" s="108" t="s">
        <v>1356</v>
      </c>
      <c r="K328" s="107">
        <v>44643</v>
      </c>
      <c r="L328" s="107" t="s">
        <v>1357</v>
      </c>
      <c r="M328" s="108" t="s">
        <v>762</v>
      </c>
      <c r="N328" s="108" t="s">
        <v>913</v>
      </c>
      <c r="O328" s="109" t="s">
        <v>578</v>
      </c>
      <c r="P328" s="110" t="s">
        <v>1358</v>
      </c>
    </row>
    <row r="329" spans="1:16" ht="12.75" customHeight="1" thickBot="1" x14ac:dyDescent="0.25">
      <c r="A329" s="10" t="str">
        <f t="shared" si="24"/>
        <v>BAVM 225 </v>
      </c>
      <c r="B329" s="8" t="str">
        <f t="shared" si="25"/>
        <v>II</v>
      </c>
      <c r="C329" s="10">
        <f t="shared" si="26"/>
        <v>55884.389300000003</v>
      </c>
      <c r="D329" t="str">
        <f t="shared" si="27"/>
        <v>vis</v>
      </c>
      <c r="E329" s="106">
        <f>VLOOKUP(C329,'A (3)'!C$21:E$970,3,FALSE)</f>
        <v>44697.261315490061</v>
      </c>
      <c r="F329" s="8" t="s">
        <v>188</v>
      </c>
      <c r="G329" t="str">
        <f t="shared" si="28"/>
        <v>55884.3893</v>
      </c>
      <c r="H329" s="10">
        <f t="shared" si="29"/>
        <v>44643.5</v>
      </c>
      <c r="I329" s="107" t="s">
        <v>1359</v>
      </c>
      <c r="J329" s="108" t="s">
        <v>1360</v>
      </c>
      <c r="K329" s="107">
        <v>44643.5</v>
      </c>
      <c r="L329" s="107" t="s">
        <v>1361</v>
      </c>
      <c r="M329" s="108" t="s">
        <v>762</v>
      </c>
      <c r="N329" s="108" t="s">
        <v>913</v>
      </c>
      <c r="O329" s="109" t="s">
        <v>578</v>
      </c>
      <c r="P329" s="110" t="s">
        <v>1358</v>
      </c>
    </row>
    <row r="330" spans="1:16" ht="12.75" customHeight="1" thickBot="1" x14ac:dyDescent="0.25">
      <c r="A330" s="10" t="str">
        <f t="shared" si="24"/>
        <v>VSB 55 </v>
      </c>
      <c r="B330" s="8" t="str">
        <f t="shared" si="25"/>
        <v>I</v>
      </c>
      <c r="C330" s="10">
        <f t="shared" si="26"/>
        <v>56217.118199999997</v>
      </c>
      <c r="D330" t="str">
        <f t="shared" si="27"/>
        <v>vis</v>
      </c>
      <c r="E330" s="106">
        <f>VLOOKUP(C330,'A (3)'!C$21:E$970,3,FALSE)</f>
        <v>45740.753976517612</v>
      </c>
      <c r="F330" s="8" t="s">
        <v>188</v>
      </c>
      <c r="G330" t="str">
        <f t="shared" si="28"/>
        <v>56217.1182</v>
      </c>
      <c r="H330" s="10">
        <f t="shared" si="29"/>
        <v>45687</v>
      </c>
      <c r="I330" s="107" t="s">
        <v>1380</v>
      </c>
      <c r="J330" s="108" t="s">
        <v>1381</v>
      </c>
      <c r="K330" s="107">
        <v>45687</v>
      </c>
      <c r="L330" s="107" t="s">
        <v>1382</v>
      </c>
      <c r="M330" s="108" t="s">
        <v>762</v>
      </c>
      <c r="N330" s="108" t="s">
        <v>188</v>
      </c>
      <c r="O330" s="109" t="s">
        <v>1198</v>
      </c>
      <c r="P330" s="110" t="s">
        <v>1383</v>
      </c>
    </row>
    <row r="331" spans="1:16" x14ac:dyDescent="0.2">
      <c r="B331" s="8"/>
      <c r="E331" s="106"/>
      <c r="F331" s="8"/>
    </row>
    <row r="332" spans="1:16" x14ac:dyDescent="0.2">
      <c r="B332" s="8"/>
      <c r="E332" s="106"/>
      <c r="F332" s="8"/>
    </row>
    <row r="333" spans="1:16" x14ac:dyDescent="0.2">
      <c r="B333" s="8"/>
      <c r="E333" s="106"/>
      <c r="F333" s="8"/>
    </row>
    <row r="334" spans="1:16" x14ac:dyDescent="0.2">
      <c r="B334" s="8"/>
      <c r="E334" s="106"/>
      <c r="F334" s="8"/>
    </row>
    <row r="335" spans="1:16" x14ac:dyDescent="0.2">
      <c r="B335" s="8"/>
      <c r="E335" s="106"/>
      <c r="F335" s="8"/>
    </row>
    <row r="336" spans="1:16" x14ac:dyDescent="0.2">
      <c r="B336" s="8"/>
      <c r="E336" s="106"/>
      <c r="F336" s="8"/>
    </row>
    <row r="337" spans="2:6" x14ac:dyDescent="0.2">
      <c r="B337" s="8"/>
      <c r="E337" s="106"/>
      <c r="F337" s="8"/>
    </row>
    <row r="338" spans="2:6" x14ac:dyDescent="0.2">
      <c r="B338" s="8"/>
      <c r="E338" s="106"/>
      <c r="F338" s="8"/>
    </row>
    <row r="339" spans="2:6" x14ac:dyDescent="0.2">
      <c r="B339" s="8"/>
      <c r="E339" s="106"/>
      <c r="F339" s="8"/>
    </row>
    <row r="340" spans="2:6" x14ac:dyDescent="0.2">
      <c r="B340" s="8"/>
      <c r="E340" s="106"/>
      <c r="F340" s="8"/>
    </row>
    <row r="341" spans="2:6" x14ac:dyDescent="0.2">
      <c r="B341" s="8"/>
      <c r="E341" s="106"/>
      <c r="F341" s="8"/>
    </row>
    <row r="342" spans="2:6" x14ac:dyDescent="0.2">
      <c r="B342" s="8"/>
      <c r="E342" s="106"/>
      <c r="F342" s="8"/>
    </row>
    <row r="343" spans="2:6" x14ac:dyDescent="0.2">
      <c r="B343" s="8"/>
      <c r="E343" s="106"/>
      <c r="F343" s="8"/>
    </row>
    <row r="344" spans="2:6" x14ac:dyDescent="0.2">
      <c r="B344" s="8"/>
      <c r="E344" s="106"/>
      <c r="F344" s="8"/>
    </row>
    <row r="345" spans="2:6" x14ac:dyDescent="0.2">
      <c r="B345" s="8"/>
      <c r="E345" s="106"/>
      <c r="F345" s="8"/>
    </row>
    <row r="346" spans="2:6" x14ac:dyDescent="0.2">
      <c r="B346" s="8"/>
      <c r="E346" s="106"/>
      <c r="F346" s="8"/>
    </row>
    <row r="347" spans="2:6" x14ac:dyDescent="0.2">
      <c r="B347" s="8"/>
      <c r="E347" s="106"/>
      <c r="F347" s="8"/>
    </row>
    <row r="348" spans="2:6" x14ac:dyDescent="0.2">
      <c r="B348" s="8"/>
      <c r="E348" s="106"/>
      <c r="F348" s="8"/>
    </row>
    <row r="349" spans="2:6" x14ac:dyDescent="0.2">
      <c r="B349" s="8"/>
      <c r="E349" s="106"/>
      <c r="F349" s="8"/>
    </row>
    <row r="350" spans="2:6" x14ac:dyDescent="0.2">
      <c r="B350" s="8"/>
      <c r="E350" s="106"/>
      <c r="F350" s="8"/>
    </row>
    <row r="351" spans="2:6" x14ac:dyDescent="0.2">
      <c r="B351" s="8"/>
      <c r="E351" s="106"/>
      <c r="F351" s="8"/>
    </row>
    <row r="352" spans="2:6" x14ac:dyDescent="0.2">
      <c r="B352" s="8"/>
      <c r="F352" s="8"/>
    </row>
    <row r="353" spans="2:6" x14ac:dyDescent="0.2">
      <c r="B353" s="8"/>
      <c r="F353" s="8"/>
    </row>
    <row r="354" spans="2:6" x14ac:dyDescent="0.2">
      <c r="B354" s="8"/>
      <c r="F354" s="8"/>
    </row>
    <row r="355" spans="2:6" x14ac:dyDescent="0.2">
      <c r="B355" s="8"/>
      <c r="F355" s="8"/>
    </row>
    <row r="356" spans="2:6" x14ac:dyDescent="0.2">
      <c r="B356" s="8"/>
      <c r="F356" s="8"/>
    </row>
    <row r="357" spans="2:6" x14ac:dyDescent="0.2">
      <c r="B357" s="8"/>
      <c r="F357" s="8"/>
    </row>
    <row r="358" spans="2:6" x14ac:dyDescent="0.2">
      <c r="B358" s="8"/>
      <c r="F358" s="8"/>
    </row>
    <row r="359" spans="2:6" x14ac:dyDescent="0.2">
      <c r="B359" s="8"/>
      <c r="F359" s="8"/>
    </row>
    <row r="360" spans="2:6" x14ac:dyDescent="0.2">
      <c r="B360" s="8"/>
      <c r="F360" s="8"/>
    </row>
    <row r="361" spans="2:6" x14ac:dyDescent="0.2">
      <c r="B361" s="8"/>
      <c r="F361" s="8"/>
    </row>
    <row r="362" spans="2:6" x14ac:dyDescent="0.2">
      <c r="B362" s="8"/>
      <c r="F362" s="8"/>
    </row>
    <row r="363" spans="2:6" x14ac:dyDescent="0.2">
      <c r="B363" s="8"/>
      <c r="F363" s="8"/>
    </row>
    <row r="364" spans="2:6" x14ac:dyDescent="0.2">
      <c r="B364" s="8"/>
      <c r="F364" s="8"/>
    </row>
    <row r="365" spans="2:6" x14ac:dyDescent="0.2">
      <c r="B365" s="8"/>
      <c r="F365" s="8"/>
    </row>
    <row r="366" spans="2:6" x14ac:dyDescent="0.2">
      <c r="B366" s="8"/>
      <c r="F366" s="8"/>
    </row>
    <row r="367" spans="2:6" x14ac:dyDescent="0.2">
      <c r="B367" s="8"/>
      <c r="F367" s="8"/>
    </row>
    <row r="368" spans="2:6" x14ac:dyDescent="0.2">
      <c r="B368" s="8"/>
      <c r="F368" s="8"/>
    </row>
    <row r="369" spans="2:6" x14ac:dyDescent="0.2">
      <c r="B369" s="8"/>
      <c r="F369" s="8"/>
    </row>
    <row r="370" spans="2:6" x14ac:dyDescent="0.2">
      <c r="B370" s="8"/>
      <c r="F370" s="8"/>
    </row>
    <row r="371" spans="2:6" x14ac:dyDescent="0.2">
      <c r="B371" s="8"/>
      <c r="F371" s="8"/>
    </row>
    <row r="372" spans="2:6" x14ac:dyDescent="0.2">
      <c r="B372" s="8"/>
      <c r="F372" s="8"/>
    </row>
    <row r="373" spans="2:6" x14ac:dyDescent="0.2">
      <c r="B373" s="8"/>
      <c r="F373" s="8"/>
    </row>
    <row r="374" spans="2:6" x14ac:dyDescent="0.2">
      <c r="B374" s="8"/>
      <c r="F374" s="8"/>
    </row>
    <row r="375" spans="2:6" x14ac:dyDescent="0.2">
      <c r="B375" s="8"/>
      <c r="F375" s="8"/>
    </row>
    <row r="376" spans="2:6" x14ac:dyDescent="0.2">
      <c r="B376" s="8"/>
      <c r="F376" s="8"/>
    </row>
    <row r="377" spans="2:6" x14ac:dyDescent="0.2">
      <c r="B377" s="8"/>
      <c r="F377" s="8"/>
    </row>
    <row r="378" spans="2:6" x14ac:dyDescent="0.2">
      <c r="B378" s="8"/>
      <c r="F378" s="8"/>
    </row>
    <row r="379" spans="2:6" x14ac:dyDescent="0.2">
      <c r="B379" s="8"/>
      <c r="F379" s="8"/>
    </row>
    <row r="380" spans="2:6" x14ac:dyDescent="0.2">
      <c r="B380" s="8"/>
      <c r="F380" s="8"/>
    </row>
    <row r="381" spans="2:6" x14ac:dyDescent="0.2">
      <c r="B381" s="8"/>
      <c r="F381" s="8"/>
    </row>
    <row r="382" spans="2:6" x14ac:dyDescent="0.2">
      <c r="B382" s="8"/>
      <c r="F382" s="8"/>
    </row>
    <row r="383" spans="2:6" x14ac:dyDescent="0.2">
      <c r="B383" s="8"/>
      <c r="F383" s="8"/>
    </row>
    <row r="384" spans="2:6" x14ac:dyDescent="0.2">
      <c r="B384" s="8"/>
      <c r="F384" s="8"/>
    </row>
    <row r="385" spans="2:6" x14ac:dyDescent="0.2">
      <c r="B385" s="8"/>
      <c r="F385" s="8"/>
    </row>
    <row r="386" spans="2:6" x14ac:dyDescent="0.2">
      <c r="B386" s="8"/>
      <c r="F386" s="8"/>
    </row>
    <row r="387" spans="2:6" x14ac:dyDescent="0.2">
      <c r="B387" s="8"/>
      <c r="F387" s="8"/>
    </row>
    <row r="388" spans="2:6" x14ac:dyDescent="0.2">
      <c r="B388" s="8"/>
      <c r="F388" s="8"/>
    </row>
    <row r="389" spans="2:6" x14ac:dyDescent="0.2">
      <c r="B389" s="8"/>
      <c r="F389" s="8"/>
    </row>
    <row r="390" spans="2:6" x14ac:dyDescent="0.2">
      <c r="B390" s="8"/>
      <c r="F390" s="8"/>
    </row>
    <row r="391" spans="2:6" x14ac:dyDescent="0.2">
      <c r="B391" s="8"/>
      <c r="F391" s="8"/>
    </row>
    <row r="392" spans="2:6" x14ac:dyDescent="0.2">
      <c r="B392" s="8"/>
      <c r="F392" s="8"/>
    </row>
    <row r="393" spans="2:6" x14ac:dyDescent="0.2">
      <c r="B393" s="8"/>
      <c r="F393" s="8"/>
    </row>
    <row r="394" spans="2:6" x14ac:dyDescent="0.2">
      <c r="B394" s="8"/>
      <c r="F394" s="8"/>
    </row>
    <row r="395" spans="2:6" x14ac:dyDescent="0.2">
      <c r="B395" s="8"/>
      <c r="F395" s="8"/>
    </row>
    <row r="396" spans="2:6" x14ac:dyDescent="0.2">
      <c r="B396" s="8"/>
      <c r="F396" s="8"/>
    </row>
    <row r="397" spans="2:6" x14ac:dyDescent="0.2">
      <c r="B397" s="8"/>
      <c r="F397" s="8"/>
    </row>
    <row r="398" spans="2:6" x14ac:dyDescent="0.2">
      <c r="B398" s="8"/>
      <c r="F398" s="8"/>
    </row>
    <row r="399" spans="2:6" x14ac:dyDescent="0.2">
      <c r="B399" s="8"/>
      <c r="F399" s="8"/>
    </row>
    <row r="400" spans="2:6" x14ac:dyDescent="0.2">
      <c r="B400" s="8"/>
      <c r="F400" s="8"/>
    </row>
    <row r="401" spans="2:6" x14ac:dyDescent="0.2">
      <c r="B401" s="8"/>
      <c r="F401" s="8"/>
    </row>
    <row r="402" spans="2:6" x14ac:dyDescent="0.2">
      <c r="B402" s="8"/>
      <c r="F402" s="8"/>
    </row>
    <row r="403" spans="2:6" x14ac:dyDescent="0.2">
      <c r="B403" s="8"/>
      <c r="F403" s="8"/>
    </row>
    <row r="404" spans="2:6" x14ac:dyDescent="0.2">
      <c r="B404" s="8"/>
      <c r="F404" s="8"/>
    </row>
    <row r="405" spans="2:6" x14ac:dyDescent="0.2">
      <c r="B405" s="8"/>
      <c r="F405" s="8"/>
    </row>
    <row r="406" spans="2:6" x14ac:dyDescent="0.2">
      <c r="B406" s="8"/>
      <c r="F406" s="8"/>
    </row>
    <row r="407" spans="2:6" x14ac:dyDescent="0.2">
      <c r="B407" s="8"/>
      <c r="F407" s="8"/>
    </row>
    <row r="408" spans="2:6" x14ac:dyDescent="0.2">
      <c r="B408" s="8"/>
      <c r="F408" s="8"/>
    </row>
    <row r="409" spans="2:6" x14ac:dyDescent="0.2">
      <c r="B409" s="8"/>
      <c r="F409" s="8"/>
    </row>
    <row r="410" spans="2:6" x14ac:dyDescent="0.2">
      <c r="B410" s="8"/>
      <c r="F410" s="8"/>
    </row>
    <row r="411" spans="2:6" x14ac:dyDescent="0.2">
      <c r="B411" s="8"/>
      <c r="F411" s="8"/>
    </row>
    <row r="412" spans="2:6" x14ac:dyDescent="0.2">
      <c r="B412" s="8"/>
      <c r="F412" s="8"/>
    </row>
    <row r="413" spans="2:6" x14ac:dyDescent="0.2">
      <c r="B413" s="8"/>
      <c r="F413" s="8"/>
    </row>
    <row r="414" spans="2:6" x14ac:dyDescent="0.2">
      <c r="B414" s="8"/>
      <c r="F414" s="8"/>
    </row>
    <row r="415" spans="2:6" x14ac:dyDescent="0.2">
      <c r="B415" s="8"/>
      <c r="F415" s="8"/>
    </row>
    <row r="416" spans="2:6" x14ac:dyDescent="0.2">
      <c r="B416" s="8"/>
      <c r="F416" s="8"/>
    </row>
    <row r="417" spans="2:6" x14ac:dyDescent="0.2">
      <c r="B417" s="8"/>
      <c r="F417" s="8"/>
    </row>
    <row r="418" spans="2:6" x14ac:dyDescent="0.2">
      <c r="B418" s="8"/>
      <c r="F418" s="8"/>
    </row>
    <row r="419" spans="2:6" x14ac:dyDescent="0.2">
      <c r="B419" s="8"/>
      <c r="F419" s="8"/>
    </row>
    <row r="420" spans="2:6" x14ac:dyDescent="0.2">
      <c r="B420" s="8"/>
      <c r="F420" s="8"/>
    </row>
    <row r="421" spans="2:6" x14ac:dyDescent="0.2">
      <c r="B421" s="8"/>
      <c r="F421" s="8"/>
    </row>
    <row r="422" spans="2:6" x14ac:dyDescent="0.2">
      <c r="B422" s="8"/>
      <c r="F422" s="8"/>
    </row>
    <row r="423" spans="2:6" x14ac:dyDescent="0.2">
      <c r="B423" s="8"/>
      <c r="F423" s="8"/>
    </row>
    <row r="424" spans="2:6" x14ac:dyDescent="0.2">
      <c r="B424" s="8"/>
      <c r="F424" s="8"/>
    </row>
    <row r="425" spans="2:6" x14ac:dyDescent="0.2">
      <c r="B425" s="8"/>
      <c r="F425" s="8"/>
    </row>
    <row r="426" spans="2:6" x14ac:dyDescent="0.2">
      <c r="B426" s="8"/>
      <c r="F426" s="8"/>
    </row>
    <row r="427" spans="2:6" x14ac:dyDescent="0.2">
      <c r="B427" s="8"/>
      <c r="F427" s="8"/>
    </row>
    <row r="428" spans="2:6" x14ac:dyDescent="0.2">
      <c r="B428" s="8"/>
      <c r="F428" s="8"/>
    </row>
    <row r="429" spans="2:6" x14ac:dyDescent="0.2">
      <c r="B429" s="8"/>
      <c r="F429" s="8"/>
    </row>
    <row r="430" spans="2:6" x14ac:dyDescent="0.2">
      <c r="B430" s="8"/>
      <c r="F430" s="8"/>
    </row>
    <row r="431" spans="2:6" x14ac:dyDescent="0.2">
      <c r="B431" s="8"/>
      <c r="F431" s="8"/>
    </row>
    <row r="432" spans="2:6" x14ac:dyDescent="0.2">
      <c r="B432" s="8"/>
      <c r="F432" s="8"/>
    </row>
    <row r="433" spans="2:6" x14ac:dyDescent="0.2">
      <c r="B433" s="8"/>
      <c r="F433" s="8"/>
    </row>
    <row r="434" spans="2:6" x14ac:dyDescent="0.2">
      <c r="B434" s="8"/>
      <c r="F434" s="8"/>
    </row>
    <row r="435" spans="2:6" x14ac:dyDescent="0.2">
      <c r="B435" s="8"/>
      <c r="F435" s="8"/>
    </row>
    <row r="436" spans="2:6" x14ac:dyDescent="0.2">
      <c r="B436" s="8"/>
      <c r="F436" s="8"/>
    </row>
    <row r="437" spans="2:6" x14ac:dyDescent="0.2">
      <c r="B437" s="8"/>
      <c r="F437" s="8"/>
    </row>
    <row r="438" spans="2:6" x14ac:dyDescent="0.2">
      <c r="B438" s="8"/>
      <c r="F438" s="8"/>
    </row>
    <row r="439" spans="2:6" x14ac:dyDescent="0.2">
      <c r="B439" s="8"/>
      <c r="F439" s="8"/>
    </row>
    <row r="440" spans="2:6" x14ac:dyDescent="0.2">
      <c r="B440" s="8"/>
      <c r="F440" s="8"/>
    </row>
    <row r="441" spans="2:6" x14ac:dyDescent="0.2">
      <c r="B441" s="8"/>
      <c r="F441" s="8"/>
    </row>
    <row r="442" spans="2:6" x14ac:dyDescent="0.2">
      <c r="B442" s="8"/>
      <c r="F442" s="8"/>
    </row>
    <row r="443" spans="2:6" x14ac:dyDescent="0.2">
      <c r="B443" s="8"/>
      <c r="F443" s="8"/>
    </row>
    <row r="444" spans="2:6" x14ac:dyDescent="0.2">
      <c r="B444" s="8"/>
      <c r="F444" s="8"/>
    </row>
    <row r="445" spans="2:6" x14ac:dyDescent="0.2">
      <c r="B445" s="8"/>
      <c r="F445" s="8"/>
    </row>
    <row r="446" spans="2:6" x14ac:dyDescent="0.2">
      <c r="B446" s="8"/>
      <c r="F446" s="8"/>
    </row>
    <row r="447" spans="2:6" x14ac:dyDescent="0.2">
      <c r="B447" s="8"/>
      <c r="F447" s="8"/>
    </row>
    <row r="448" spans="2:6" x14ac:dyDescent="0.2">
      <c r="B448" s="8"/>
      <c r="F448" s="8"/>
    </row>
    <row r="449" spans="2:6" x14ac:dyDescent="0.2">
      <c r="B449" s="8"/>
      <c r="F449" s="8"/>
    </row>
    <row r="450" spans="2:6" x14ac:dyDescent="0.2">
      <c r="B450" s="8"/>
      <c r="F450" s="8"/>
    </row>
    <row r="451" spans="2:6" x14ac:dyDescent="0.2">
      <c r="B451" s="8"/>
      <c r="F451" s="8"/>
    </row>
    <row r="452" spans="2:6" x14ac:dyDescent="0.2">
      <c r="B452" s="8"/>
      <c r="F452" s="8"/>
    </row>
    <row r="453" spans="2:6" x14ac:dyDescent="0.2">
      <c r="B453" s="8"/>
      <c r="F453" s="8"/>
    </row>
    <row r="454" spans="2:6" x14ac:dyDescent="0.2">
      <c r="B454" s="8"/>
      <c r="F454" s="8"/>
    </row>
    <row r="455" spans="2:6" x14ac:dyDescent="0.2">
      <c r="B455" s="8"/>
      <c r="F455" s="8"/>
    </row>
    <row r="456" spans="2:6" x14ac:dyDescent="0.2">
      <c r="B456" s="8"/>
      <c r="F456" s="8"/>
    </row>
    <row r="457" spans="2:6" x14ac:dyDescent="0.2">
      <c r="B457" s="8"/>
      <c r="F457" s="8"/>
    </row>
    <row r="458" spans="2:6" x14ac:dyDescent="0.2">
      <c r="B458" s="8"/>
      <c r="F458" s="8"/>
    </row>
    <row r="459" spans="2:6" x14ac:dyDescent="0.2">
      <c r="B459" s="8"/>
      <c r="F459" s="8"/>
    </row>
    <row r="460" spans="2:6" x14ac:dyDescent="0.2">
      <c r="B460" s="8"/>
      <c r="F460" s="8"/>
    </row>
    <row r="461" spans="2:6" x14ac:dyDescent="0.2">
      <c r="B461" s="8"/>
      <c r="F461" s="8"/>
    </row>
    <row r="462" spans="2:6" x14ac:dyDescent="0.2">
      <c r="B462" s="8"/>
      <c r="F462" s="8"/>
    </row>
    <row r="463" spans="2:6" x14ac:dyDescent="0.2">
      <c r="B463" s="8"/>
      <c r="F463" s="8"/>
    </row>
    <row r="464" spans="2:6" x14ac:dyDescent="0.2">
      <c r="B464" s="8"/>
      <c r="F464" s="8"/>
    </row>
    <row r="465" spans="2:6" x14ac:dyDescent="0.2">
      <c r="B465" s="8"/>
      <c r="F465" s="8"/>
    </row>
    <row r="466" spans="2:6" x14ac:dyDescent="0.2">
      <c r="B466" s="8"/>
      <c r="F466" s="8"/>
    </row>
    <row r="467" spans="2:6" x14ac:dyDescent="0.2">
      <c r="B467" s="8"/>
      <c r="F467" s="8"/>
    </row>
    <row r="468" spans="2:6" x14ac:dyDescent="0.2">
      <c r="B468" s="8"/>
      <c r="F468" s="8"/>
    </row>
    <row r="469" spans="2:6" x14ac:dyDescent="0.2">
      <c r="B469" s="8"/>
      <c r="F469" s="8"/>
    </row>
    <row r="470" spans="2:6" x14ac:dyDescent="0.2">
      <c r="B470" s="8"/>
      <c r="F470" s="8"/>
    </row>
    <row r="471" spans="2:6" x14ac:dyDescent="0.2">
      <c r="B471" s="8"/>
      <c r="F471" s="8"/>
    </row>
    <row r="472" spans="2:6" x14ac:dyDescent="0.2">
      <c r="B472" s="8"/>
      <c r="F472" s="8"/>
    </row>
    <row r="473" spans="2:6" x14ac:dyDescent="0.2">
      <c r="B473" s="8"/>
      <c r="F473" s="8"/>
    </row>
    <row r="474" spans="2:6" x14ac:dyDescent="0.2">
      <c r="B474" s="8"/>
      <c r="F474" s="8"/>
    </row>
    <row r="475" spans="2:6" x14ac:dyDescent="0.2">
      <c r="B475" s="8"/>
      <c r="F475" s="8"/>
    </row>
    <row r="476" spans="2:6" x14ac:dyDescent="0.2">
      <c r="B476" s="8"/>
      <c r="F476" s="8"/>
    </row>
    <row r="477" spans="2:6" x14ac:dyDescent="0.2">
      <c r="B477" s="8"/>
      <c r="F477" s="8"/>
    </row>
    <row r="478" spans="2:6" x14ac:dyDescent="0.2">
      <c r="B478" s="8"/>
      <c r="F478" s="8"/>
    </row>
    <row r="479" spans="2:6" x14ac:dyDescent="0.2">
      <c r="B479" s="8"/>
      <c r="F479" s="8"/>
    </row>
    <row r="480" spans="2:6" x14ac:dyDescent="0.2">
      <c r="B480" s="8"/>
      <c r="F480" s="8"/>
    </row>
    <row r="481" spans="2:6" x14ac:dyDescent="0.2">
      <c r="B481" s="8"/>
      <c r="F481" s="8"/>
    </row>
    <row r="482" spans="2:6" x14ac:dyDescent="0.2">
      <c r="B482" s="8"/>
      <c r="F482" s="8"/>
    </row>
    <row r="483" spans="2:6" x14ac:dyDescent="0.2">
      <c r="B483" s="8"/>
      <c r="F483" s="8"/>
    </row>
    <row r="484" spans="2:6" x14ac:dyDescent="0.2">
      <c r="B484" s="8"/>
      <c r="F484" s="8"/>
    </row>
    <row r="485" spans="2:6" x14ac:dyDescent="0.2">
      <c r="B485" s="8"/>
      <c r="F485" s="8"/>
    </row>
    <row r="486" spans="2:6" x14ac:dyDescent="0.2">
      <c r="B486" s="8"/>
      <c r="F486" s="8"/>
    </row>
    <row r="487" spans="2:6" x14ac:dyDescent="0.2">
      <c r="B487" s="8"/>
      <c r="F487" s="8"/>
    </row>
    <row r="488" spans="2:6" x14ac:dyDescent="0.2">
      <c r="B488" s="8"/>
      <c r="F488" s="8"/>
    </row>
    <row r="489" spans="2:6" x14ac:dyDescent="0.2">
      <c r="B489" s="8"/>
      <c r="F489" s="8"/>
    </row>
    <row r="490" spans="2:6" x14ac:dyDescent="0.2">
      <c r="B490" s="8"/>
      <c r="F490" s="8"/>
    </row>
    <row r="491" spans="2:6" x14ac:dyDescent="0.2">
      <c r="B491" s="8"/>
      <c r="F491" s="8"/>
    </row>
    <row r="492" spans="2:6" x14ac:dyDescent="0.2">
      <c r="B492" s="8"/>
      <c r="F492" s="8"/>
    </row>
    <row r="493" spans="2:6" x14ac:dyDescent="0.2">
      <c r="B493" s="8"/>
      <c r="F493" s="8"/>
    </row>
    <row r="494" spans="2:6" x14ac:dyDescent="0.2">
      <c r="B494" s="8"/>
      <c r="F494" s="8"/>
    </row>
    <row r="495" spans="2:6" x14ac:dyDescent="0.2">
      <c r="B495" s="8"/>
      <c r="F495" s="8"/>
    </row>
    <row r="496" spans="2:6" x14ac:dyDescent="0.2">
      <c r="B496" s="8"/>
      <c r="F496" s="8"/>
    </row>
    <row r="497" spans="2:6" x14ac:dyDescent="0.2">
      <c r="B497" s="8"/>
      <c r="F497" s="8"/>
    </row>
    <row r="498" spans="2:6" x14ac:dyDescent="0.2">
      <c r="B498" s="8"/>
      <c r="F498" s="8"/>
    </row>
    <row r="499" spans="2:6" x14ac:dyDescent="0.2">
      <c r="B499" s="8"/>
      <c r="F499" s="8"/>
    </row>
    <row r="500" spans="2:6" x14ac:dyDescent="0.2">
      <c r="B500" s="8"/>
      <c r="F500" s="8"/>
    </row>
    <row r="501" spans="2:6" x14ac:dyDescent="0.2">
      <c r="B501" s="8"/>
      <c r="F501" s="8"/>
    </row>
    <row r="502" spans="2:6" x14ac:dyDescent="0.2">
      <c r="B502" s="8"/>
      <c r="F502" s="8"/>
    </row>
    <row r="503" spans="2:6" x14ac:dyDescent="0.2">
      <c r="B503" s="8"/>
      <c r="F503" s="8"/>
    </row>
    <row r="504" spans="2:6" x14ac:dyDescent="0.2">
      <c r="B504" s="8"/>
      <c r="F504" s="8"/>
    </row>
    <row r="505" spans="2:6" x14ac:dyDescent="0.2">
      <c r="B505" s="8"/>
      <c r="F505" s="8"/>
    </row>
    <row r="506" spans="2:6" x14ac:dyDescent="0.2">
      <c r="B506" s="8"/>
      <c r="F506" s="8"/>
    </row>
    <row r="507" spans="2:6" x14ac:dyDescent="0.2">
      <c r="B507" s="8"/>
      <c r="F507" s="8"/>
    </row>
    <row r="508" spans="2:6" x14ac:dyDescent="0.2">
      <c r="B508" s="8"/>
      <c r="F508" s="8"/>
    </row>
    <row r="509" spans="2:6" x14ac:dyDescent="0.2">
      <c r="B509" s="8"/>
      <c r="F509" s="8"/>
    </row>
    <row r="510" spans="2:6" x14ac:dyDescent="0.2">
      <c r="B510" s="8"/>
      <c r="F510" s="8"/>
    </row>
    <row r="511" spans="2:6" x14ac:dyDescent="0.2">
      <c r="B511" s="8"/>
      <c r="F511" s="8"/>
    </row>
    <row r="512" spans="2:6" x14ac:dyDescent="0.2">
      <c r="B512" s="8"/>
      <c r="F512" s="8"/>
    </row>
    <row r="513" spans="2:6" x14ac:dyDescent="0.2">
      <c r="B513" s="8"/>
      <c r="F513" s="8"/>
    </row>
    <row r="514" spans="2:6" x14ac:dyDescent="0.2">
      <c r="B514" s="8"/>
      <c r="F514" s="8"/>
    </row>
    <row r="515" spans="2:6" x14ac:dyDescent="0.2">
      <c r="B515" s="8"/>
      <c r="F515" s="8"/>
    </row>
    <row r="516" spans="2:6" x14ac:dyDescent="0.2">
      <c r="B516" s="8"/>
      <c r="F516" s="8"/>
    </row>
    <row r="517" spans="2:6" x14ac:dyDescent="0.2">
      <c r="B517" s="8"/>
      <c r="F517" s="8"/>
    </row>
    <row r="518" spans="2:6" x14ac:dyDescent="0.2">
      <c r="B518" s="8"/>
      <c r="F518" s="8"/>
    </row>
    <row r="519" spans="2:6" x14ac:dyDescent="0.2">
      <c r="B519" s="8"/>
      <c r="F519" s="8"/>
    </row>
    <row r="520" spans="2:6" x14ac:dyDescent="0.2">
      <c r="B520" s="8"/>
      <c r="F520" s="8"/>
    </row>
    <row r="521" spans="2:6" x14ac:dyDescent="0.2">
      <c r="B521" s="8"/>
      <c r="F521" s="8"/>
    </row>
    <row r="522" spans="2:6" x14ac:dyDescent="0.2">
      <c r="B522" s="8"/>
      <c r="F522" s="8"/>
    </row>
    <row r="523" spans="2:6" x14ac:dyDescent="0.2">
      <c r="B523" s="8"/>
      <c r="F523" s="8"/>
    </row>
    <row r="524" spans="2:6" x14ac:dyDescent="0.2">
      <c r="B524" s="8"/>
      <c r="F524" s="8"/>
    </row>
    <row r="525" spans="2:6" x14ac:dyDescent="0.2">
      <c r="B525" s="8"/>
      <c r="F525" s="8"/>
    </row>
    <row r="526" spans="2:6" x14ac:dyDescent="0.2">
      <c r="B526" s="8"/>
      <c r="F526" s="8"/>
    </row>
    <row r="527" spans="2:6" x14ac:dyDescent="0.2">
      <c r="B527" s="8"/>
      <c r="F527" s="8"/>
    </row>
    <row r="528" spans="2:6" x14ac:dyDescent="0.2">
      <c r="B528" s="8"/>
      <c r="F528" s="8"/>
    </row>
    <row r="529" spans="2:6" x14ac:dyDescent="0.2">
      <c r="B529" s="8"/>
      <c r="F529" s="8"/>
    </row>
    <row r="530" spans="2:6" x14ac:dyDescent="0.2">
      <c r="B530" s="8"/>
      <c r="F530" s="8"/>
    </row>
    <row r="531" spans="2:6" x14ac:dyDescent="0.2">
      <c r="B531" s="8"/>
      <c r="F531" s="8"/>
    </row>
    <row r="532" spans="2:6" x14ac:dyDescent="0.2">
      <c r="B532" s="8"/>
      <c r="F532" s="8"/>
    </row>
    <row r="533" spans="2:6" x14ac:dyDescent="0.2">
      <c r="B533" s="8"/>
      <c r="F533" s="8"/>
    </row>
    <row r="534" spans="2:6" x14ac:dyDescent="0.2">
      <c r="B534" s="8"/>
      <c r="F534" s="8"/>
    </row>
    <row r="535" spans="2:6" x14ac:dyDescent="0.2">
      <c r="B535" s="8"/>
      <c r="F535" s="8"/>
    </row>
    <row r="536" spans="2:6" x14ac:dyDescent="0.2">
      <c r="B536" s="8"/>
      <c r="F536" s="8"/>
    </row>
    <row r="537" spans="2:6" x14ac:dyDescent="0.2">
      <c r="B537" s="8"/>
      <c r="F537" s="8"/>
    </row>
    <row r="538" spans="2:6" x14ac:dyDescent="0.2">
      <c r="B538" s="8"/>
      <c r="F538" s="8"/>
    </row>
    <row r="539" spans="2:6" x14ac:dyDescent="0.2">
      <c r="B539" s="8"/>
      <c r="F539" s="8"/>
    </row>
    <row r="540" spans="2:6" x14ac:dyDescent="0.2">
      <c r="B540" s="8"/>
      <c r="F540" s="8"/>
    </row>
    <row r="541" spans="2:6" x14ac:dyDescent="0.2">
      <c r="B541" s="8"/>
      <c r="F541" s="8"/>
    </row>
    <row r="542" spans="2:6" x14ac:dyDescent="0.2">
      <c r="B542" s="8"/>
      <c r="F542" s="8"/>
    </row>
    <row r="543" spans="2:6" x14ac:dyDescent="0.2">
      <c r="B543" s="8"/>
      <c r="F543" s="8"/>
    </row>
    <row r="544" spans="2:6" x14ac:dyDescent="0.2">
      <c r="B544" s="8"/>
      <c r="F544" s="8"/>
    </row>
    <row r="545" spans="2:6" x14ac:dyDescent="0.2">
      <c r="B545" s="8"/>
      <c r="F545" s="8"/>
    </row>
    <row r="546" spans="2:6" x14ac:dyDescent="0.2">
      <c r="B546" s="8"/>
      <c r="F546" s="8"/>
    </row>
    <row r="547" spans="2:6" x14ac:dyDescent="0.2">
      <c r="B547" s="8"/>
      <c r="F547" s="8"/>
    </row>
    <row r="548" spans="2:6" x14ac:dyDescent="0.2">
      <c r="B548" s="8"/>
      <c r="F548" s="8"/>
    </row>
    <row r="549" spans="2:6" x14ac:dyDescent="0.2">
      <c r="B549" s="8"/>
      <c r="F549" s="8"/>
    </row>
    <row r="550" spans="2:6" x14ac:dyDescent="0.2">
      <c r="B550" s="8"/>
      <c r="F550" s="8"/>
    </row>
    <row r="551" spans="2:6" x14ac:dyDescent="0.2">
      <c r="B551" s="8"/>
      <c r="F551" s="8"/>
    </row>
    <row r="552" spans="2:6" x14ac:dyDescent="0.2">
      <c r="B552" s="8"/>
      <c r="F552" s="8"/>
    </row>
    <row r="553" spans="2:6" x14ac:dyDescent="0.2">
      <c r="B553" s="8"/>
      <c r="F553" s="8"/>
    </row>
    <row r="554" spans="2:6" x14ac:dyDescent="0.2">
      <c r="B554" s="8"/>
      <c r="F554" s="8"/>
    </row>
    <row r="555" spans="2:6" x14ac:dyDescent="0.2">
      <c r="B555" s="8"/>
      <c r="F555" s="8"/>
    </row>
    <row r="556" spans="2:6" x14ac:dyDescent="0.2">
      <c r="B556" s="8"/>
      <c r="F556" s="8"/>
    </row>
    <row r="557" spans="2:6" x14ac:dyDescent="0.2">
      <c r="B557" s="8"/>
      <c r="F557" s="8"/>
    </row>
    <row r="558" spans="2:6" x14ac:dyDescent="0.2">
      <c r="B558" s="8"/>
      <c r="F558" s="8"/>
    </row>
    <row r="559" spans="2:6" x14ac:dyDescent="0.2">
      <c r="B559" s="8"/>
      <c r="F559" s="8"/>
    </row>
    <row r="560" spans="2:6" x14ac:dyDescent="0.2">
      <c r="B560" s="8"/>
      <c r="F560" s="8"/>
    </row>
    <row r="561" spans="2:6" x14ac:dyDescent="0.2">
      <c r="B561" s="8"/>
      <c r="F561" s="8"/>
    </row>
    <row r="562" spans="2:6" x14ac:dyDescent="0.2">
      <c r="B562" s="8"/>
      <c r="F562" s="8"/>
    </row>
    <row r="563" spans="2:6" x14ac:dyDescent="0.2">
      <c r="B563" s="8"/>
      <c r="F563" s="8"/>
    </row>
    <row r="564" spans="2:6" x14ac:dyDescent="0.2">
      <c r="B564" s="8"/>
      <c r="F564" s="8"/>
    </row>
    <row r="565" spans="2:6" x14ac:dyDescent="0.2">
      <c r="B565" s="8"/>
      <c r="F565" s="8"/>
    </row>
    <row r="566" spans="2:6" x14ac:dyDescent="0.2">
      <c r="B566" s="8"/>
      <c r="F566" s="8"/>
    </row>
    <row r="567" spans="2:6" x14ac:dyDescent="0.2">
      <c r="B567" s="8"/>
      <c r="F567" s="8"/>
    </row>
    <row r="568" spans="2:6" x14ac:dyDescent="0.2">
      <c r="B568" s="8"/>
      <c r="F568" s="8"/>
    </row>
    <row r="569" spans="2:6" x14ac:dyDescent="0.2">
      <c r="B569" s="8"/>
      <c r="F569" s="8"/>
    </row>
    <row r="570" spans="2:6" x14ac:dyDescent="0.2">
      <c r="B570" s="8"/>
      <c r="F570" s="8"/>
    </row>
    <row r="571" spans="2:6" x14ac:dyDescent="0.2">
      <c r="B571" s="8"/>
      <c r="F571" s="8"/>
    </row>
    <row r="572" spans="2:6" x14ac:dyDescent="0.2">
      <c r="B572" s="8"/>
      <c r="F572" s="8"/>
    </row>
    <row r="573" spans="2:6" x14ac:dyDescent="0.2">
      <c r="B573" s="8"/>
      <c r="F573" s="8"/>
    </row>
    <row r="574" spans="2:6" x14ac:dyDescent="0.2">
      <c r="B574" s="8"/>
      <c r="F574" s="8"/>
    </row>
    <row r="575" spans="2:6" x14ac:dyDescent="0.2">
      <c r="B575" s="8"/>
      <c r="F575" s="8"/>
    </row>
    <row r="576" spans="2:6" x14ac:dyDescent="0.2">
      <c r="B576" s="8"/>
      <c r="F576" s="8"/>
    </row>
    <row r="577" spans="2:6" x14ac:dyDescent="0.2">
      <c r="B577" s="8"/>
      <c r="F577" s="8"/>
    </row>
    <row r="578" spans="2:6" x14ac:dyDescent="0.2">
      <c r="B578" s="8"/>
      <c r="F578" s="8"/>
    </row>
    <row r="579" spans="2:6" x14ac:dyDescent="0.2">
      <c r="B579" s="8"/>
      <c r="F579" s="8"/>
    </row>
    <row r="580" spans="2:6" x14ac:dyDescent="0.2">
      <c r="B580" s="8"/>
      <c r="F580" s="8"/>
    </row>
    <row r="581" spans="2:6" x14ac:dyDescent="0.2">
      <c r="B581" s="8"/>
      <c r="F581" s="8"/>
    </row>
    <row r="582" spans="2:6" x14ac:dyDescent="0.2">
      <c r="B582" s="8"/>
      <c r="F582" s="8"/>
    </row>
    <row r="583" spans="2:6" x14ac:dyDescent="0.2">
      <c r="B583" s="8"/>
      <c r="F583" s="8"/>
    </row>
    <row r="584" spans="2:6" x14ac:dyDescent="0.2">
      <c r="B584" s="8"/>
      <c r="F584" s="8"/>
    </row>
    <row r="585" spans="2:6" x14ac:dyDescent="0.2">
      <c r="B585" s="8"/>
      <c r="F585" s="8"/>
    </row>
    <row r="586" spans="2:6" x14ac:dyDescent="0.2">
      <c r="B586" s="8"/>
      <c r="F586" s="8"/>
    </row>
    <row r="587" spans="2:6" x14ac:dyDescent="0.2">
      <c r="B587" s="8"/>
      <c r="F587" s="8"/>
    </row>
    <row r="588" spans="2:6" x14ac:dyDescent="0.2">
      <c r="B588" s="8"/>
      <c r="F588" s="8"/>
    </row>
    <row r="589" spans="2:6" x14ac:dyDescent="0.2">
      <c r="B589" s="8"/>
      <c r="F589" s="8"/>
    </row>
    <row r="590" spans="2:6" x14ac:dyDescent="0.2">
      <c r="B590" s="8"/>
      <c r="F590" s="8"/>
    </row>
    <row r="591" spans="2:6" x14ac:dyDescent="0.2">
      <c r="B591" s="8"/>
      <c r="F591" s="8"/>
    </row>
    <row r="592" spans="2:6" x14ac:dyDescent="0.2">
      <c r="B592" s="8"/>
      <c r="F592" s="8"/>
    </row>
    <row r="593" spans="2:6" x14ac:dyDescent="0.2">
      <c r="B593" s="8"/>
      <c r="F593" s="8"/>
    </row>
    <row r="594" spans="2:6" x14ac:dyDescent="0.2">
      <c r="B594" s="8"/>
      <c r="F594" s="8"/>
    </row>
    <row r="595" spans="2:6" x14ac:dyDescent="0.2">
      <c r="B595" s="8"/>
      <c r="F595" s="8"/>
    </row>
    <row r="596" spans="2:6" x14ac:dyDescent="0.2">
      <c r="B596" s="8"/>
      <c r="F596" s="8"/>
    </row>
    <row r="597" spans="2:6" x14ac:dyDescent="0.2">
      <c r="B597" s="8"/>
      <c r="F597" s="8"/>
    </row>
    <row r="598" spans="2:6" x14ac:dyDescent="0.2">
      <c r="B598" s="8"/>
      <c r="F598" s="8"/>
    </row>
    <row r="599" spans="2:6" x14ac:dyDescent="0.2">
      <c r="B599" s="8"/>
      <c r="F599" s="8"/>
    </row>
    <row r="600" spans="2:6" x14ac:dyDescent="0.2">
      <c r="B600" s="8"/>
      <c r="F600" s="8"/>
    </row>
    <row r="601" spans="2:6" x14ac:dyDescent="0.2">
      <c r="B601" s="8"/>
      <c r="F601" s="8"/>
    </row>
    <row r="602" spans="2:6" x14ac:dyDescent="0.2">
      <c r="B602" s="8"/>
      <c r="F602" s="8"/>
    </row>
    <row r="603" spans="2:6" x14ac:dyDescent="0.2">
      <c r="B603" s="8"/>
      <c r="F603" s="8"/>
    </row>
    <row r="604" spans="2:6" x14ac:dyDescent="0.2">
      <c r="B604" s="8"/>
      <c r="F604" s="8"/>
    </row>
    <row r="605" spans="2:6" x14ac:dyDescent="0.2">
      <c r="B605" s="8"/>
      <c r="F605" s="8"/>
    </row>
    <row r="606" spans="2:6" x14ac:dyDescent="0.2">
      <c r="B606" s="8"/>
      <c r="F606" s="8"/>
    </row>
    <row r="607" spans="2:6" x14ac:dyDescent="0.2">
      <c r="B607" s="8"/>
      <c r="F607" s="8"/>
    </row>
    <row r="608" spans="2:6" x14ac:dyDescent="0.2">
      <c r="B608" s="8"/>
      <c r="F608" s="8"/>
    </row>
    <row r="609" spans="2:6" x14ac:dyDescent="0.2">
      <c r="B609" s="8"/>
      <c r="F609" s="8"/>
    </row>
    <row r="610" spans="2:6" x14ac:dyDescent="0.2">
      <c r="B610" s="8"/>
      <c r="F610" s="8"/>
    </row>
    <row r="611" spans="2:6" x14ac:dyDescent="0.2">
      <c r="B611" s="8"/>
      <c r="F611" s="8"/>
    </row>
    <row r="612" spans="2:6" x14ac:dyDescent="0.2">
      <c r="B612" s="8"/>
      <c r="F612" s="8"/>
    </row>
    <row r="613" spans="2:6" x14ac:dyDescent="0.2">
      <c r="B613" s="8"/>
      <c r="F613" s="8"/>
    </row>
    <row r="614" spans="2:6" x14ac:dyDescent="0.2">
      <c r="B614" s="8"/>
      <c r="F614" s="8"/>
    </row>
    <row r="615" spans="2:6" x14ac:dyDescent="0.2">
      <c r="B615" s="8"/>
      <c r="F615" s="8"/>
    </row>
    <row r="616" spans="2:6" x14ac:dyDescent="0.2">
      <c r="B616" s="8"/>
      <c r="F616" s="8"/>
    </row>
    <row r="617" spans="2:6" x14ac:dyDescent="0.2">
      <c r="B617" s="8"/>
      <c r="F617" s="8"/>
    </row>
    <row r="618" spans="2:6" x14ac:dyDescent="0.2">
      <c r="B618" s="8"/>
      <c r="F618" s="8"/>
    </row>
    <row r="619" spans="2:6" x14ac:dyDescent="0.2">
      <c r="B619" s="8"/>
      <c r="F619" s="8"/>
    </row>
    <row r="620" spans="2:6" x14ac:dyDescent="0.2">
      <c r="B620" s="8"/>
      <c r="F620" s="8"/>
    </row>
    <row r="621" spans="2:6" x14ac:dyDescent="0.2">
      <c r="B621" s="8"/>
      <c r="F621" s="8"/>
    </row>
    <row r="622" spans="2:6" x14ac:dyDescent="0.2">
      <c r="B622" s="8"/>
      <c r="F622" s="8"/>
    </row>
    <row r="623" spans="2:6" x14ac:dyDescent="0.2">
      <c r="B623" s="8"/>
      <c r="F623" s="8"/>
    </row>
    <row r="624" spans="2:6" x14ac:dyDescent="0.2">
      <c r="B624" s="8"/>
      <c r="F624" s="8"/>
    </row>
    <row r="625" spans="2:6" x14ac:dyDescent="0.2">
      <c r="B625" s="8"/>
      <c r="F625" s="8"/>
    </row>
    <row r="626" spans="2:6" x14ac:dyDescent="0.2">
      <c r="B626" s="8"/>
      <c r="F626" s="8"/>
    </row>
    <row r="627" spans="2:6" x14ac:dyDescent="0.2">
      <c r="B627" s="8"/>
      <c r="F627" s="8"/>
    </row>
    <row r="628" spans="2:6" x14ac:dyDescent="0.2">
      <c r="B628" s="8"/>
      <c r="F628" s="8"/>
    </row>
    <row r="629" spans="2:6" x14ac:dyDescent="0.2">
      <c r="B629" s="8"/>
      <c r="F629" s="8"/>
    </row>
    <row r="630" spans="2:6" x14ac:dyDescent="0.2">
      <c r="B630" s="8"/>
      <c r="F630" s="8"/>
    </row>
    <row r="631" spans="2:6" x14ac:dyDescent="0.2">
      <c r="B631" s="8"/>
      <c r="F631" s="8"/>
    </row>
    <row r="632" spans="2:6" x14ac:dyDescent="0.2">
      <c r="B632" s="8"/>
      <c r="F632" s="8"/>
    </row>
    <row r="633" spans="2:6" x14ac:dyDescent="0.2">
      <c r="B633" s="8"/>
      <c r="F633" s="8"/>
    </row>
    <row r="634" spans="2:6" x14ac:dyDescent="0.2">
      <c r="B634" s="8"/>
      <c r="F634" s="8"/>
    </row>
    <row r="635" spans="2:6" x14ac:dyDescent="0.2">
      <c r="B635" s="8"/>
      <c r="F635" s="8"/>
    </row>
    <row r="636" spans="2:6" x14ac:dyDescent="0.2">
      <c r="B636" s="8"/>
      <c r="F636" s="8"/>
    </row>
    <row r="637" spans="2:6" x14ac:dyDescent="0.2">
      <c r="B637" s="8"/>
      <c r="F637" s="8"/>
    </row>
    <row r="638" spans="2:6" x14ac:dyDescent="0.2">
      <c r="B638" s="8"/>
      <c r="F638" s="8"/>
    </row>
    <row r="639" spans="2:6" x14ac:dyDescent="0.2">
      <c r="B639" s="8"/>
      <c r="F639" s="8"/>
    </row>
    <row r="640" spans="2:6" x14ac:dyDescent="0.2">
      <c r="B640" s="8"/>
      <c r="F640" s="8"/>
    </row>
    <row r="641" spans="2:6" x14ac:dyDescent="0.2">
      <c r="B641" s="8"/>
      <c r="F641" s="8"/>
    </row>
    <row r="642" spans="2:6" x14ac:dyDescent="0.2">
      <c r="B642" s="8"/>
      <c r="F642" s="8"/>
    </row>
    <row r="643" spans="2:6" x14ac:dyDescent="0.2">
      <c r="B643" s="8"/>
      <c r="F643" s="8"/>
    </row>
    <row r="644" spans="2:6" x14ac:dyDescent="0.2">
      <c r="B644" s="8"/>
      <c r="F644" s="8"/>
    </row>
    <row r="645" spans="2:6" x14ac:dyDescent="0.2">
      <c r="B645" s="8"/>
      <c r="F645" s="8"/>
    </row>
    <row r="646" spans="2:6" x14ac:dyDescent="0.2">
      <c r="B646" s="8"/>
      <c r="F646" s="8"/>
    </row>
    <row r="647" spans="2:6" x14ac:dyDescent="0.2">
      <c r="B647" s="8"/>
      <c r="F647" s="8"/>
    </row>
    <row r="648" spans="2:6" x14ac:dyDescent="0.2">
      <c r="B648" s="8"/>
      <c r="F648" s="8"/>
    </row>
    <row r="649" spans="2:6" x14ac:dyDescent="0.2">
      <c r="B649" s="8"/>
      <c r="F649" s="8"/>
    </row>
    <row r="650" spans="2:6" x14ac:dyDescent="0.2">
      <c r="B650" s="8"/>
      <c r="F650" s="8"/>
    </row>
    <row r="651" spans="2:6" x14ac:dyDescent="0.2">
      <c r="B651" s="8"/>
      <c r="F651" s="8"/>
    </row>
    <row r="652" spans="2:6" x14ac:dyDescent="0.2">
      <c r="B652" s="8"/>
      <c r="F652" s="8"/>
    </row>
    <row r="653" spans="2:6" x14ac:dyDescent="0.2">
      <c r="B653" s="8"/>
      <c r="F653" s="8"/>
    </row>
    <row r="654" spans="2:6" x14ac:dyDescent="0.2">
      <c r="B654" s="8"/>
      <c r="F654" s="8"/>
    </row>
    <row r="655" spans="2:6" x14ac:dyDescent="0.2">
      <c r="B655" s="8"/>
      <c r="F655" s="8"/>
    </row>
    <row r="656" spans="2:6" x14ac:dyDescent="0.2">
      <c r="B656" s="8"/>
      <c r="F656" s="8"/>
    </row>
    <row r="657" spans="2:6" x14ac:dyDescent="0.2">
      <c r="B657" s="8"/>
      <c r="F657" s="8"/>
    </row>
    <row r="658" spans="2:6" x14ac:dyDescent="0.2">
      <c r="B658" s="8"/>
      <c r="F658" s="8"/>
    </row>
    <row r="659" spans="2:6" x14ac:dyDescent="0.2">
      <c r="B659" s="8"/>
      <c r="F659" s="8"/>
    </row>
    <row r="660" spans="2:6" x14ac:dyDescent="0.2">
      <c r="B660" s="8"/>
      <c r="F660" s="8"/>
    </row>
    <row r="661" spans="2:6" x14ac:dyDescent="0.2">
      <c r="B661" s="8"/>
      <c r="F661" s="8"/>
    </row>
    <row r="662" spans="2:6" x14ac:dyDescent="0.2">
      <c r="B662" s="8"/>
      <c r="F662" s="8"/>
    </row>
    <row r="663" spans="2:6" x14ac:dyDescent="0.2">
      <c r="B663" s="8"/>
      <c r="F663" s="8"/>
    </row>
    <row r="664" spans="2:6" x14ac:dyDescent="0.2">
      <c r="B664" s="8"/>
      <c r="F664" s="8"/>
    </row>
    <row r="665" spans="2:6" x14ac:dyDescent="0.2">
      <c r="B665" s="8"/>
      <c r="F665" s="8"/>
    </row>
    <row r="666" spans="2:6" x14ac:dyDescent="0.2">
      <c r="B666" s="8"/>
      <c r="F666" s="8"/>
    </row>
    <row r="667" spans="2:6" x14ac:dyDescent="0.2">
      <c r="B667" s="8"/>
      <c r="F667" s="8"/>
    </row>
    <row r="668" spans="2:6" x14ac:dyDescent="0.2">
      <c r="B668" s="8"/>
      <c r="F668" s="8"/>
    </row>
    <row r="669" spans="2:6" x14ac:dyDescent="0.2">
      <c r="B669" s="8"/>
      <c r="F669" s="8"/>
    </row>
    <row r="670" spans="2:6" x14ac:dyDescent="0.2">
      <c r="B670" s="8"/>
      <c r="F670" s="8"/>
    </row>
    <row r="671" spans="2:6" x14ac:dyDescent="0.2">
      <c r="B671" s="8"/>
      <c r="F671" s="8"/>
    </row>
    <row r="672" spans="2:6" x14ac:dyDescent="0.2">
      <c r="B672" s="8"/>
      <c r="F672" s="8"/>
    </row>
    <row r="673" spans="2:6" x14ac:dyDescent="0.2">
      <c r="B673" s="8"/>
      <c r="F673" s="8"/>
    </row>
    <row r="674" spans="2:6" x14ac:dyDescent="0.2">
      <c r="B674" s="8"/>
      <c r="F674" s="8"/>
    </row>
    <row r="675" spans="2:6" x14ac:dyDescent="0.2">
      <c r="B675" s="8"/>
      <c r="F675" s="8"/>
    </row>
    <row r="676" spans="2:6" x14ac:dyDescent="0.2">
      <c r="B676" s="8"/>
      <c r="F676" s="8"/>
    </row>
    <row r="677" spans="2:6" x14ac:dyDescent="0.2">
      <c r="B677" s="8"/>
      <c r="F677" s="8"/>
    </row>
    <row r="678" spans="2:6" x14ac:dyDescent="0.2">
      <c r="B678" s="8"/>
      <c r="F678" s="8"/>
    </row>
    <row r="679" spans="2:6" x14ac:dyDescent="0.2">
      <c r="B679" s="8"/>
      <c r="F679" s="8"/>
    </row>
    <row r="680" spans="2:6" x14ac:dyDescent="0.2">
      <c r="B680" s="8"/>
      <c r="F680" s="8"/>
    </row>
    <row r="681" spans="2:6" x14ac:dyDescent="0.2">
      <c r="B681" s="8"/>
      <c r="F681" s="8"/>
    </row>
    <row r="682" spans="2:6" x14ac:dyDescent="0.2">
      <c r="B682" s="8"/>
      <c r="F682" s="8"/>
    </row>
    <row r="683" spans="2:6" x14ac:dyDescent="0.2">
      <c r="B683" s="8"/>
      <c r="F683" s="8"/>
    </row>
    <row r="684" spans="2:6" x14ac:dyDescent="0.2">
      <c r="B684" s="8"/>
      <c r="F684" s="8"/>
    </row>
    <row r="685" spans="2:6" x14ac:dyDescent="0.2">
      <c r="B685" s="8"/>
      <c r="F685" s="8"/>
    </row>
    <row r="686" spans="2:6" x14ac:dyDescent="0.2">
      <c r="B686" s="8"/>
      <c r="F686" s="8"/>
    </row>
    <row r="687" spans="2:6" x14ac:dyDescent="0.2">
      <c r="B687" s="8"/>
      <c r="F687" s="8"/>
    </row>
    <row r="688" spans="2:6" x14ac:dyDescent="0.2">
      <c r="B688" s="8"/>
      <c r="F688" s="8"/>
    </row>
    <row r="689" spans="2:6" x14ac:dyDescent="0.2">
      <c r="B689" s="8"/>
      <c r="F689" s="8"/>
    </row>
    <row r="690" spans="2:6" x14ac:dyDescent="0.2">
      <c r="B690" s="8"/>
      <c r="F690" s="8"/>
    </row>
    <row r="691" spans="2:6" x14ac:dyDescent="0.2">
      <c r="B691" s="8"/>
      <c r="F691" s="8"/>
    </row>
    <row r="692" spans="2:6" x14ac:dyDescent="0.2">
      <c r="B692" s="8"/>
      <c r="F692" s="8"/>
    </row>
    <row r="693" spans="2:6" x14ac:dyDescent="0.2">
      <c r="B693" s="8"/>
      <c r="F693" s="8"/>
    </row>
    <row r="694" spans="2:6" x14ac:dyDescent="0.2">
      <c r="B694" s="8"/>
      <c r="F694" s="8"/>
    </row>
    <row r="695" spans="2:6" x14ac:dyDescent="0.2">
      <c r="B695" s="8"/>
      <c r="F695" s="8"/>
    </row>
    <row r="696" spans="2:6" x14ac:dyDescent="0.2">
      <c r="B696" s="8"/>
      <c r="F696" s="8"/>
    </row>
    <row r="697" spans="2:6" x14ac:dyDescent="0.2">
      <c r="B697" s="8"/>
      <c r="F697" s="8"/>
    </row>
    <row r="698" spans="2:6" x14ac:dyDescent="0.2">
      <c r="B698" s="8"/>
      <c r="F698" s="8"/>
    </row>
    <row r="699" spans="2:6" x14ac:dyDescent="0.2">
      <c r="B699" s="8"/>
      <c r="F699" s="8"/>
    </row>
    <row r="700" spans="2:6" x14ac:dyDescent="0.2">
      <c r="B700" s="8"/>
      <c r="F700" s="8"/>
    </row>
    <row r="701" spans="2:6" x14ac:dyDescent="0.2">
      <c r="B701" s="8"/>
      <c r="F701" s="8"/>
    </row>
    <row r="702" spans="2:6" x14ac:dyDescent="0.2">
      <c r="B702" s="8"/>
      <c r="F702" s="8"/>
    </row>
    <row r="703" spans="2:6" x14ac:dyDescent="0.2">
      <c r="B703" s="8"/>
      <c r="F703" s="8"/>
    </row>
    <row r="704" spans="2:6" x14ac:dyDescent="0.2">
      <c r="B704" s="8"/>
      <c r="F704" s="8"/>
    </row>
    <row r="705" spans="2:6" x14ac:dyDescent="0.2">
      <c r="B705" s="8"/>
      <c r="F705" s="8"/>
    </row>
    <row r="706" spans="2:6" x14ac:dyDescent="0.2">
      <c r="B706" s="8"/>
      <c r="F706" s="8"/>
    </row>
    <row r="707" spans="2:6" x14ac:dyDescent="0.2">
      <c r="B707" s="8"/>
      <c r="F707" s="8"/>
    </row>
    <row r="708" spans="2:6" x14ac:dyDescent="0.2">
      <c r="B708" s="8"/>
      <c r="F708" s="8"/>
    </row>
    <row r="709" spans="2:6" x14ac:dyDescent="0.2">
      <c r="B709" s="8"/>
      <c r="F709" s="8"/>
    </row>
    <row r="710" spans="2:6" x14ac:dyDescent="0.2">
      <c r="B710" s="8"/>
      <c r="F710" s="8"/>
    </row>
    <row r="711" spans="2:6" x14ac:dyDescent="0.2">
      <c r="B711" s="8"/>
      <c r="F711" s="8"/>
    </row>
    <row r="712" spans="2:6" x14ac:dyDescent="0.2">
      <c r="B712" s="8"/>
      <c r="F712" s="8"/>
    </row>
    <row r="713" spans="2:6" x14ac:dyDescent="0.2">
      <c r="B713" s="8"/>
      <c r="F713" s="8"/>
    </row>
    <row r="714" spans="2:6" x14ac:dyDescent="0.2">
      <c r="B714" s="8"/>
      <c r="F714" s="8"/>
    </row>
    <row r="715" spans="2:6" x14ac:dyDescent="0.2">
      <c r="B715" s="8"/>
      <c r="F715" s="8"/>
    </row>
    <row r="716" spans="2:6" x14ac:dyDescent="0.2">
      <c r="B716" s="8"/>
      <c r="F716" s="8"/>
    </row>
    <row r="717" spans="2:6" x14ac:dyDescent="0.2">
      <c r="B717" s="8"/>
      <c r="F717" s="8"/>
    </row>
    <row r="718" spans="2:6" x14ac:dyDescent="0.2">
      <c r="B718" s="8"/>
      <c r="F718" s="8"/>
    </row>
    <row r="719" spans="2:6" x14ac:dyDescent="0.2">
      <c r="B719" s="8"/>
      <c r="F719" s="8"/>
    </row>
    <row r="720" spans="2:6" x14ac:dyDescent="0.2">
      <c r="B720" s="8"/>
      <c r="F720" s="8"/>
    </row>
    <row r="721" spans="2:6" x14ac:dyDescent="0.2">
      <c r="B721" s="8"/>
      <c r="F721" s="8"/>
    </row>
    <row r="722" spans="2:6" x14ac:dyDescent="0.2">
      <c r="B722" s="8"/>
      <c r="F722" s="8"/>
    </row>
    <row r="723" spans="2:6" x14ac:dyDescent="0.2">
      <c r="B723" s="8"/>
      <c r="F723" s="8"/>
    </row>
    <row r="724" spans="2:6" x14ac:dyDescent="0.2">
      <c r="B724" s="8"/>
      <c r="F724" s="8"/>
    </row>
    <row r="725" spans="2:6" x14ac:dyDescent="0.2">
      <c r="B725" s="8"/>
      <c r="F725" s="8"/>
    </row>
    <row r="726" spans="2:6" x14ac:dyDescent="0.2">
      <c r="B726" s="8"/>
      <c r="F726" s="8"/>
    </row>
    <row r="727" spans="2:6" x14ac:dyDescent="0.2">
      <c r="B727" s="8"/>
      <c r="F727" s="8"/>
    </row>
    <row r="728" spans="2:6" x14ac:dyDescent="0.2">
      <c r="B728" s="8"/>
      <c r="F728" s="8"/>
    </row>
    <row r="729" spans="2:6" x14ac:dyDescent="0.2">
      <c r="B729" s="8"/>
      <c r="F729" s="8"/>
    </row>
    <row r="730" spans="2:6" x14ac:dyDescent="0.2">
      <c r="B730" s="8"/>
      <c r="F730" s="8"/>
    </row>
    <row r="731" spans="2:6" x14ac:dyDescent="0.2">
      <c r="B731" s="8"/>
      <c r="F731" s="8"/>
    </row>
    <row r="732" spans="2:6" x14ac:dyDescent="0.2">
      <c r="B732" s="8"/>
      <c r="F732" s="8"/>
    </row>
    <row r="733" spans="2:6" x14ac:dyDescent="0.2">
      <c r="B733" s="8"/>
      <c r="F733" s="8"/>
    </row>
    <row r="734" spans="2:6" x14ac:dyDescent="0.2">
      <c r="B734" s="8"/>
      <c r="F734" s="8"/>
    </row>
    <row r="735" spans="2:6" x14ac:dyDescent="0.2">
      <c r="B735" s="8"/>
      <c r="F735" s="8"/>
    </row>
    <row r="736" spans="2:6" x14ac:dyDescent="0.2">
      <c r="B736" s="8"/>
      <c r="F736" s="8"/>
    </row>
    <row r="737" spans="2:6" x14ac:dyDescent="0.2">
      <c r="B737" s="8"/>
      <c r="F737" s="8"/>
    </row>
    <row r="738" spans="2:6" x14ac:dyDescent="0.2">
      <c r="B738" s="8"/>
      <c r="F738" s="8"/>
    </row>
    <row r="739" spans="2:6" x14ac:dyDescent="0.2">
      <c r="B739" s="8"/>
      <c r="F739" s="8"/>
    </row>
    <row r="740" spans="2:6" x14ac:dyDescent="0.2">
      <c r="B740" s="8"/>
      <c r="F740" s="8"/>
    </row>
    <row r="741" spans="2:6" x14ac:dyDescent="0.2">
      <c r="B741" s="8"/>
      <c r="F741" s="8"/>
    </row>
    <row r="742" spans="2:6" x14ac:dyDescent="0.2">
      <c r="B742" s="8"/>
      <c r="F742" s="8"/>
    </row>
    <row r="743" spans="2:6" x14ac:dyDescent="0.2">
      <c r="B743" s="8"/>
      <c r="F743" s="8"/>
    </row>
    <row r="744" spans="2:6" x14ac:dyDescent="0.2">
      <c r="B744" s="8"/>
      <c r="F744" s="8"/>
    </row>
    <row r="745" spans="2:6" x14ac:dyDescent="0.2">
      <c r="B745" s="8"/>
      <c r="F745" s="8"/>
    </row>
    <row r="746" spans="2:6" x14ac:dyDescent="0.2">
      <c r="B746" s="8"/>
      <c r="F746" s="8"/>
    </row>
    <row r="747" spans="2:6" x14ac:dyDescent="0.2">
      <c r="B747" s="8"/>
      <c r="F747" s="8"/>
    </row>
    <row r="748" spans="2:6" x14ac:dyDescent="0.2">
      <c r="B748" s="8"/>
      <c r="F748" s="8"/>
    </row>
    <row r="749" spans="2:6" x14ac:dyDescent="0.2">
      <c r="B749" s="8"/>
      <c r="F749" s="8"/>
    </row>
    <row r="750" spans="2:6" x14ac:dyDescent="0.2">
      <c r="B750" s="8"/>
      <c r="F750" s="8"/>
    </row>
    <row r="751" spans="2:6" x14ac:dyDescent="0.2">
      <c r="B751" s="8"/>
      <c r="F751" s="8"/>
    </row>
    <row r="752" spans="2:6" x14ac:dyDescent="0.2">
      <c r="B752" s="8"/>
      <c r="F752" s="8"/>
    </row>
    <row r="753" spans="2:6" x14ac:dyDescent="0.2">
      <c r="B753" s="8"/>
      <c r="F753" s="8"/>
    </row>
    <row r="754" spans="2:6" x14ac:dyDescent="0.2">
      <c r="B754" s="8"/>
      <c r="F754" s="8"/>
    </row>
    <row r="755" spans="2:6" x14ac:dyDescent="0.2">
      <c r="B755" s="8"/>
      <c r="F755" s="8"/>
    </row>
    <row r="756" spans="2:6" x14ac:dyDescent="0.2">
      <c r="B756" s="8"/>
      <c r="F756" s="8"/>
    </row>
    <row r="757" spans="2:6" x14ac:dyDescent="0.2">
      <c r="B757" s="8"/>
      <c r="F757" s="8"/>
    </row>
    <row r="758" spans="2:6" x14ac:dyDescent="0.2">
      <c r="B758" s="8"/>
      <c r="F758" s="8"/>
    </row>
    <row r="759" spans="2:6" x14ac:dyDescent="0.2">
      <c r="B759" s="8"/>
      <c r="F759" s="8"/>
    </row>
    <row r="760" spans="2:6" x14ac:dyDescent="0.2">
      <c r="B760" s="8"/>
      <c r="F760" s="8"/>
    </row>
    <row r="761" spans="2:6" x14ac:dyDescent="0.2">
      <c r="B761" s="8"/>
      <c r="F761" s="8"/>
    </row>
    <row r="762" spans="2:6" x14ac:dyDescent="0.2">
      <c r="B762" s="8"/>
      <c r="F762" s="8"/>
    </row>
    <row r="763" spans="2:6" x14ac:dyDescent="0.2">
      <c r="B763" s="8"/>
      <c r="F763" s="8"/>
    </row>
    <row r="764" spans="2:6" x14ac:dyDescent="0.2">
      <c r="B764" s="8"/>
      <c r="F764" s="8"/>
    </row>
    <row r="765" spans="2:6" x14ac:dyDescent="0.2">
      <c r="B765" s="8"/>
      <c r="F765" s="8"/>
    </row>
    <row r="766" spans="2:6" x14ac:dyDescent="0.2">
      <c r="B766" s="8"/>
      <c r="F766" s="8"/>
    </row>
    <row r="767" spans="2:6" x14ac:dyDescent="0.2">
      <c r="B767" s="8"/>
      <c r="F767" s="8"/>
    </row>
    <row r="768" spans="2:6" x14ac:dyDescent="0.2">
      <c r="B768" s="8"/>
      <c r="F768" s="8"/>
    </row>
    <row r="769" spans="2:6" x14ac:dyDescent="0.2">
      <c r="B769" s="8"/>
      <c r="F769" s="8"/>
    </row>
    <row r="770" spans="2:6" x14ac:dyDescent="0.2">
      <c r="B770" s="8"/>
      <c r="F770" s="8"/>
    </row>
    <row r="771" spans="2:6" x14ac:dyDescent="0.2">
      <c r="B771" s="8"/>
      <c r="F771" s="8"/>
    </row>
    <row r="772" spans="2:6" x14ac:dyDescent="0.2">
      <c r="B772" s="8"/>
      <c r="F772" s="8"/>
    </row>
    <row r="773" spans="2:6" x14ac:dyDescent="0.2">
      <c r="B773" s="8"/>
      <c r="F773" s="8"/>
    </row>
    <row r="774" spans="2:6" x14ac:dyDescent="0.2">
      <c r="B774" s="8"/>
      <c r="F774" s="8"/>
    </row>
    <row r="775" spans="2:6" x14ac:dyDescent="0.2">
      <c r="B775" s="8"/>
      <c r="F775" s="8"/>
    </row>
    <row r="776" spans="2:6" x14ac:dyDescent="0.2">
      <c r="B776" s="8"/>
      <c r="F776" s="8"/>
    </row>
    <row r="777" spans="2:6" x14ac:dyDescent="0.2">
      <c r="B777" s="8"/>
      <c r="F777" s="8"/>
    </row>
    <row r="778" spans="2:6" x14ac:dyDescent="0.2">
      <c r="B778" s="8"/>
      <c r="F778" s="8"/>
    </row>
    <row r="779" spans="2:6" x14ac:dyDescent="0.2">
      <c r="B779" s="8"/>
      <c r="F779" s="8"/>
    </row>
    <row r="780" spans="2:6" x14ac:dyDescent="0.2">
      <c r="B780" s="8"/>
      <c r="F780" s="8"/>
    </row>
    <row r="781" spans="2:6" x14ac:dyDescent="0.2">
      <c r="B781" s="8"/>
      <c r="F781" s="8"/>
    </row>
    <row r="782" spans="2:6" x14ac:dyDescent="0.2">
      <c r="B782" s="8"/>
      <c r="F782" s="8"/>
    </row>
    <row r="783" spans="2:6" x14ac:dyDescent="0.2">
      <c r="B783" s="8"/>
      <c r="F783" s="8"/>
    </row>
    <row r="784" spans="2:6" x14ac:dyDescent="0.2">
      <c r="B784" s="8"/>
      <c r="F784" s="8"/>
    </row>
    <row r="785" spans="2:6" x14ac:dyDescent="0.2">
      <c r="B785" s="8"/>
      <c r="F785" s="8"/>
    </row>
    <row r="786" spans="2:6" x14ac:dyDescent="0.2">
      <c r="B786" s="8"/>
      <c r="F786" s="8"/>
    </row>
    <row r="787" spans="2:6" x14ac:dyDescent="0.2">
      <c r="B787" s="8"/>
      <c r="F787" s="8"/>
    </row>
    <row r="788" spans="2:6" x14ac:dyDescent="0.2">
      <c r="B788" s="8"/>
      <c r="F788" s="8"/>
    </row>
    <row r="789" spans="2:6" x14ac:dyDescent="0.2">
      <c r="B789" s="8"/>
      <c r="F789" s="8"/>
    </row>
    <row r="790" spans="2:6" x14ac:dyDescent="0.2">
      <c r="B790" s="8"/>
      <c r="F790" s="8"/>
    </row>
    <row r="791" spans="2:6" x14ac:dyDescent="0.2">
      <c r="B791" s="8"/>
      <c r="F791" s="8"/>
    </row>
    <row r="792" spans="2:6" x14ac:dyDescent="0.2">
      <c r="B792" s="8"/>
      <c r="F792" s="8"/>
    </row>
    <row r="793" spans="2:6" x14ac:dyDescent="0.2">
      <c r="B793" s="8"/>
      <c r="F793" s="8"/>
    </row>
    <row r="794" spans="2:6" x14ac:dyDescent="0.2">
      <c r="B794" s="8"/>
      <c r="F794" s="8"/>
    </row>
    <row r="795" spans="2:6" x14ac:dyDescent="0.2">
      <c r="B795" s="8"/>
      <c r="F795" s="8"/>
    </row>
    <row r="796" spans="2:6" x14ac:dyDescent="0.2">
      <c r="B796" s="8"/>
      <c r="F796" s="8"/>
    </row>
    <row r="797" spans="2:6" x14ac:dyDescent="0.2">
      <c r="B797" s="8"/>
      <c r="F797" s="8"/>
    </row>
    <row r="798" spans="2:6" x14ac:dyDescent="0.2">
      <c r="B798" s="8"/>
      <c r="F798" s="8"/>
    </row>
    <row r="799" spans="2:6" x14ac:dyDescent="0.2">
      <c r="B799" s="8"/>
      <c r="F799" s="8"/>
    </row>
    <row r="800" spans="2:6" x14ac:dyDescent="0.2">
      <c r="B800" s="8"/>
      <c r="F800" s="8"/>
    </row>
    <row r="801" spans="2:6" x14ac:dyDescent="0.2">
      <c r="B801" s="8"/>
      <c r="F801" s="8"/>
    </row>
    <row r="802" spans="2:6" x14ac:dyDescent="0.2">
      <c r="B802" s="8"/>
      <c r="F802" s="8"/>
    </row>
    <row r="803" spans="2:6" x14ac:dyDescent="0.2">
      <c r="B803" s="8"/>
      <c r="F803" s="8"/>
    </row>
    <row r="804" spans="2:6" x14ac:dyDescent="0.2">
      <c r="B804" s="8"/>
      <c r="F804" s="8"/>
    </row>
    <row r="805" spans="2:6" x14ac:dyDescent="0.2">
      <c r="B805" s="8"/>
      <c r="F805" s="8"/>
    </row>
    <row r="806" spans="2:6" x14ac:dyDescent="0.2">
      <c r="B806" s="8"/>
      <c r="F806" s="8"/>
    </row>
    <row r="807" spans="2:6" x14ac:dyDescent="0.2">
      <c r="B807" s="8"/>
      <c r="F807" s="8"/>
    </row>
    <row r="808" spans="2:6" x14ac:dyDescent="0.2">
      <c r="B808" s="8"/>
      <c r="F808" s="8"/>
    </row>
    <row r="809" spans="2:6" x14ac:dyDescent="0.2">
      <c r="B809" s="8"/>
      <c r="F809" s="8"/>
    </row>
    <row r="810" spans="2:6" x14ac:dyDescent="0.2">
      <c r="B810" s="8"/>
      <c r="F810" s="8"/>
    </row>
    <row r="811" spans="2:6" x14ac:dyDescent="0.2">
      <c r="B811" s="8"/>
      <c r="F811" s="8"/>
    </row>
    <row r="812" spans="2:6" x14ac:dyDescent="0.2">
      <c r="B812" s="8"/>
      <c r="F812" s="8"/>
    </row>
    <row r="813" spans="2:6" x14ac:dyDescent="0.2">
      <c r="B813" s="8"/>
      <c r="F813" s="8"/>
    </row>
    <row r="814" spans="2:6" x14ac:dyDescent="0.2">
      <c r="B814" s="8"/>
      <c r="F814" s="8"/>
    </row>
    <row r="815" spans="2:6" x14ac:dyDescent="0.2">
      <c r="B815" s="8"/>
      <c r="F815" s="8"/>
    </row>
    <row r="816" spans="2:6" x14ac:dyDescent="0.2">
      <c r="B816" s="8"/>
      <c r="F816" s="8"/>
    </row>
    <row r="817" spans="2:6" x14ac:dyDescent="0.2">
      <c r="B817" s="8"/>
      <c r="F817" s="8"/>
    </row>
    <row r="818" spans="2:6" x14ac:dyDescent="0.2">
      <c r="B818" s="8"/>
      <c r="F818" s="8"/>
    </row>
    <row r="819" spans="2:6" x14ac:dyDescent="0.2">
      <c r="B819" s="8"/>
      <c r="F819" s="8"/>
    </row>
    <row r="820" spans="2:6" x14ac:dyDescent="0.2">
      <c r="B820" s="8"/>
      <c r="F820" s="8"/>
    </row>
    <row r="821" spans="2:6" x14ac:dyDescent="0.2">
      <c r="B821" s="8"/>
      <c r="F821" s="8"/>
    </row>
    <row r="822" spans="2:6" x14ac:dyDescent="0.2">
      <c r="B822" s="8"/>
      <c r="F822" s="8"/>
    </row>
    <row r="823" spans="2:6" x14ac:dyDescent="0.2">
      <c r="B823" s="8"/>
      <c r="F823" s="8"/>
    </row>
    <row r="824" spans="2:6" x14ac:dyDescent="0.2">
      <c r="B824" s="8"/>
      <c r="F824" s="8"/>
    </row>
    <row r="825" spans="2:6" x14ac:dyDescent="0.2">
      <c r="B825" s="8"/>
      <c r="F825" s="8"/>
    </row>
    <row r="826" spans="2:6" x14ac:dyDescent="0.2">
      <c r="B826" s="8"/>
      <c r="F826" s="8"/>
    </row>
    <row r="827" spans="2:6" x14ac:dyDescent="0.2">
      <c r="B827" s="8"/>
      <c r="F827" s="8"/>
    </row>
    <row r="828" spans="2:6" x14ac:dyDescent="0.2">
      <c r="B828" s="8"/>
      <c r="F828" s="8"/>
    </row>
    <row r="829" spans="2:6" x14ac:dyDescent="0.2">
      <c r="B829" s="8"/>
      <c r="F829" s="8"/>
    </row>
    <row r="830" spans="2:6" x14ac:dyDescent="0.2">
      <c r="B830" s="8"/>
      <c r="F830" s="8"/>
    </row>
    <row r="831" spans="2:6" x14ac:dyDescent="0.2">
      <c r="B831" s="8"/>
      <c r="F831" s="8"/>
    </row>
    <row r="832" spans="2:6" x14ac:dyDescent="0.2">
      <c r="B832" s="8"/>
      <c r="F832" s="8"/>
    </row>
    <row r="833" spans="2:6" x14ac:dyDescent="0.2">
      <c r="B833" s="8"/>
      <c r="F833" s="8"/>
    </row>
    <row r="834" spans="2:6" x14ac:dyDescent="0.2">
      <c r="B834" s="8"/>
      <c r="F834" s="8"/>
    </row>
    <row r="835" spans="2:6" x14ac:dyDescent="0.2">
      <c r="B835" s="8"/>
      <c r="F835" s="8"/>
    </row>
    <row r="836" spans="2:6" x14ac:dyDescent="0.2">
      <c r="B836" s="8"/>
      <c r="F836" s="8"/>
    </row>
    <row r="837" spans="2:6" x14ac:dyDescent="0.2">
      <c r="B837" s="8"/>
      <c r="F837" s="8"/>
    </row>
    <row r="838" spans="2:6" x14ac:dyDescent="0.2">
      <c r="B838" s="8"/>
      <c r="F838" s="8"/>
    </row>
    <row r="839" spans="2:6" x14ac:dyDescent="0.2">
      <c r="B839" s="8"/>
      <c r="F839" s="8"/>
    </row>
    <row r="840" spans="2:6" x14ac:dyDescent="0.2">
      <c r="B840" s="8"/>
      <c r="F840" s="8"/>
    </row>
    <row r="841" spans="2:6" x14ac:dyDescent="0.2">
      <c r="B841" s="8"/>
      <c r="F841" s="8"/>
    </row>
    <row r="842" spans="2:6" x14ac:dyDescent="0.2">
      <c r="B842" s="8"/>
      <c r="F842" s="8"/>
    </row>
    <row r="843" spans="2:6" x14ac:dyDescent="0.2">
      <c r="B843" s="8"/>
      <c r="F843" s="8"/>
    </row>
    <row r="844" spans="2:6" x14ac:dyDescent="0.2">
      <c r="B844" s="8"/>
      <c r="F844" s="8"/>
    </row>
    <row r="845" spans="2:6" x14ac:dyDescent="0.2">
      <c r="B845" s="8"/>
      <c r="F845" s="8"/>
    </row>
    <row r="846" spans="2:6" x14ac:dyDescent="0.2">
      <c r="B846" s="8"/>
      <c r="F846" s="8"/>
    </row>
    <row r="847" spans="2:6" x14ac:dyDescent="0.2">
      <c r="B847" s="8"/>
      <c r="F847" s="8"/>
    </row>
    <row r="848" spans="2:6" x14ac:dyDescent="0.2">
      <c r="B848" s="8"/>
      <c r="F848" s="8"/>
    </row>
    <row r="849" spans="2:6" x14ac:dyDescent="0.2">
      <c r="B849" s="8"/>
      <c r="F849" s="8"/>
    </row>
    <row r="850" spans="2:6" x14ac:dyDescent="0.2">
      <c r="B850" s="8"/>
      <c r="F850" s="8"/>
    </row>
    <row r="851" spans="2:6" x14ac:dyDescent="0.2">
      <c r="B851" s="8"/>
      <c r="F851" s="8"/>
    </row>
    <row r="852" spans="2:6" x14ac:dyDescent="0.2">
      <c r="B852" s="8"/>
      <c r="F852" s="8"/>
    </row>
    <row r="853" spans="2:6" x14ac:dyDescent="0.2">
      <c r="B853" s="8"/>
      <c r="F853" s="8"/>
    </row>
    <row r="854" spans="2:6" x14ac:dyDescent="0.2">
      <c r="B854" s="8"/>
      <c r="F854" s="8"/>
    </row>
    <row r="855" spans="2:6" x14ac:dyDescent="0.2">
      <c r="B855" s="8"/>
      <c r="F855" s="8"/>
    </row>
    <row r="856" spans="2:6" x14ac:dyDescent="0.2">
      <c r="B856" s="8"/>
      <c r="F856" s="8"/>
    </row>
    <row r="857" spans="2:6" x14ac:dyDescent="0.2">
      <c r="B857" s="8"/>
      <c r="F857" s="8"/>
    </row>
    <row r="858" spans="2:6" x14ac:dyDescent="0.2">
      <c r="B858" s="8"/>
      <c r="F858" s="8"/>
    </row>
    <row r="859" spans="2:6" x14ac:dyDescent="0.2">
      <c r="B859" s="8"/>
      <c r="F859" s="8"/>
    </row>
    <row r="860" spans="2:6" x14ac:dyDescent="0.2">
      <c r="B860" s="8"/>
      <c r="F860" s="8"/>
    </row>
    <row r="861" spans="2:6" x14ac:dyDescent="0.2">
      <c r="B861" s="8"/>
      <c r="F861" s="8"/>
    </row>
    <row r="862" spans="2:6" x14ac:dyDescent="0.2">
      <c r="B862" s="8"/>
      <c r="F862" s="8"/>
    </row>
    <row r="863" spans="2:6" x14ac:dyDescent="0.2">
      <c r="B863" s="8"/>
      <c r="F863" s="8"/>
    </row>
    <row r="864" spans="2:6" x14ac:dyDescent="0.2">
      <c r="B864" s="8"/>
      <c r="F864" s="8"/>
    </row>
    <row r="865" spans="2:6" x14ac:dyDescent="0.2">
      <c r="B865" s="8"/>
      <c r="F865" s="8"/>
    </row>
    <row r="866" spans="2:6" x14ac:dyDescent="0.2">
      <c r="B866" s="8"/>
      <c r="F866" s="8"/>
    </row>
    <row r="867" spans="2:6" x14ac:dyDescent="0.2">
      <c r="B867" s="8"/>
      <c r="F867" s="8"/>
    </row>
    <row r="868" spans="2:6" x14ac:dyDescent="0.2">
      <c r="B868" s="8"/>
      <c r="F868" s="8"/>
    </row>
    <row r="869" spans="2:6" x14ac:dyDescent="0.2">
      <c r="B869" s="8"/>
      <c r="F869" s="8"/>
    </row>
    <row r="870" spans="2:6" x14ac:dyDescent="0.2">
      <c r="B870" s="8"/>
      <c r="F870" s="8"/>
    </row>
    <row r="871" spans="2:6" x14ac:dyDescent="0.2">
      <c r="B871" s="8"/>
      <c r="F871" s="8"/>
    </row>
    <row r="872" spans="2:6" x14ac:dyDescent="0.2">
      <c r="B872" s="8"/>
      <c r="F872" s="8"/>
    </row>
    <row r="873" spans="2:6" x14ac:dyDescent="0.2">
      <c r="B873" s="8"/>
      <c r="F873" s="8"/>
    </row>
    <row r="874" spans="2:6" x14ac:dyDescent="0.2">
      <c r="B874" s="8"/>
      <c r="F874" s="8"/>
    </row>
    <row r="875" spans="2:6" x14ac:dyDescent="0.2">
      <c r="B875" s="8"/>
      <c r="F875" s="8"/>
    </row>
    <row r="876" spans="2:6" x14ac:dyDescent="0.2">
      <c r="B876" s="8"/>
      <c r="F876" s="8"/>
    </row>
    <row r="877" spans="2:6" x14ac:dyDescent="0.2">
      <c r="B877" s="8"/>
      <c r="F877" s="8"/>
    </row>
    <row r="878" spans="2:6" x14ac:dyDescent="0.2">
      <c r="B878" s="8"/>
      <c r="F878" s="8"/>
    </row>
    <row r="879" spans="2:6" x14ac:dyDescent="0.2">
      <c r="B879" s="8"/>
      <c r="F879" s="8"/>
    </row>
    <row r="880" spans="2:6" x14ac:dyDescent="0.2">
      <c r="B880" s="8"/>
      <c r="F880" s="8"/>
    </row>
    <row r="881" spans="2:6" x14ac:dyDescent="0.2">
      <c r="B881" s="8"/>
      <c r="F881" s="8"/>
    </row>
    <row r="882" spans="2:6" x14ac:dyDescent="0.2">
      <c r="B882" s="8"/>
      <c r="F882" s="8"/>
    </row>
    <row r="883" spans="2:6" x14ac:dyDescent="0.2">
      <c r="B883" s="8"/>
      <c r="F883" s="8"/>
    </row>
    <row r="884" spans="2:6" x14ac:dyDescent="0.2">
      <c r="B884" s="8"/>
      <c r="F884" s="8"/>
    </row>
    <row r="885" spans="2:6" x14ac:dyDescent="0.2">
      <c r="B885" s="8"/>
      <c r="F885" s="8"/>
    </row>
    <row r="886" spans="2:6" x14ac:dyDescent="0.2">
      <c r="B886" s="8"/>
      <c r="F886" s="8"/>
    </row>
    <row r="887" spans="2:6" x14ac:dyDescent="0.2">
      <c r="B887" s="8"/>
      <c r="F887" s="8"/>
    </row>
    <row r="888" spans="2:6" x14ac:dyDescent="0.2">
      <c r="B888" s="8"/>
      <c r="F888" s="8"/>
    </row>
    <row r="889" spans="2:6" x14ac:dyDescent="0.2">
      <c r="B889" s="8"/>
      <c r="F889" s="8"/>
    </row>
    <row r="890" spans="2:6" x14ac:dyDescent="0.2">
      <c r="B890" s="8"/>
      <c r="F890" s="8"/>
    </row>
    <row r="891" spans="2:6" x14ac:dyDescent="0.2">
      <c r="B891" s="8"/>
      <c r="F891" s="8"/>
    </row>
    <row r="892" spans="2:6" x14ac:dyDescent="0.2">
      <c r="B892" s="8"/>
      <c r="F892" s="8"/>
    </row>
    <row r="893" spans="2:6" x14ac:dyDescent="0.2">
      <c r="B893" s="8"/>
      <c r="F893" s="8"/>
    </row>
    <row r="894" spans="2:6" x14ac:dyDescent="0.2">
      <c r="B894" s="8"/>
      <c r="F894" s="8"/>
    </row>
    <row r="895" spans="2:6" x14ac:dyDescent="0.2">
      <c r="B895" s="8"/>
      <c r="F895" s="8"/>
    </row>
    <row r="896" spans="2:6" x14ac:dyDescent="0.2">
      <c r="B896" s="8"/>
      <c r="F896" s="8"/>
    </row>
    <row r="897" spans="2:6" x14ac:dyDescent="0.2">
      <c r="B897" s="8"/>
      <c r="F897" s="8"/>
    </row>
    <row r="898" spans="2:6" x14ac:dyDescent="0.2">
      <c r="B898" s="8"/>
      <c r="F898" s="8"/>
    </row>
    <row r="899" spans="2:6" x14ac:dyDescent="0.2">
      <c r="B899" s="8"/>
      <c r="F899" s="8"/>
    </row>
    <row r="900" spans="2:6" x14ac:dyDescent="0.2">
      <c r="B900" s="8"/>
      <c r="F900" s="8"/>
    </row>
    <row r="901" spans="2:6" x14ac:dyDescent="0.2">
      <c r="B901" s="8"/>
      <c r="F901" s="8"/>
    </row>
    <row r="902" spans="2:6" x14ac:dyDescent="0.2">
      <c r="B902" s="8"/>
      <c r="F902" s="8"/>
    </row>
    <row r="903" spans="2:6" x14ac:dyDescent="0.2">
      <c r="B903" s="8"/>
      <c r="F903" s="8"/>
    </row>
    <row r="904" spans="2:6" x14ac:dyDescent="0.2">
      <c r="B904" s="8"/>
      <c r="F904" s="8"/>
    </row>
    <row r="905" spans="2:6" x14ac:dyDescent="0.2">
      <c r="B905" s="8"/>
      <c r="F905" s="8"/>
    </row>
    <row r="906" spans="2:6" x14ac:dyDescent="0.2">
      <c r="B906" s="8"/>
      <c r="F906" s="8"/>
    </row>
    <row r="907" spans="2:6" x14ac:dyDescent="0.2">
      <c r="B907" s="8"/>
      <c r="F907" s="8"/>
    </row>
    <row r="908" spans="2:6" x14ac:dyDescent="0.2">
      <c r="B908" s="8"/>
      <c r="F908" s="8"/>
    </row>
    <row r="909" spans="2:6" x14ac:dyDescent="0.2">
      <c r="B909" s="8"/>
      <c r="F909" s="8"/>
    </row>
    <row r="910" spans="2:6" x14ac:dyDescent="0.2">
      <c r="B910" s="8"/>
      <c r="F910" s="8"/>
    </row>
    <row r="911" spans="2:6" x14ac:dyDescent="0.2">
      <c r="B911" s="8"/>
      <c r="F911" s="8"/>
    </row>
    <row r="912" spans="2:6" x14ac:dyDescent="0.2">
      <c r="B912" s="8"/>
      <c r="F912" s="8"/>
    </row>
    <row r="913" spans="2:6" x14ac:dyDescent="0.2">
      <c r="B913" s="8"/>
      <c r="F913" s="8"/>
    </row>
    <row r="914" spans="2:6" x14ac:dyDescent="0.2">
      <c r="B914" s="8"/>
      <c r="F914" s="8"/>
    </row>
    <row r="915" spans="2:6" x14ac:dyDescent="0.2">
      <c r="B915" s="8"/>
      <c r="F915" s="8"/>
    </row>
    <row r="916" spans="2:6" x14ac:dyDescent="0.2">
      <c r="B916" s="8"/>
      <c r="F916" s="8"/>
    </row>
    <row r="917" spans="2:6" x14ac:dyDescent="0.2">
      <c r="B917" s="8"/>
      <c r="F917" s="8"/>
    </row>
    <row r="918" spans="2:6" x14ac:dyDescent="0.2">
      <c r="B918" s="8"/>
      <c r="F918" s="8"/>
    </row>
    <row r="919" spans="2:6" x14ac:dyDescent="0.2">
      <c r="B919" s="8"/>
      <c r="F919" s="8"/>
    </row>
    <row r="920" spans="2:6" x14ac:dyDescent="0.2">
      <c r="B920" s="8"/>
      <c r="F920" s="8"/>
    </row>
    <row r="921" spans="2:6" x14ac:dyDescent="0.2">
      <c r="B921" s="8"/>
      <c r="F921" s="8"/>
    </row>
    <row r="922" spans="2:6" x14ac:dyDescent="0.2">
      <c r="B922" s="8"/>
      <c r="F922" s="8"/>
    </row>
    <row r="923" spans="2:6" x14ac:dyDescent="0.2">
      <c r="B923" s="8"/>
      <c r="F923" s="8"/>
    </row>
    <row r="924" spans="2:6" x14ac:dyDescent="0.2">
      <c r="B924" s="8"/>
      <c r="F924" s="8"/>
    </row>
    <row r="925" spans="2:6" x14ac:dyDescent="0.2">
      <c r="B925" s="8"/>
      <c r="F925" s="8"/>
    </row>
    <row r="926" spans="2:6" x14ac:dyDescent="0.2">
      <c r="B926" s="8"/>
      <c r="F926" s="8"/>
    </row>
    <row r="927" spans="2:6" x14ac:dyDescent="0.2">
      <c r="B927" s="8"/>
      <c r="F927" s="8"/>
    </row>
    <row r="928" spans="2:6" x14ac:dyDescent="0.2">
      <c r="B928" s="8"/>
      <c r="F928" s="8"/>
    </row>
    <row r="929" spans="2:6" x14ac:dyDescent="0.2">
      <c r="B929" s="8"/>
      <c r="F929" s="8"/>
    </row>
    <row r="930" spans="2:6" x14ac:dyDescent="0.2">
      <c r="B930" s="8"/>
      <c r="F930" s="8"/>
    </row>
    <row r="931" spans="2:6" x14ac:dyDescent="0.2">
      <c r="B931" s="8"/>
      <c r="F931" s="8"/>
    </row>
    <row r="932" spans="2:6" x14ac:dyDescent="0.2">
      <c r="B932" s="8"/>
      <c r="F932" s="8"/>
    </row>
    <row r="933" spans="2:6" x14ac:dyDescent="0.2">
      <c r="B933" s="8"/>
      <c r="F933" s="8"/>
    </row>
    <row r="934" spans="2:6" x14ac:dyDescent="0.2">
      <c r="B934" s="8"/>
      <c r="F934" s="8"/>
    </row>
    <row r="935" spans="2:6" x14ac:dyDescent="0.2">
      <c r="B935" s="8"/>
      <c r="F935" s="8"/>
    </row>
    <row r="936" spans="2:6" x14ac:dyDescent="0.2">
      <c r="B936" s="8"/>
      <c r="F936" s="8"/>
    </row>
    <row r="937" spans="2:6" x14ac:dyDescent="0.2">
      <c r="B937" s="8"/>
      <c r="F937" s="8"/>
    </row>
    <row r="938" spans="2:6" x14ac:dyDescent="0.2">
      <c r="B938" s="8"/>
      <c r="F938" s="8"/>
    </row>
    <row r="939" spans="2:6" x14ac:dyDescent="0.2">
      <c r="B939" s="8"/>
      <c r="F939" s="8"/>
    </row>
    <row r="940" spans="2:6" x14ac:dyDescent="0.2">
      <c r="B940" s="8"/>
      <c r="F940" s="8"/>
    </row>
    <row r="941" spans="2:6" x14ac:dyDescent="0.2">
      <c r="B941" s="8"/>
      <c r="F941" s="8"/>
    </row>
    <row r="942" spans="2:6" x14ac:dyDescent="0.2">
      <c r="B942" s="8"/>
      <c r="F942" s="8"/>
    </row>
    <row r="943" spans="2:6" x14ac:dyDescent="0.2">
      <c r="B943" s="8"/>
      <c r="F943" s="8"/>
    </row>
    <row r="944" spans="2:6" x14ac:dyDescent="0.2">
      <c r="B944" s="8"/>
      <c r="F944" s="8"/>
    </row>
    <row r="945" spans="2:6" x14ac:dyDescent="0.2">
      <c r="B945" s="8"/>
      <c r="F945" s="8"/>
    </row>
    <row r="946" spans="2:6" x14ac:dyDescent="0.2">
      <c r="B946" s="8"/>
      <c r="F946" s="8"/>
    </row>
    <row r="947" spans="2:6" x14ac:dyDescent="0.2">
      <c r="B947" s="8"/>
      <c r="F947" s="8"/>
    </row>
    <row r="948" spans="2:6" x14ac:dyDescent="0.2">
      <c r="B948" s="8"/>
      <c r="F948" s="8"/>
    </row>
    <row r="949" spans="2:6" x14ac:dyDescent="0.2">
      <c r="B949" s="8"/>
      <c r="F949" s="8"/>
    </row>
    <row r="950" spans="2:6" x14ac:dyDescent="0.2">
      <c r="B950" s="8"/>
      <c r="F950" s="8"/>
    </row>
    <row r="951" spans="2:6" x14ac:dyDescent="0.2">
      <c r="B951" s="8"/>
      <c r="F951" s="8"/>
    </row>
    <row r="952" spans="2:6" x14ac:dyDescent="0.2">
      <c r="B952" s="8"/>
      <c r="F952" s="8"/>
    </row>
    <row r="953" spans="2:6" x14ac:dyDescent="0.2">
      <c r="B953" s="8"/>
      <c r="F953" s="8"/>
    </row>
    <row r="954" spans="2:6" x14ac:dyDescent="0.2">
      <c r="B954" s="8"/>
      <c r="F954" s="8"/>
    </row>
    <row r="955" spans="2:6" x14ac:dyDescent="0.2">
      <c r="B955" s="8"/>
      <c r="F955" s="8"/>
    </row>
    <row r="956" spans="2:6" x14ac:dyDescent="0.2">
      <c r="B956" s="8"/>
      <c r="F956" s="8"/>
    </row>
    <row r="957" spans="2:6" x14ac:dyDescent="0.2">
      <c r="B957" s="8"/>
      <c r="F957" s="8"/>
    </row>
    <row r="958" spans="2:6" x14ac:dyDescent="0.2">
      <c r="B958" s="8"/>
      <c r="F958" s="8"/>
    </row>
    <row r="959" spans="2:6" x14ac:dyDescent="0.2">
      <c r="B959" s="8"/>
      <c r="F959" s="8"/>
    </row>
    <row r="960" spans="2:6" x14ac:dyDescent="0.2">
      <c r="B960" s="8"/>
      <c r="F960" s="8"/>
    </row>
    <row r="961" spans="2:6" x14ac:dyDescent="0.2">
      <c r="B961" s="8"/>
      <c r="F961" s="8"/>
    </row>
    <row r="962" spans="2:6" x14ac:dyDescent="0.2">
      <c r="B962" s="8"/>
      <c r="F962" s="8"/>
    </row>
    <row r="963" spans="2:6" x14ac:dyDescent="0.2">
      <c r="B963" s="8"/>
      <c r="F963" s="8"/>
    </row>
    <row r="964" spans="2:6" x14ac:dyDescent="0.2">
      <c r="B964" s="8"/>
      <c r="F964" s="8"/>
    </row>
    <row r="965" spans="2:6" x14ac:dyDescent="0.2">
      <c r="B965" s="8"/>
      <c r="F965" s="8"/>
    </row>
    <row r="966" spans="2:6" x14ac:dyDescent="0.2">
      <c r="B966" s="8"/>
      <c r="F966" s="8"/>
    </row>
    <row r="967" spans="2:6" x14ac:dyDescent="0.2">
      <c r="B967" s="8"/>
      <c r="F967" s="8"/>
    </row>
    <row r="968" spans="2:6" x14ac:dyDescent="0.2">
      <c r="B968" s="8"/>
      <c r="F968" s="8"/>
    </row>
    <row r="969" spans="2:6" x14ac:dyDescent="0.2">
      <c r="B969" s="8"/>
      <c r="F969" s="8"/>
    </row>
    <row r="970" spans="2:6" x14ac:dyDescent="0.2">
      <c r="B970" s="8"/>
      <c r="F970" s="8"/>
    </row>
    <row r="971" spans="2:6" x14ac:dyDescent="0.2">
      <c r="B971" s="8"/>
      <c r="F971" s="8"/>
    </row>
    <row r="972" spans="2:6" x14ac:dyDescent="0.2">
      <c r="B972" s="8"/>
      <c r="F972" s="8"/>
    </row>
    <row r="973" spans="2:6" x14ac:dyDescent="0.2">
      <c r="B973" s="8"/>
      <c r="F973" s="8"/>
    </row>
    <row r="974" spans="2:6" x14ac:dyDescent="0.2">
      <c r="B974" s="8"/>
      <c r="F974" s="8"/>
    </row>
    <row r="975" spans="2:6" x14ac:dyDescent="0.2">
      <c r="B975" s="8"/>
      <c r="F975" s="8"/>
    </row>
    <row r="976" spans="2:6" x14ac:dyDescent="0.2">
      <c r="B976" s="8"/>
      <c r="F976" s="8"/>
    </row>
    <row r="977" spans="2:6" x14ac:dyDescent="0.2">
      <c r="B977" s="8"/>
      <c r="F977" s="8"/>
    </row>
    <row r="978" spans="2:6" x14ac:dyDescent="0.2">
      <c r="B978" s="8"/>
      <c r="F978" s="8"/>
    </row>
    <row r="979" spans="2:6" x14ac:dyDescent="0.2">
      <c r="B979" s="8"/>
      <c r="F979" s="8"/>
    </row>
    <row r="980" spans="2:6" x14ac:dyDescent="0.2">
      <c r="B980" s="8"/>
      <c r="F980" s="8"/>
    </row>
    <row r="981" spans="2:6" x14ac:dyDescent="0.2">
      <c r="B981" s="8"/>
      <c r="F981" s="8"/>
    </row>
    <row r="982" spans="2:6" x14ac:dyDescent="0.2">
      <c r="B982" s="8"/>
      <c r="F982" s="8"/>
    </row>
    <row r="983" spans="2:6" x14ac:dyDescent="0.2">
      <c r="B983" s="8"/>
      <c r="F983" s="8"/>
    </row>
    <row r="984" spans="2:6" x14ac:dyDescent="0.2">
      <c r="B984" s="8"/>
      <c r="F984" s="8"/>
    </row>
    <row r="985" spans="2:6" x14ac:dyDescent="0.2">
      <c r="B985" s="8"/>
      <c r="F985" s="8"/>
    </row>
    <row r="986" spans="2:6" x14ac:dyDescent="0.2">
      <c r="B986" s="8"/>
      <c r="F986" s="8"/>
    </row>
    <row r="987" spans="2:6" x14ac:dyDescent="0.2">
      <c r="B987" s="8"/>
      <c r="F987" s="8"/>
    </row>
    <row r="988" spans="2:6" x14ac:dyDescent="0.2">
      <c r="B988" s="8"/>
      <c r="F988" s="8"/>
    </row>
    <row r="989" spans="2:6" x14ac:dyDescent="0.2">
      <c r="B989" s="8"/>
      <c r="F989" s="8"/>
    </row>
    <row r="990" spans="2:6" x14ac:dyDescent="0.2">
      <c r="B990" s="8"/>
      <c r="F990" s="8"/>
    </row>
    <row r="991" spans="2:6" x14ac:dyDescent="0.2">
      <c r="B991" s="8"/>
      <c r="F991" s="8"/>
    </row>
    <row r="992" spans="2:6" x14ac:dyDescent="0.2">
      <c r="B992" s="8"/>
      <c r="F992" s="8"/>
    </row>
    <row r="993" spans="2:6" x14ac:dyDescent="0.2">
      <c r="B993" s="8"/>
      <c r="F993" s="8"/>
    </row>
    <row r="994" spans="2:6" x14ac:dyDescent="0.2">
      <c r="B994" s="8"/>
      <c r="F994" s="8"/>
    </row>
    <row r="995" spans="2:6" x14ac:dyDescent="0.2">
      <c r="B995" s="8"/>
      <c r="F995" s="8"/>
    </row>
    <row r="996" spans="2:6" x14ac:dyDescent="0.2">
      <c r="B996" s="8"/>
      <c r="F996" s="8"/>
    </row>
    <row r="997" spans="2:6" x14ac:dyDescent="0.2">
      <c r="B997" s="8"/>
      <c r="F997" s="8"/>
    </row>
    <row r="998" spans="2:6" x14ac:dyDescent="0.2">
      <c r="B998" s="8"/>
      <c r="F998" s="8"/>
    </row>
    <row r="999" spans="2:6" x14ac:dyDescent="0.2">
      <c r="B999" s="8"/>
      <c r="F999" s="8"/>
    </row>
    <row r="1000" spans="2:6" x14ac:dyDescent="0.2">
      <c r="B1000" s="8"/>
      <c r="F1000" s="8"/>
    </row>
    <row r="1001" spans="2:6" x14ac:dyDescent="0.2">
      <c r="B1001" s="8"/>
      <c r="F1001" s="8"/>
    </row>
    <row r="1002" spans="2:6" x14ac:dyDescent="0.2">
      <c r="B1002" s="8"/>
      <c r="F1002" s="8"/>
    </row>
    <row r="1003" spans="2:6" x14ac:dyDescent="0.2">
      <c r="B1003" s="8"/>
      <c r="F1003" s="8"/>
    </row>
    <row r="1004" spans="2:6" x14ac:dyDescent="0.2">
      <c r="B1004" s="8"/>
      <c r="F1004" s="8"/>
    </row>
    <row r="1005" spans="2:6" x14ac:dyDescent="0.2">
      <c r="B1005" s="8"/>
      <c r="F1005" s="8"/>
    </row>
    <row r="1006" spans="2:6" x14ac:dyDescent="0.2">
      <c r="B1006" s="8"/>
      <c r="F1006" s="8"/>
    </row>
    <row r="1007" spans="2:6" x14ac:dyDescent="0.2">
      <c r="B1007" s="8"/>
      <c r="F1007" s="8"/>
    </row>
    <row r="1008" spans="2:6" x14ac:dyDescent="0.2">
      <c r="B1008" s="8"/>
      <c r="F1008" s="8"/>
    </row>
    <row r="1009" spans="2:6" x14ac:dyDescent="0.2">
      <c r="B1009" s="8"/>
      <c r="F1009" s="8"/>
    </row>
    <row r="1010" spans="2:6" x14ac:dyDescent="0.2">
      <c r="B1010" s="8"/>
      <c r="F1010" s="8"/>
    </row>
    <row r="1011" spans="2:6" x14ac:dyDescent="0.2">
      <c r="B1011" s="8"/>
      <c r="F1011" s="8"/>
    </row>
    <row r="1012" spans="2:6" x14ac:dyDescent="0.2">
      <c r="B1012" s="8"/>
      <c r="F1012" s="8"/>
    </row>
    <row r="1013" spans="2:6" x14ac:dyDescent="0.2">
      <c r="B1013" s="8"/>
      <c r="F1013" s="8"/>
    </row>
    <row r="1014" spans="2:6" x14ac:dyDescent="0.2">
      <c r="B1014" s="8"/>
      <c r="F1014" s="8"/>
    </row>
    <row r="1015" spans="2:6" x14ac:dyDescent="0.2">
      <c r="B1015" s="8"/>
      <c r="F1015" s="8"/>
    </row>
    <row r="1016" spans="2:6" x14ac:dyDescent="0.2">
      <c r="B1016" s="8"/>
      <c r="F1016" s="8"/>
    </row>
    <row r="1017" spans="2:6" x14ac:dyDescent="0.2">
      <c r="B1017" s="8"/>
      <c r="F1017" s="8"/>
    </row>
    <row r="1018" spans="2:6" x14ac:dyDescent="0.2">
      <c r="B1018" s="8"/>
      <c r="F1018" s="8"/>
    </row>
    <row r="1019" spans="2:6" x14ac:dyDescent="0.2">
      <c r="B1019" s="8"/>
      <c r="F1019" s="8"/>
    </row>
    <row r="1020" spans="2:6" x14ac:dyDescent="0.2">
      <c r="B1020" s="8"/>
      <c r="F1020" s="8"/>
    </row>
    <row r="1021" spans="2:6" x14ac:dyDescent="0.2">
      <c r="B1021" s="8"/>
      <c r="F1021" s="8"/>
    </row>
    <row r="1022" spans="2:6" x14ac:dyDescent="0.2">
      <c r="B1022" s="8"/>
      <c r="F1022" s="8"/>
    </row>
    <row r="1023" spans="2:6" x14ac:dyDescent="0.2">
      <c r="B1023" s="8"/>
      <c r="F1023" s="8"/>
    </row>
    <row r="1024" spans="2:6" x14ac:dyDescent="0.2">
      <c r="B1024" s="8"/>
      <c r="F1024" s="8"/>
    </row>
    <row r="1025" spans="2:6" x14ac:dyDescent="0.2">
      <c r="B1025" s="8"/>
      <c r="F1025" s="8"/>
    </row>
    <row r="1026" spans="2:6" x14ac:dyDescent="0.2">
      <c r="B1026" s="8"/>
      <c r="F1026" s="8"/>
    </row>
    <row r="1027" spans="2:6" x14ac:dyDescent="0.2">
      <c r="B1027" s="8"/>
      <c r="F1027" s="8"/>
    </row>
    <row r="1028" spans="2:6" x14ac:dyDescent="0.2">
      <c r="B1028" s="8"/>
      <c r="F1028" s="8"/>
    </row>
    <row r="1029" spans="2:6" x14ac:dyDescent="0.2">
      <c r="B1029" s="8"/>
      <c r="F1029" s="8"/>
    </row>
    <row r="1030" spans="2:6" x14ac:dyDescent="0.2">
      <c r="B1030" s="8"/>
      <c r="F1030" s="8"/>
    </row>
    <row r="1031" spans="2:6" x14ac:dyDescent="0.2">
      <c r="B1031" s="8"/>
      <c r="F1031" s="8"/>
    </row>
    <row r="1032" spans="2:6" x14ac:dyDescent="0.2">
      <c r="B1032" s="8"/>
      <c r="F1032" s="8"/>
    </row>
    <row r="1033" spans="2:6" x14ac:dyDescent="0.2">
      <c r="B1033" s="8"/>
      <c r="F1033" s="8"/>
    </row>
    <row r="1034" spans="2:6" x14ac:dyDescent="0.2">
      <c r="B1034" s="8"/>
      <c r="F1034" s="8"/>
    </row>
    <row r="1035" spans="2:6" x14ac:dyDescent="0.2">
      <c r="B1035" s="8"/>
      <c r="F1035" s="8"/>
    </row>
    <row r="1036" spans="2:6" x14ac:dyDescent="0.2">
      <c r="B1036" s="8"/>
      <c r="F1036" s="8"/>
    </row>
    <row r="1037" spans="2:6" x14ac:dyDescent="0.2">
      <c r="B1037" s="8"/>
      <c r="F1037" s="8"/>
    </row>
    <row r="1038" spans="2:6" x14ac:dyDescent="0.2">
      <c r="B1038" s="8"/>
      <c r="F1038" s="8"/>
    </row>
    <row r="1039" spans="2:6" x14ac:dyDescent="0.2">
      <c r="B1039" s="8"/>
      <c r="F1039" s="8"/>
    </row>
    <row r="1040" spans="2:6" x14ac:dyDescent="0.2">
      <c r="B1040" s="8"/>
      <c r="F1040" s="8"/>
    </row>
    <row r="1041" spans="2:6" x14ac:dyDescent="0.2">
      <c r="B1041" s="8"/>
      <c r="F1041" s="8"/>
    </row>
    <row r="1042" spans="2:6" x14ac:dyDescent="0.2">
      <c r="B1042" s="8"/>
      <c r="F1042" s="8"/>
    </row>
    <row r="1043" spans="2:6" x14ac:dyDescent="0.2">
      <c r="B1043" s="8"/>
      <c r="F1043" s="8"/>
    </row>
    <row r="1044" spans="2:6" x14ac:dyDescent="0.2">
      <c r="B1044" s="8"/>
      <c r="F1044" s="8"/>
    </row>
    <row r="1045" spans="2:6" x14ac:dyDescent="0.2">
      <c r="B1045" s="8"/>
      <c r="F1045" s="8"/>
    </row>
    <row r="1046" spans="2:6" x14ac:dyDescent="0.2">
      <c r="B1046" s="8"/>
      <c r="F1046" s="8"/>
    </row>
    <row r="1047" spans="2:6" x14ac:dyDescent="0.2">
      <c r="B1047" s="8"/>
      <c r="F1047" s="8"/>
    </row>
    <row r="1048" spans="2:6" x14ac:dyDescent="0.2">
      <c r="B1048" s="8"/>
      <c r="F1048" s="8"/>
    </row>
    <row r="1049" spans="2:6" x14ac:dyDescent="0.2">
      <c r="B1049" s="8"/>
      <c r="F1049" s="8"/>
    </row>
    <row r="1050" spans="2:6" x14ac:dyDescent="0.2">
      <c r="B1050" s="8"/>
      <c r="F1050" s="8"/>
    </row>
    <row r="1051" spans="2:6" x14ac:dyDescent="0.2">
      <c r="B1051" s="8"/>
      <c r="F1051" s="8"/>
    </row>
    <row r="1052" spans="2:6" x14ac:dyDescent="0.2">
      <c r="B1052" s="8"/>
      <c r="F1052" s="8"/>
    </row>
    <row r="1053" spans="2:6" x14ac:dyDescent="0.2">
      <c r="B1053" s="8"/>
      <c r="F1053" s="8"/>
    </row>
    <row r="1054" spans="2:6" x14ac:dyDescent="0.2">
      <c r="B1054" s="8"/>
      <c r="F1054" s="8"/>
    </row>
    <row r="1055" spans="2:6" x14ac:dyDescent="0.2">
      <c r="B1055" s="8"/>
      <c r="F1055" s="8"/>
    </row>
    <row r="1056" spans="2:6" x14ac:dyDescent="0.2">
      <c r="B1056" s="8"/>
      <c r="F1056" s="8"/>
    </row>
    <row r="1057" spans="2:6" x14ac:dyDescent="0.2">
      <c r="B1057" s="8"/>
      <c r="F1057" s="8"/>
    </row>
    <row r="1058" spans="2:6" x14ac:dyDescent="0.2">
      <c r="B1058" s="8"/>
      <c r="F1058" s="8"/>
    </row>
    <row r="1059" spans="2:6" x14ac:dyDescent="0.2">
      <c r="B1059" s="8"/>
      <c r="F1059" s="8"/>
    </row>
    <row r="1060" spans="2:6" x14ac:dyDescent="0.2">
      <c r="B1060" s="8"/>
      <c r="F1060" s="8"/>
    </row>
    <row r="1061" spans="2:6" x14ac:dyDescent="0.2">
      <c r="B1061" s="8"/>
      <c r="F1061" s="8"/>
    </row>
    <row r="1062" spans="2:6" x14ac:dyDescent="0.2">
      <c r="B1062" s="8"/>
      <c r="F1062" s="8"/>
    </row>
    <row r="1063" spans="2:6" x14ac:dyDescent="0.2">
      <c r="B1063" s="8"/>
      <c r="F1063" s="8"/>
    </row>
    <row r="1064" spans="2:6" x14ac:dyDescent="0.2">
      <c r="B1064" s="8"/>
      <c r="F1064" s="8"/>
    </row>
    <row r="1065" spans="2:6" x14ac:dyDescent="0.2">
      <c r="B1065" s="8"/>
      <c r="F1065" s="8"/>
    </row>
    <row r="1066" spans="2:6" x14ac:dyDescent="0.2">
      <c r="B1066" s="8"/>
      <c r="F1066" s="8"/>
    </row>
    <row r="1067" spans="2:6" x14ac:dyDescent="0.2">
      <c r="B1067" s="8"/>
      <c r="F1067" s="8"/>
    </row>
    <row r="1068" spans="2:6" x14ac:dyDescent="0.2">
      <c r="B1068" s="8"/>
      <c r="F1068" s="8"/>
    </row>
    <row r="1069" spans="2:6" x14ac:dyDescent="0.2">
      <c r="B1069" s="8"/>
      <c r="F1069" s="8"/>
    </row>
    <row r="1070" spans="2:6" x14ac:dyDescent="0.2">
      <c r="B1070" s="8"/>
      <c r="F1070" s="8"/>
    </row>
    <row r="1071" spans="2:6" x14ac:dyDescent="0.2">
      <c r="B1071" s="8"/>
      <c r="F1071" s="8"/>
    </row>
    <row r="1072" spans="2:6" x14ac:dyDescent="0.2">
      <c r="B1072" s="8"/>
      <c r="F1072" s="8"/>
    </row>
    <row r="1073" spans="2:6" x14ac:dyDescent="0.2">
      <c r="B1073" s="8"/>
      <c r="F1073" s="8"/>
    </row>
    <row r="1074" spans="2:6" x14ac:dyDescent="0.2">
      <c r="B1074" s="8"/>
      <c r="F1074" s="8"/>
    </row>
    <row r="1075" spans="2:6" x14ac:dyDescent="0.2">
      <c r="B1075" s="8"/>
      <c r="F1075" s="8"/>
    </row>
    <row r="1076" spans="2:6" x14ac:dyDescent="0.2">
      <c r="B1076" s="8"/>
      <c r="F1076" s="8"/>
    </row>
    <row r="1077" spans="2:6" x14ac:dyDescent="0.2">
      <c r="B1077" s="8"/>
      <c r="F1077" s="8"/>
    </row>
    <row r="1078" spans="2:6" x14ac:dyDescent="0.2">
      <c r="B1078" s="8"/>
      <c r="F1078" s="8"/>
    </row>
    <row r="1079" spans="2:6" x14ac:dyDescent="0.2">
      <c r="B1079" s="8"/>
      <c r="F1079" s="8"/>
    </row>
    <row r="1080" spans="2:6" x14ac:dyDescent="0.2">
      <c r="B1080" s="8"/>
      <c r="F1080" s="8"/>
    </row>
    <row r="1081" spans="2:6" x14ac:dyDescent="0.2">
      <c r="B1081" s="8"/>
      <c r="F1081" s="8"/>
    </row>
    <row r="1082" spans="2:6" x14ac:dyDescent="0.2">
      <c r="B1082" s="8"/>
      <c r="F1082" s="8"/>
    </row>
    <row r="1083" spans="2:6" x14ac:dyDescent="0.2">
      <c r="B1083" s="8"/>
      <c r="F1083" s="8"/>
    </row>
    <row r="1084" spans="2:6" x14ac:dyDescent="0.2">
      <c r="B1084" s="8"/>
      <c r="F1084" s="8"/>
    </row>
    <row r="1085" spans="2:6" x14ac:dyDescent="0.2">
      <c r="B1085" s="8"/>
      <c r="F1085" s="8"/>
    </row>
    <row r="1086" spans="2:6" x14ac:dyDescent="0.2">
      <c r="B1086" s="8"/>
      <c r="F1086" s="8"/>
    </row>
    <row r="1087" spans="2:6" x14ac:dyDescent="0.2">
      <c r="B1087" s="8"/>
      <c r="F1087" s="8"/>
    </row>
    <row r="1088" spans="2:6" x14ac:dyDescent="0.2">
      <c r="B1088" s="8"/>
      <c r="F1088" s="8"/>
    </row>
    <row r="1089" spans="2:6" x14ac:dyDescent="0.2">
      <c r="B1089" s="8"/>
      <c r="F1089" s="8"/>
    </row>
    <row r="1090" spans="2:6" x14ac:dyDescent="0.2">
      <c r="B1090" s="8"/>
      <c r="F1090" s="8"/>
    </row>
    <row r="1091" spans="2:6" x14ac:dyDescent="0.2">
      <c r="B1091" s="8"/>
      <c r="F1091" s="8"/>
    </row>
    <row r="1092" spans="2:6" x14ac:dyDescent="0.2">
      <c r="B1092" s="8"/>
      <c r="F1092" s="8"/>
    </row>
    <row r="1093" spans="2:6" x14ac:dyDescent="0.2">
      <c r="B1093" s="8"/>
      <c r="F1093" s="8"/>
    </row>
    <row r="1094" spans="2:6" x14ac:dyDescent="0.2">
      <c r="B1094" s="8"/>
      <c r="F1094" s="8"/>
    </row>
    <row r="1095" spans="2:6" x14ac:dyDescent="0.2">
      <c r="B1095" s="8"/>
      <c r="F1095" s="8"/>
    </row>
    <row r="1096" spans="2:6" x14ac:dyDescent="0.2">
      <c r="B1096" s="8"/>
      <c r="F1096" s="8"/>
    </row>
    <row r="1097" spans="2:6" x14ac:dyDescent="0.2">
      <c r="B1097" s="8"/>
      <c r="F1097" s="8"/>
    </row>
    <row r="1098" spans="2:6" x14ac:dyDescent="0.2">
      <c r="B1098" s="8"/>
      <c r="F1098" s="8"/>
    </row>
    <row r="1099" spans="2:6" x14ac:dyDescent="0.2">
      <c r="B1099" s="8"/>
      <c r="F1099" s="8"/>
    </row>
    <row r="1100" spans="2:6" x14ac:dyDescent="0.2">
      <c r="B1100" s="8"/>
      <c r="F1100" s="8"/>
    </row>
    <row r="1101" spans="2:6" x14ac:dyDescent="0.2">
      <c r="B1101" s="8"/>
      <c r="F1101" s="8"/>
    </row>
    <row r="1102" spans="2:6" x14ac:dyDescent="0.2">
      <c r="B1102" s="8"/>
      <c r="F1102" s="8"/>
    </row>
    <row r="1103" spans="2:6" x14ac:dyDescent="0.2">
      <c r="B1103" s="8"/>
      <c r="F1103" s="8"/>
    </row>
    <row r="1104" spans="2:6" x14ac:dyDescent="0.2">
      <c r="B1104" s="8"/>
      <c r="F1104" s="8"/>
    </row>
    <row r="1105" spans="2:6" x14ac:dyDescent="0.2">
      <c r="B1105" s="8"/>
      <c r="F1105" s="8"/>
    </row>
    <row r="1106" spans="2:6" x14ac:dyDescent="0.2">
      <c r="B1106" s="8"/>
      <c r="F1106" s="8"/>
    </row>
    <row r="1107" spans="2:6" x14ac:dyDescent="0.2">
      <c r="B1107" s="8"/>
      <c r="F1107" s="8"/>
    </row>
    <row r="1108" spans="2:6" x14ac:dyDescent="0.2">
      <c r="B1108" s="8"/>
      <c r="F1108" s="8"/>
    </row>
    <row r="1109" spans="2:6" x14ac:dyDescent="0.2">
      <c r="B1109" s="8"/>
      <c r="F1109" s="8"/>
    </row>
    <row r="1110" spans="2:6" x14ac:dyDescent="0.2">
      <c r="B1110" s="8"/>
      <c r="F1110" s="8"/>
    </row>
    <row r="1111" spans="2:6" x14ac:dyDescent="0.2">
      <c r="B1111" s="8"/>
      <c r="F1111" s="8"/>
    </row>
    <row r="1112" spans="2:6" x14ac:dyDescent="0.2">
      <c r="B1112" s="8"/>
      <c r="F1112" s="8"/>
    </row>
    <row r="1113" spans="2:6" x14ac:dyDescent="0.2">
      <c r="B1113" s="8"/>
      <c r="F1113" s="8"/>
    </row>
    <row r="1114" spans="2:6" x14ac:dyDescent="0.2">
      <c r="B1114" s="8"/>
      <c r="F1114" s="8"/>
    </row>
    <row r="1115" spans="2:6" x14ac:dyDescent="0.2">
      <c r="B1115" s="8"/>
      <c r="F1115" s="8"/>
    </row>
    <row r="1116" spans="2:6" x14ac:dyDescent="0.2">
      <c r="B1116" s="8"/>
      <c r="F1116" s="8"/>
    </row>
    <row r="1117" spans="2:6" x14ac:dyDescent="0.2">
      <c r="B1117" s="8"/>
      <c r="F1117" s="8"/>
    </row>
    <row r="1118" spans="2:6" x14ac:dyDescent="0.2">
      <c r="B1118" s="8"/>
      <c r="F1118" s="8"/>
    </row>
    <row r="1119" spans="2:6" x14ac:dyDescent="0.2">
      <c r="B1119" s="8"/>
      <c r="F1119" s="8"/>
    </row>
    <row r="1120" spans="2:6" x14ac:dyDescent="0.2">
      <c r="B1120" s="8"/>
      <c r="F1120" s="8"/>
    </row>
    <row r="1121" spans="2:6" x14ac:dyDescent="0.2">
      <c r="B1121" s="8"/>
      <c r="F1121" s="8"/>
    </row>
    <row r="1122" spans="2:6" x14ac:dyDescent="0.2">
      <c r="B1122" s="8"/>
      <c r="F1122" s="8"/>
    </row>
    <row r="1123" spans="2:6" x14ac:dyDescent="0.2">
      <c r="B1123" s="8"/>
      <c r="F1123" s="8"/>
    </row>
    <row r="1124" spans="2:6" x14ac:dyDescent="0.2">
      <c r="B1124" s="8"/>
      <c r="F1124" s="8"/>
    </row>
    <row r="1125" spans="2:6" x14ac:dyDescent="0.2">
      <c r="B1125" s="8"/>
      <c r="F1125" s="8"/>
    </row>
    <row r="1126" spans="2:6" x14ac:dyDescent="0.2">
      <c r="B1126" s="8"/>
      <c r="F1126" s="8"/>
    </row>
    <row r="1127" spans="2:6" x14ac:dyDescent="0.2">
      <c r="B1127" s="8"/>
      <c r="F1127" s="8"/>
    </row>
    <row r="1128" spans="2:6" x14ac:dyDescent="0.2">
      <c r="B1128" s="8"/>
      <c r="F1128" s="8"/>
    </row>
    <row r="1129" spans="2:6" x14ac:dyDescent="0.2">
      <c r="B1129" s="8"/>
      <c r="F1129" s="8"/>
    </row>
    <row r="1130" spans="2:6" x14ac:dyDescent="0.2">
      <c r="B1130" s="8"/>
      <c r="F1130" s="8"/>
    </row>
    <row r="1131" spans="2:6" x14ac:dyDescent="0.2">
      <c r="B1131" s="8"/>
      <c r="F1131" s="8"/>
    </row>
    <row r="1132" spans="2:6" x14ac:dyDescent="0.2">
      <c r="B1132" s="8"/>
      <c r="F1132" s="8"/>
    </row>
    <row r="1133" spans="2:6" x14ac:dyDescent="0.2">
      <c r="B1133" s="8"/>
      <c r="F1133" s="8"/>
    </row>
    <row r="1134" spans="2:6" x14ac:dyDescent="0.2">
      <c r="B1134" s="8"/>
      <c r="F1134" s="8"/>
    </row>
    <row r="1135" spans="2:6" x14ac:dyDescent="0.2">
      <c r="B1135" s="8"/>
      <c r="F1135" s="8"/>
    </row>
    <row r="1136" spans="2:6" x14ac:dyDescent="0.2">
      <c r="B1136" s="8"/>
      <c r="F1136" s="8"/>
    </row>
    <row r="1137" spans="2:6" x14ac:dyDescent="0.2">
      <c r="B1137" s="8"/>
      <c r="F1137" s="8"/>
    </row>
    <row r="1138" spans="2:6" x14ac:dyDescent="0.2">
      <c r="B1138" s="8"/>
      <c r="F1138" s="8"/>
    </row>
    <row r="1139" spans="2:6" x14ac:dyDescent="0.2">
      <c r="B1139" s="8"/>
      <c r="F1139" s="8"/>
    </row>
  </sheetData>
  <phoneticPr fontId="26" type="noConversion"/>
  <hyperlinks>
    <hyperlink ref="A3" r:id="rId1" xr:uid="{00000000-0004-0000-0300-000000000000}"/>
    <hyperlink ref="P51" r:id="rId2" display="http://www.konkoly.hu/cgi-bin/IBVS?962" xr:uid="{00000000-0004-0000-0300-000001000000}"/>
    <hyperlink ref="P253" r:id="rId3" display="http://www.konkoly.hu/cgi-bin/IBVS?962" xr:uid="{00000000-0004-0000-0300-000002000000}"/>
    <hyperlink ref="P254" r:id="rId4" display="http://www.konkoly.hu/cgi-bin/IBVS?962" xr:uid="{00000000-0004-0000-0300-000003000000}"/>
    <hyperlink ref="P52" r:id="rId5" display="http://www.konkoly.hu/cgi-bin/IBVS?962" xr:uid="{00000000-0004-0000-0300-000004000000}"/>
    <hyperlink ref="P255" r:id="rId6" display="http://www.konkoly.hu/cgi-bin/IBVS?962" xr:uid="{00000000-0004-0000-0300-000005000000}"/>
    <hyperlink ref="P256" r:id="rId7" display="http://www.konkoly.hu/cgi-bin/IBVS?962" xr:uid="{00000000-0004-0000-0300-000006000000}"/>
    <hyperlink ref="P257" r:id="rId8" display="http://www.konkoly.hu/cgi-bin/IBVS?962" xr:uid="{00000000-0004-0000-0300-000007000000}"/>
    <hyperlink ref="P259" r:id="rId9" display="http://www.bav-astro.de/sfs/BAVM_link.php?BAVMnr=52" xr:uid="{00000000-0004-0000-0300-000008000000}"/>
    <hyperlink ref="P98" r:id="rId10" display="http://www.bav-astro.de/sfs/BAVM_link.php?BAVMnr=59" xr:uid="{00000000-0004-0000-0300-000009000000}"/>
    <hyperlink ref="P99" r:id="rId11" display="http://www.bav-astro.de/sfs/BAVM_link.php?BAVMnr=59" xr:uid="{00000000-0004-0000-0300-00000A000000}"/>
    <hyperlink ref="P260" r:id="rId12" display="http://www.bav-astro.de/sfs/BAVM_link.php?BAVMnr=59" xr:uid="{00000000-0004-0000-0300-00000B000000}"/>
    <hyperlink ref="P261" r:id="rId13" display="http://www.bav-astro.de/sfs/BAVM_link.php?BAVMnr=59" xr:uid="{00000000-0004-0000-0300-00000C000000}"/>
    <hyperlink ref="P262" r:id="rId14" display="http://www.bav-astro.de/sfs/BAVM_link.php?BAVMnr=80" xr:uid="{00000000-0004-0000-0300-00000D000000}"/>
    <hyperlink ref="P263" r:id="rId15" display="http://www.bav-astro.de/sfs/BAVM_link.php?BAVMnr=80" xr:uid="{00000000-0004-0000-0300-00000E000000}"/>
    <hyperlink ref="P144" r:id="rId16" display="http://www.bav-astro.de/sfs/BAVM_link.php?BAVMnr=132" xr:uid="{00000000-0004-0000-0300-00000F000000}"/>
    <hyperlink ref="P145" r:id="rId17" display="http://www.bav-astro.de/sfs/BAVM_link.php?BAVMnr=132" xr:uid="{00000000-0004-0000-0300-000010000000}"/>
    <hyperlink ref="P269" r:id="rId18" display="http://www.konkoly.hu/cgi-bin/IBVS?5040" xr:uid="{00000000-0004-0000-0300-000011000000}"/>
    <hyperlink ref="P146" r:id="rId19" display="http://www.konkoly.hu/cgi-bin/IBVS?5594" xr:uid="{00000000-0004-0000-0300-000012000000}"/>
    <hyperlink ref="P147" r:id="rId20" display="http://www.konkoly.hu/cgi-bin/IBVS?5341" xr:uid="{00000000-0004-0000-0300-000013000000}"/>
    <hyperlink ref="P148" r:id="rId21" display="http://www.konkoly.hu/cgi-bin/IBVS?5341" xr:uid="{00000000-0004-0000-0300-000014000000}"/>
    <hyperlink ref="P149" r:id="rId22" display="http://www.bav-astro.de/sfs/BAVM_link.php?BAVMnr=158" xr:uid="{00000000-0004-0000-0300-000015000000}"/>
    <hyperlink ref="P150" r:id="rId23" display="http://www.konkoly.hu/cgi-bin/IBVS?5341" xr:uid="{00000000-0004-0000-0300-000016000000}"/>
    <hyperlink ref="P287" r:id="rId24" display="http://www.konkoly.hu/cgi-bin/IBVS?5493" xr:uid="{00000000-0004-0000-0300-000017000000}"/>
    <hyperlink ref="P152" r:id="rId25" display="http://www.bav-astro.de/sfs/BAVM_link.php?BAVMnr=158" xr:uid="{00000000-0004-0000-0300-000018000000}"/>
    <hyperlink ref="P153" r:id="rId26" display="http://www.bav-astro.de/sfs/BAVM_link.php?BAVMnr=158" xr:uid="{00000000-0004-0000-0300-000019000000}"/>
    <hyperlink ref="P154" r:id="rId27" display="http://www.konkoly.hu/cgi-bin/IBVS?5592" xr:uid="{00000000-0004-0000-0300-00001A000000}"/>
    <hyperlink ref="P155" r:id="rId28" display="http://www.konkoly.hu/cgi-bin/IBVS?5592" xr:uid="{00000000-0004-0000-0300-00001B000000}"/>
    <hyperlink ref="P156" r:id="rId29" display="http://www.konkoly.hu/cgi-bin/IBVS?5668" xr:uid="{00000000-0004-0000-0300-00001C000000}"/>
    <hyperlink ref="P157" r:id="rId30" display="http://www.konkoly.hu/cgi-bin/IBVS?5668" xr:uid="{00000000-0004-0000-0300-00001D000000}"/>
    <hyperlink ref="P158" r:id="rId31" display="http://www.konkoly.hu/cgi-bin/IBVS?5694" xr:uid="{00000000-0004-0000-0300-00001E000000}"/>
    <hyperlink ref="P159" r:id="rId32" display="http://www.konkoly.hu/cgi-bin/IBVS?5676" xr:uid="{00000000-0004-0000-0300-00001F000000}"/>
    <hyperlink ref="P160" r:id="rId33" display="http://www.konkoly.hu/cgi-bin/IBVS?5668" xr:uid="{00000000-0004-0000-0300-000020000000}"/>
    <hyperlink ref="P162" r:id="rId34" display="http://www.konkoly.hu/cgi-bin/IBVS?5493" xr:uid="{00000000-0004-0000-0300-000021000000}"/>
    <hyperlink ref="P164" r:id="rId35" display="http://www.konkoly.hu/cgi-bin/IBVS?5694" xr:uid="{00000000-0004-0000-0300-000022000000}"/>
    <hyperlink ref="P165" r:id="rId36" display="http://www.konkoly.hu/cgi-bin/IBVS?5653" xr:uid="{00000000-0004-0000-0300-000023000000}"/>
    <hyperlink ref="P166" r:id="rId37" display="http://www.konkoly.hu/cgi-bin/IBVS?5741" xr:uid="{00000000-0004-0000-0300-000024000000}"/>
    <hyperlink ref="P167" r:id="rId38" display="http://www.konkoly.hu/cgi-bin/IBVS?5741" xr:uid="{00000000-0004-0000-0300-000025000000}"/>
    <hyperlink ref="P168" r:id="rId39" display="http://www.konkoly.hu/cgi-bin/IBVS?5741" xr:uid="{00000000-0004-0000-0300-000026000000}"/>
    <hyperlink ref="P303" r:id="rId40" display="http://vsolj.cetus-net.org/no44.pdf" xr:uid="{00000000-0004-0000-0300-000027000000}"/>
    <hyperlink ref="P169" r:id="rId41" display="http://www.bav-astro.de/sfs/BAVM_link.php?BAVMnr=178" xr:uid="{00000000-0004-0000-0300-000028000000}"/>
    <hyperlink ref="P170" r:id="rId42" display="http://var.astro.cz/oejv/issues/oejv0074.pdf" xr:uid="{00000000-0004-0000-0300-000029000000}"/>
    <hyperlink ref="P171" r:id="rId43" display="http://www.bav-astro.de/sfs/BAVM_link.php?BAVMnr=178" xr:uid="{00000000-0004-0000-0300-00002A000000}"/>
    <hyperlink ref="P172" r:id="rId44" display="http://www.bav-astro.de/sfs/BAVM_link.php?BAVMnr=178" xr:uid="{00000000-0004-0000-0300-00002B000000}"/>
    <hyperlink ref="P173" r:id="rId45" display="http://www.bav-astro.de/sfs/BAVM_link.php?BAVMnr=178" xr:uid="{00000000-0004-0000-0300-00002C000000}"/>
    <hyperlink ref="P304" r:id="rId46" display="http://www.konkoly.hu/cgi-bin/IBVS?5672" xr:uid="{00000000-0004-0000-0300-00002D000000}"/>
    <hyperlink ref="P174" r:id="rId47" display="http://www.bav-astro.de/sfs/BAVM_link.php?BAVMnr=178" xr:uid="{00000000-0004-0000-0300-00002E000000}"/>
    <hyperlink ref="P175" r:id="rId48" display="http://var.astro.cz/oejv/issues/oejv0074.pdf" xr:uid="{00000000-0004-0000-0300-00002F000000}"/>
    <hyperlink ref="P176" r:id="rId49" display="http://var.astro.cz/oejv/issues/oejv0074.pdf" xr:uid="{00000000-0004-0000-0300-000030000000}"/>
    <hyperlink ref="P177" r:id="rId50" display="http://var.astro.cz/oejv/issues/oejv0074.pdf" xr:uid="{00000000-0004-0000-0300-000031000000}"/>
    <hyperlink ref="P178" r:id="rId51" display="http://var.astro.cz/oejv/issues/oejv0074.pdf" xr:uid="{00000000-0004-0000-0300-000032000000}"/>
    <hyperlink ref="P179" r:id="rId52" display="http://www.konkoly.hu/cgi-bin/IBVS?5777" xr:uid="{00000000-0004-0000-0300-000033000000}"/>
    <hyperlink ref="P180" r:id="rId53" display="http://www.konkoly.hu/cgi-bin/IBVS?5777" xr:uid="{00000000-0004-0000-0300-000034000000}"/>
    <hyperlink ref="P181" r:id="rId54" display="http://www.konkoly.hu/cgi-bin/IBVS?5777" xr:uid="{00000000-0004-0000-0300-000035000000}"/>
    <hyperlink ref="P182" r:id="rId55" display="http://www.konkoly.hu/cgi-bin/IBVS?5777" xr:uid="{00000000-0004-0000-0300-000036000000}"/>
    <hyperlink ref="P183" r:id="rId56" display="http://www.konkoly.hu/cgi-bin/IBVS?5777" xr:uid="{00000000-0004-0000-0300-000037000000}"/>
    <hyperlink ref="P184" r:id="rId57" display="http://www.bav-astro.de/sfs/BAVM_link.php?BAVMnr=186" xr:uid="{00000000-0004-0000-0300-000038000000}"/>
    <hyperlink ref="P185" r:id="rId58" display="http://www.konkoly.hu/cgi-bin/IBVS?5777" xr:uid="{00000000-0004-0000-0300-000039000000}"/>
    <hyperlink ref="P186" r:id="rId59" display="http://www.konkoly.hu/cgi-bin/IBVS?5736" xr:uid="{00000000-0004-0000-0300-00003A000000}"/>
    <hyperlink ref="P187" r:id="rId60" display="http://www.konkoly.hu/cgi-bin/IBVS?5746" xr:uid="{00000000-0004-0000-0300-00003B000000}"/>
    <hyperlink ref="P188" r:id="rId61" display="http://var.astro.cz/oejv/issues/oejv0074.pdf" xr:uid="{00000000-0004-0000-0300-00003C000000}"/>
    <hyperlink ref="P189" r:id="rId62" display="http://www.konkoly.hu/cgi-bin/IBVS?5736" xr:uid="{00000000-0004-0000-0300-00003D000000}"/>
    <hyperlink ref="P190" r:id="rId63" display="http://var.astro.cz/oejv/issues/oejv0074.pdf" xr:uid="{00000000-0004-0000-0300-00003E000000}"/>
    <hyperlink ref="P191" r:id="rId64" display="http://var.astro.cz/oejv/issues/oejv0074.pdf" xr:uid="{00000000-0004-0000-0300-00003F000000}"/>
    <hyperlink ref="P192" r:id="rId65" display="http://www.konkoly.hu/cgi-bin/IBVS?5898" xr:uid="{00000000-0004-0000-0300-000040000000}"/>
    <hyperlink ref="P193" r:id="rId66" display="http://www.konkoly.hu/cgi-bin/IBVS?5898" xr:uid="{00000000-0004-0000-0300-000041000000}"/>
    <hyperlink ref="P194" r:id="rId67" display="http://www.konkoly.hu/cgi-bin/IBVS?5898" xr:uid="{00000000-0004-0000-0300-000042000000}"/>
    <hyperlink ref="P195" r:id="rId68" display="http://www.konkoly.hu/cgi-bin/IBVS?5898" xr:uid="{00000000-0004-0000-0300-000043000000}"/>
    <hyperlink ref="P196" r:id="rId69" display="http://www.konkoly.hu/cgi-bin/IBVS?5898" xr:uid="{00000000-0004-0000-0300-000044000000}"/>
    <hyperlink ref="P197" r:id="rId70" display="http://www.konkoly.hu/cgi-bin/IBVS?5898" xr:uid="{00000000-0004-0000-0300-000045000000}"/>
    <hyperlink ref="P198" r:id="rId71" display="http://www.aavso.org/sites/default/files/jaavso/v36n2/171.pdf" xr:uid="{00000000-0004-0000-0300-000046000000}"/>
    <hyperlink ref="P311" r:id="rId72" display="http://var.astro.cz/oejv/issues/oejv0116.pdf" xr:uid="{00000000-0004-0000-0300-000047000000}"/>
    <hyperlink ref="P312" r:id="rId73" display="http://vsolj.cetus-net.org/no46.pdf" xr:uid="{00000000-0004-0000-0300-000048000000}"/>
    <hyperlink ref="P199" r:id="rId74" display="http://www.aavso.org/sites/default/files/jaavso/v36n2/186.pdf" xr:uid="{00000000-0004-0000-0300-000049000000}"/>
    <hyperlink ref="P200" r:id="rId75" display="http://www.aavso.org/sites/default/files/jaavso/v36n2/186.pdf" xr:uid="{00000000-0004-0000-0300-00004A000000}"/>
    <hyperlink ref="P201" r:id="rId76" display="http://www.konkoly.hu/cgi-bin/IBVS?5898" xr:uid="{00000000-0004-0000-0300-00004B000000}"/>
    <hyperlink ref="P202" r:id="rId77" display="http://www.aavso.org/sites/default/files/jaavso/v36n2/186.pdf" xr:uid="{00000000-0004-0000-0300-00004C000000}"/>
    <hyperlink ref="P203" r:id="rId78" display="http://www.konkoly.hu/cgi-bin/IBVS?5875" xr:uid="{00000000-0004-0000-0300-00004D000000}"/>
    <hyperlink ref="P313" r:id="rId79" display="http://vsolj.cetus-net.org/no48.pdf" xr:uid="{00000000-0004-0000-0300-00004E000000}"/>
    <hyperlink ref="P204" r:id="rId80" display="http://www.konkoly.hu/cgi-bin/IBVS?5871" xr:uid="{00000000-0004-0000-0300-00004F000000}"/>
    <hyperlink ref="P206" r:id="rId81" display="http://www.bav-astro.de/sfs/BAVM_link.php?BAVMnr=209" xr:uid="{00000000-0004-0000-0300-000050000000}"/>
    <hyperlink ref="P207" r:id="rId82" display="http://www.bav-astro.de/sfs/BAVM_link.php?BAVMnr=209" xr:uid="{00000000-0004-0000-0300-000051000000}"/>
    <hyperlink ref="P210" r:id="rId83" display="http://www.konkoly.hu/cgi-bin/IBVS?5917" xr:uid="{00000000-0004-0000-0300-000052000000}"/>
    <hyperlink ref="P314" r:id="rId84" display="http://www.bav-astro.de/sfs/BAVM_link.php?BAVMnr=212" xr:uid="{00000000-0004-0000-0300-000053000000}"/>
    <hyperlink ref="P315" r:id="rId85" display="http://www.konkoly.hu/cgi-bin/IBVS?5980" xr:uid="{00000000-0004-0000-0300-000054000000}"/>
    <hyperlink ref="P316" r:id="rId86" display="http://www.konkoly.hu/cgi-bin/IBVS?5980" xr:uid="{00000000-0004-0000-0300-000055000000}"/>
    <hyperlink ref="P317" r:id="rId87" display="http://www.konkoly.hu/cgi-bin/IBVS?5980" xr:uid="{00000000-0004-0000-0300-000056000000}"/>
    <hyperlink ref="P318" r:id="rId88" display="http://vsolj.cetus-net.org/vsoljno50.pdf" xr:uid="{00000000-0004-0000-0300-000057000000}"/>
    <hyperlink ref="P319" r:id="rId89" display="http://vsolj.cetus-net.org/vsoljno50.pdf" xr:uid="{00000000-0004-0000-0300-000058000000}"/>
    <hyperlink ref="P214" r:id="rId90" display="http://www.konkoly.hu/cgi-bin/IBVS?5920" xr:uid="{00000000-0004-0000-0300-000059000000}"/>
    <hyperlink ref="P320" r:id="rId91" display="http://www.konkoly.hu/cgi-bin/IBVS?5980" xr:uid="{00000000-0004-0000-0300-00005A000000}"/>
    <hyperlink ref="P321" r:id="rId92" display="http://www.konkoly.hu/cgi-bin/IBVS?5980" xr:uid="{00000000-0004-0000-0300-00005B000000}"/>
    <hyperlink ref="P322" r:id="rId93" display="http://vsolj.cetus-net.org/vsoljno51.pdf" xr:uid="{00000000-0004-0000-0300-00005C000000}"/>
    <hyperlink ref="P323" r:id="rId94" display="http://vsolj.cetus-net.org/vsoljno51.pdf" xr:uid="{00000000-0004-0000-0300-00005D000000}"/>
    <hyperlink ref="P324" r:id="rId95" display="http://www.bav-astro.de/sfs/BAVM_link.php?BAVMnr=215" xr:uid="{00000000-0004-0000-0300-00005E000000}"/>
    <hyperlink ref="P325" r:id="rId96" display="http://www.bav-astro.de/sfs/BAVM_link.php?BAVMnr=215" xr:uid="{00000000-0004-0000-0300-00005F000000}"/>
    <hyperlink ref="P326" r:id="rId97" display="http://www.konkoly.hu/cgi-bin/IBVS?5980" xr:uid="{00000000-0004-0000-0300-000060000000}"/>
    <hyperlink ref="P327" r:id="rId98" display="http://www.konkoly.hu/cgi-bin/IBVS?5980" xr:uid="{00000000-0004-0000-0300-000061000000}"/>
    <hyperlink ref="P220" r:id="rId99" display="http://www.konkoly.hu/cgi-bin/IBVS?5960" xr:uid="{00000000-0004-0000-0300-000062000000}"/>
    <hyperlink ref="P221" r:id="rId100" display="http://www.konkoly.hu/cgi-bin/IBVS?6044" xr:uid="{00000000-0004-0000-0300-000063000000}"/>
    <hyperlink ref="P222" r:id="rId101" display="http://www.konkoly.hu/cgi-bin/IBVS?6044" xr:uid="{00000000-0004-0000-0300-000064000000}"/>
    <hyperlink ref="P223" r:id="rId102" display="http://var.astro.cz/oejv/issues/oejv0160.pdf" xr:uid="{00000000-0004-0000-0300-000065000000}"/>
    <hyperlink ref="P224" r:id="rId103" display="http://var.astro.cz/oejv/issues/oejv0160.pdf" xr:uid="{00000000-0004-0000-0300-000066000000}"/>
    <hyperlink ref="P225" r:id="rId104" display="http://var.astro.cz/oejv/issues/oejv0160.pdf" xr:uid="{00000000-0004-0000-0300-000067000000}"/>
    <hyperlink ref="P226" r:id="rId105" display="http://var.astro.cz/oejv/issues/oejv0160.pdf" xr:uid="{00000000-0004-0000-0300-000068000000}"/>
    <hyperlink ref="P227" r:id="rId106" display="http://var.astro.cz/oejv/issues/oejv0160.pdf" xr:uid="{00000000-0004-0000-0300-000069000000}"/>
    <hyperlink ref="P228" r:id="rId107" display="http://var.astro.cz/oejv/issues/oejv0160.pdf" xr:uid="{00000000-0004-0000-0300-00006A000000}"/>
    <hyperlink ref="P229" r:id="rId108" display="http://www.konkoly.hu/cgi-bin/IBVS?6018" xr:uid="{00000000-0004-0000-0300-00006B000000}"/>
    <hyperlink ref="P328" r:id="rId109" display="http://www.bav-astro.de/sfs/BAVM_link.php?BAVMnr=225" xr:uid="{00000000-0004-0000-0300-00006C000000}"/>
    <hyperlink ref="P329" r:id="rId110" display="http://www.bav-astro.de/sfs/BAVM_link.php?BAVMnr=225" xr:uid="{00000000-0004-0000-0300-00006D000000}"/>
    <hyperlink ref="P233" r:id="rId111" display="http://www.konkoly.hu/cgi-bin/IBVS?6044" xr:uid="{00000000-0004-0000-0300-00006E000000}"/>
    <hyperlink ref="P234" r:id="rId112" display="http://www.konkoly.hu/cgi-bin/IBVS?6044" xr:uid="{00000000-0004-0000-0300-00006F000000}"/>
    <hyperlink ref="P330" r:id="rId113" display="http://vsolj.cetus-net.org/vsoljno55.pdf" xr:uid="{00000000-0004-0000-0300-000070000000}"/>
    <hyperlink ref="P235" r:id="rId114" display="http://www.konkoly.hu/cgi-bin/IBVS?6042" xr:uid="{00000000-0004-0000-0300-000071000000}"/>
    <hyperlink ref="P237" r:id="rId115" display="http://var.astro.cz/oejv/issues/oejv0160.pdf" xr:uid="{00000000-0004-0000-0300-000072000000}"/>
  </hyperlinks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475"/>
  <sheetViews>
    <sheetView workbookViewId="0">
      <selection activeCell="A190" sqref="A190"/>
    </sheetView>
  </sheetViews>
  <sheetFormatPr defaultRowHeight="12.75" x14ac:dyDescent="0.2"/>
  <cols>
    <col min="1" max="1" width="17" customWidth="1"/>
    <col min="2" max="2" width="9.140625" style="8"/>
    <col min="3" max="3" width="11.42578125" customWidth="1"/>
    <col min="16" max="16" width="10.140625" bestFit="1" customWidth="1"/>
  </cols>
  <sheetData>
    <row r="1" spans="1:6" ht="20.25" x14ac:dyDescent="0.3">
      <c r="A1" s="1" t="s">
        <v>52</v>
      </c>
      <c r="C1" t="s">
        <v>54</v>
      </c>
    </row>
    <row r="2" spans="1:6" x14ac:dyDescent="0.2">
      <c r="A2" t="s">
        <v>78</v>
      </c>
      <c r="B2" s="8" t="s">
        <v>53</v>
      </c>
      <c r="C2" s="2"/>
    </row>
    <row r="3" spans="1:6" ht="13.5" thickBot="1" x14ac:dyDescent="0.25"/>
    <row r="4" spans="1:6" ht="13.5" thickBot="1" x14ac:dyDescent="0.25">
      <c r="A4" t="s">
        <v>79</v>
      </c>
      <c r="C4" s="5">
        <v>41649.40322</v>
      </c>
      <c r="D4" s="6">
        <v>0.31884489999999999</v>
      </c>
    </row>
    <row r="6" spans="1:6" ht="13.5" thickBot="1" x14ac:dyDescent="0.25">
      <c r="A6" t="s">
        <v>80</v>
      </c>
      <c r="C6" s="9" t="s">
        <v>55</v>
      </c>
      <c r="D6" s="3"/>
      <c r="E6" s="9" t="s">
        <v>56</v>
      </c>
      <c r="F6" t="s">
        <v>57</v>
      </c>
    </row>
    <row r="7" spans="1:6" x14ac:dyDescent="0.2">
      <c r="A7" t="s">
        <v>58</v>
      </c>
      <c r="C7">
        <v>41632.184999999998</v>
      </c>
      <c r="E7">
        <v>35745.616300000002</v>
      </c>
    </row>
    <row r="8" spans="1:6" x14ac:dyDescent="0.2">
      <c r="A8" t="s">
        <v>59</v>
      </c>
      <c r="C8">
        <v>0.31886409999999998</v>
      </c>
      <c r="E8">
        <v>0.31886500000000001</v>
      </c>
    </row>
    <row r="9" spans="1:6" x14ac:dyDescent="0.2">
      <c r="A9" t="s">
        <v>81</v>
      </c>
      <c r="C9">
        <v>0.2</v>
      </c>
    </row>
    <row r="10" spans="1:6" ht="13.5" thickBot="1" x14ac:dyDescent="0.25">
      <c r="C10" s="9" t="s">
        <v>87</v>
      </c>
      <c r="D10" s="9" t="s">
        <v>88</v>
      </c>
    </row>
    <row r="11" spans="1:6" x14ac:dyDescent="0.2">
      <c r="A11" t="s">
        <v>82</v>
      </c>
      <c r="C11">
        <f>INTERCEPT(G156:G898,F156:F898)</f>
        <v>7.0136502945549711E-2</v>
      </c>
      <c r="D11">
        <f>+E11*F11</f>
        <v>1.0001632806541154E-6</v>
      </c>
      <c r="E11" s="17">
        <v>1.0001632806541154</v>
      </c>
      <c r="F11">
        <v>9.9999999999999995E-7</v>
      </c>
    </row>
    <row r="12" spans="1:6" x14ac:dyDescent="0.2">
      <c r="A12" t="s">
        <v>83</v>
      </c>
      <c r="C12">
        <f>SLOPE(G156:G898,F156:F898)</f>
        <v>-2.7198635187784627E-6</v>
      </c>
      <c r="D12">
        <f>+E12*F12</f>
        <v>1.5120928641774825E-6</v>
      </c>
      <c r="E12" s="18">
        <v>1.5120928641774825</v>
      </c>
      <c r="F12">
        <v>9.9999999999999995E-7</v>
      </c>
    </row>
    <row r="13" spans="1:6" ht="13.5" thickBot="1" x14ac:dyDescent="0.25">
      <c r="A13" t="s">
        <v>84</v>
      </c>
      <c r="D13">
        <f>+E13*F13</f>
        <v>-6.3782334746414596E-11</v>
      </c>
      <c r="E13" s="19">
        <v>-6.3782334746414602</v>
      </c>
      <c r="F13">
        <v>9.9999999999999994E-12</v>
      </c>
    </row>
    <row r="14" spans="1:6" x14ac:dyDescent="0.2">
      <c r="A14" t="s">
        <v>85</v>
      </c>
      <c r="E14">
        <f>SUM(Q21:Q1262)</f>
        <v>9.0279533165510155E-6</v>
      </c>
    </row>
    <row r="15" spans="1:6" x14ac:dyDescent="0.2">
      <c r="A15" s="4" t="s">
        <v>86</v>
      </c>
      <c r="C15" s="20">
        <v>53671.822009703443</v>
      </c>
      <c r="D15" s="12">
        <v>52981.327700000002</v>
      </c>
    </row>
    <row r="16" spans="1:6" x14ac:dyDescent="0.2">
      <c r="A16" s="4" t="s">
        <v>60</v>
      </c>
      <c r="C16">
        <f>C8+C12</f>
        <v>0.31886138013648119</v>
      </c>
      <c r="D16" s="4">
        <f>+C8+D12+2*D13*MAX(F21:F870)</f>
        <v>0.31886079550607349</v>
      </c>
    </row>
    <row r="17" spans="1:19" ht="13.5" thickBot="1" x14ac:dyDescent="0.25"/>
    <row r="18" spans="1:19" ht="13.5" thickBot="1" x14ac:dyDescent="0.25">
      <c r="A18" t="s">
        <v>61</v>
      </c>
      <c r="C18" s="5">
        <f>C15</f>
        <v>53671.822009703443</v>
      </c>
      <c r="D18" s="6">
        <f>+D16</f>
        <v>0.31886079550607349</v>
      </c>
    </row>
    <row r="19" spans="1:19" x14ac:dyDescent="0.2">
      <c r="C19">
        <f>COUNT(C21:C1872)</f>
        <v>169</v>
      </c>
      <c r="H19" t="s">
        <v>62</v>
      </c>
      <c r="I19" t="s">
        <v>63</v>
      </c>
      <c r="K19" t="s">
        <v>64</v>
      </c>
    </row>
    <row r="20" spans="1:19" ht="13.5" thickBot="1" x14ac:dyDescent="0.25">
      <c r="A20" s="3" t="s">
        <v>65</v>
      </c>
      <c r="B20" s="9" t="s">
        <v>66</v>
      </c>
      <c r="C20" s="3" t="s">
        <v>67</v>
      </c>
      <c r="D20" s="3" t="s">
        <v>68</v>
      </c>
      <c r="E20" s="3" t="s">
        <v>69</v>
      </c>
      <c r="F20" s="3" t="s">
        <v>70</v>
      </c>
      <c r="G20" s="3" t="s">
        <v>71</v>
      </c>
      <c r="H20" s="9" t="s">
        <v>72</v>
      </c>
      <c r="I20" s="9" t="s">
        <v>73</v>
      </c>
      <c r="J20" s="9" t="s">
        <v>135</v>
      </c>
      <c r="K20" s="9" t="s">
        <v>94</v>
      </c>
      <c r="L20" s="9" t="s">
        <v>130</v>
      </c>
      <c r="M20" s="9" t="s">
        <v>93</v>
      </c>
      <c r="N20" s="9" t="s">
        <v>91</v>
      </c>
      <c r="O20" s="9" t="s">
        <v>92</v>
      </c>
      <c r="P20" s="9" t="s">
        <v>74</v>
      </c>
    </row>
    <row r="21" spans="1:19" x14ac:dyDescent="0.2">
      <c r="A21" s="27" t="s">
        <v>145</v>
      </c>
      <c r="C21" s="23">
        <v>27775.29</v>
      </c>
      <c r="E21">
        <f t="shared" ref="E21:E52" si="0">(C21-C$7)/C$8</f>
        <v>-43457.055842912378</v>
      </c>
      <c r="F21">
        <f t="shared" ref="F21:F52" si="1">ROUND(2*E21,0)/2</f>
        <v>-43457</v>
      </c>
      <c r="G21">
        <f t="shared" ref="G21:G52" si="2">C21-(C$7+C$8*F21)</f>
        <v>-1.7806299998483155E-2</v>
      </c>
      <c r="M21">
        <f>G21</f>
        <v>-1.7806299998483155E-2</v>
      </c>
      <c r="O21">
        <f>+D$11+D$12*F21+D$13*F21^2</f>
        <v>-0.18616365057843381</v>
      </c>
      <c r="P21" s="7">
        <f t="shared" ref="P21:P52" si="3">C21-15018.5</f>
        <v>12756.79</v>
      </c>
      <c r="S21" t="s">
        <v>146</v>
      </c>
    </row>
    <row r="22" spans="1:19" x14ac:dyDescent="0.2">
      <c r="A22" s="27" t="s">
        <v>145</v>
      </c>
      <c r="C22" s="23">
        <v>28043.48</v>
      </c>
      <c r="E22">
        <f t="shared" si="0"/>
        <v>-42615.976524168131</v>
      </c>
      <c r="F22">
        <f t="shared" si="1"/>
        <v>-42616</v>
      </c>
      <c r="G22">
        <f t="shared" si="2"/>
        <v>7.4856000028376002E-3</v>
      </c>
      <c r="M22">
        <f>G22</f>
        <v>7.4856000028376002E-3</v>
      </c>
      <c r="O22">
        <f>+D$11+D$12*F22+D$13*F22^2</f>
        <v>-0.18027494354791429</v>
      </c>
      <c r="P22" s="7">
        <f t="shared" si="3"/>
        <v>13024.98</v>
      </c>
      <c r="S22" t="s">
        <v>146</v>
      </c>
    </row>
    <row r="23" spans="1:19" x14ac:dyDescent="0.2">
      <c r="A23" s="27" t="s">
        <v>145</v>
      </c>
      <c r="C23" s="23">
        <v>28593.21</v>
      </c>
      <c r="E23">
        <f t="shared" si="0"/>
        <v>-40891.950520613638</v>
      </c>
      <c r="F23">
        <f t="shared" si="1"/>
        <v>-40892</v>
      </c>
      <c r="G23">
        <f t="shared" si="2"/>
        <v>1.577720000204863E-2</v>
      </c>
      <c r="M23">
        <f>G23</f>
        <v>1.577720000204863E-2</v>
      </c>
      <c r="O23">
        <f>+D$11+D$12*F23+D$13*F23^2</f>
        <v>-0.16848549354802611</v>
      </c>
      <c r="P23" s="7">
        <f t="shared" si="3"/>
        <v>13574.71</v>
      </c>
      <c r="S23" t="s">
        <v>146</v>
      </c>
    </row>
    <row r="24" spans="1:19" x14ac:dyDescent="0.2">
      <c r="A24" s="27" t="s">
        <v>145</v>
      </c>
      <c r="C24" s="23">
        <v>28597.24</v>
      </c>
      <c r="E24">
        <f t="shared" si="0"/>
        <v>-40879.311907486597</v>
      </c>
      <c r="F24">
        <f t="shared" si="1"/>
        <v>-40879.5</v>
      </c>
      <c r="G24">
        <f t="shared" si="2"/>
        <v>5.9975950003718026E-2</v>
      </c>
      <c r="M24">
        <f>G24</f>
        <v>5.9975950003718026E-2</v>
      </c>
      <c r="O24">
        <f>+D$11+D$12*F24+D$13*F24^2</f>
        <v>-0.16840139767240245</v>
      </c>
      <c r="P24" s="7">
        <f t="shared" si="3"/>
        <v>13578.740000000002</v>
      </c>
      <c r="S24" t="s">
        <v>146</v>
      </c>
    </row>
    <row r="25" spans="1:19" x14ac:dyDescent="0.2">
      <c r="A25" s="27" t="s">
        <v>147</v>
      </c>
      <c r="C25" s="23">
        <v>28800.3</v>
      </c>
      <c r="E25">
        <f t="shared" si="0"/>
        <v>-40242.48888476313</v>
      </c>
      <c r="F25">
        <f t="shared" si="1"/>
        <v>-40242.5</v>
      </c>
      <c r="G25">
        <f t="shared" si="2"/>
        <v>3.5442500011413358E-3</v>
      </c>
      <c r="M25">
        <f>G25</f>
        <v>3.5442500011413358E-3</v>
      </c>
      <c r="O25">
        <f>+D$11+D$12*F25+D$13*F25^2</f>
        <v>-0.16414226061164816</v>
      </c>
      <c r="P25" s="7">
        <f t="shared" si="3"/>
        <v>13781.8</v>
      </c>
      <c r="S25" t="s">
        <v>148</v>
      </c>
    </row>
    <row r="26" spans="1:19" x14ac:dyDescent="0.2">
      <c r="A26" s="27" t="s">
        <v>133</v>
      </c>
      <c r="B26" s="8" t="s">
        <v>132</v>
      </c>
      <c r="C26" s="10">
        <v>32467.061000000002</v>
      </c>
      <c r="E26">
        <f t="shared" si="0"/>
        <v>-28743.041314465932</v>
      </c>
      <c r="F26">
        <f t="shared" si="1"/>
        <v>-28743</v>
      </c>
      <c r="G26">
        <f t="shared" si="2"/>
        <v>-1.3173699997423682E-2</v>
      </c>
      <c r="M26">
        <f t="shared" ref="M26:M42" si="4">G26</f>
        <v>-1.3173699997423682E-2</v>
      </c>
      <c r="O26">
        <f t="shared" ref="O26:O89" si="5">+D$11+D$12*F26+D$13*F26^2</f>
        <v>-9.6155501831205012E-2</v>
      </c>
      <c r="P26" s="7">
        <f t="shared" si="3"/>
        <v>17448.561000000002</v>
      </c>
    </row>
    <row r="27" spans="1:19" x14ac:dyDescent="0.2">
      <c r="A27" s="27" t="s">
        <v>133</v>
      </c>
      <c r="B27" s="8" t="s">
        <v>131</v>
      </c>
      <c r="C27" s="10">
        <v>33567.945</v>
      </c>
      <c r="E27">
        <f t="shared" si="0"/>
        <v>-25290.523454976581</v>
      </c>
      <c r="F27">
        <f t="shared" si="1"/>
        <v>-25290.5</v>
      </c>
      <c r="G27">
        <f t="shared" si="2"/>
        <v>-7.4789499994949438E-3</v>
      </c>
      <c r="M27">
        <f t="shared" si="4"/>
        <v>-7.4789499994949438E-3</v>
      </c>
      <c r="O27">
        <f t="shared" si="5"/>
        <v>-7.9036364654075597E-2</v>
      </c>
      <c r="P27" s="7">
        <f t="shared" si="3"/>
        <v>18549.445</v>
      </c>
    </row>
    <row r="28" spans="1:19" x14ac:dyDescent="0.2">
      <c r="A28" s="27" t="s">
        <v>133</v>
      </c>
      <c r="B28" s="8" t="s">
        <v>132</v>
      </c>
      <c r="C28" s="10">
        <v>33929.989000000001</v>
      </c>
      <c r="E28">
        <f t="shared" si="0"/>
        <v>-24155.105576325452</v>
      </c>
      <c r="F28">
        <f t="shared" si="1"/>
        <v>-24155</v>
      </c>
      <c r="G28">
        <f t="shared" si="2"/>
        <v>-3.3664499998849351E-2</v>
      </c>
      <c r="M28">
        <f t="shared" si="4"/>
        <v>-3.3664499998849351E-2</v>
      </c>
      <c r="O28">
        <f t="shared" si="5"/>
        <v>-7.3738300725966849E-2</v>
      </c>
      <c r="P28" s="7">
        <f t="shared" si="3"/>
        <v>18911.489000000001</v>
      </c>
    </row>
    <row r="29" spans="1:19" x14ac:dyDescent="0.2">
      <c r="A29" s="27" t="s">
        <v>133</v>
      </c>
      <c r="B29" s="8" t="s">
        <v>131</v>
      </c>
      <c r="C29" s="10">
        <v>33946.108</v>
      </c>
      <c r="E29">
        <f t="shared" si="0"/>
        <v>-24104.554259949608</v>
      </c>
      <c r="F29">
        <f t="shared" si="1"/>
        <v>-24104.5</v>
      </c>
      <c r="G29">
        <f t="shared" si="2"/>
        <v>-1.7301549996773247E-2</v>
      </c>
      <c r="M29">
        <f t="shared" si="4"/>
        <v>-1.7301549996773247E-2</v>
      </c>
      <c r="O29">
        <f t="shared" si="5"/>
        <v>-7.3506495805349306E-2</v>
      </c>
      <c r="P29" s="7">
        <f t="shared" si="3"/>
        <v>18927.608</v>
      </c>
    </row>
    <row r="30" spans="1:19" x14ac:dyDescent="0.2">
      <c r="A30" s="27" t="s">
        <v>133</v>
      </c>
      <c r="C30" s="10">
        <v>35745.457000000002</v>
      </c>
      <c r="E30">
        <f t="shared" si="0"/>
        <v>-18461.557760814077</v>
      </c>
      <c r="F30">
        <f t="shared" si="1"/>
        <v>-18461.5</v>
      </c>
      <c r="G30">
        <f t="shared" si="2"/>
        <v>-1.8417849998513702E-2</v>
      </c>
      <c r="M30">
        <f t="shared" si="4"/>
        <v>-1.8417849998513702E-2</v>
      </c>
      <c r="O30">
        <f t="shared" si="5"/>
        <v>-4.9653242921211746E-2</v>
      </c>
      <c r="P30" s="7">
        <f t="shared" si="3"/>
        <v>20726.957000000002</v>
      </c>
    </row>
    <row r="31" spans="1:19" x14ac:dyDescent="0.2">
      <c r="A31" s="27" t="s">
        <v>133</v>
      </c>
      <c r="C31" s="10">
        <v>35747.371099999997</v>
      </c>
      <c r="E31">
        <f t="shared" si="0"/>
        <v>-18455.554889998595</v>
      </c>
      <c r="F31">
        <f t="shared" si="1"/>
        <v>-18455.5</v>
      </c>
      <c r="G31">
        <f t="shared" si="2"/>
        <v>-1.7502449998573866E-2</v>
      </c>
      <c r="M31">
        <f t="shared" si="4"/>
        <v>-1.7502449998573866E-2</v>
      </c>
      <c r="O31">
        <f t="shared" si="5"/>
        <v>-4.9630042449315681E-2</v>
      </c>
      <c r="P31" s="7">
        <f t="shared" si="3"/>
        <v>20728.871099999997</v>
      </c>
    </row>
    <row r="32" spans="1:19" x14ac:dyDescent="0.2">
      <c r="A32" s="27" t="s">
        <v>133</v>
      </c>
      <c r="C32" s="10">
        <v>35755.499499999998</v>
      </c>
      <c r="E32">
        <f t="shared" si="0"/>
        <v>-18430.063152295916</v>
      </c>
      <c r="F32">
        <f t="shared" si="1"/>
        <v>-18430</v>
      </c>
      <c r="G32">
        <f t="shared" si="2"/>
        <v>-2.0136999999522232E-2</v>
      </c>
      <c r="M32">
        <f t="shared" si="4"/>
        <v>-2.0136999999522232E-2</v>
      </c>
      <c r="O32">
        <f t="shared" si="5"/>
        <v>-4.9531491676917783E-2</v>
      </c>
      <c r="P32" s="7">
        <f t="shared" si="3"/>
        <v>20736.999499999998</v>
      </c>
    </row>
    <row r="33" spans="1:16" x14ac:dyDescent="0.2">
      <c r="A33" s="27" t="s">
        <v>133</v>
      </c>
      <c r="C33" s="10">
        <v>35757.573600000003</v>
      </c>
      <c r="E33">
        <f t="shared" si="0"/>
        <v>-18423.558500314066</v>
      </c>
      <c r="F33">
        <f t="shared" si="1"/>
        <v>-18423.5</v>
      </c>
      <c r="G33">
        <f t="shared" si="2"/>
        <v>-1.8653649996849708E-2</v>
      </c>
      <c r="M33">
        <f t="shared" si="4"/>
        <v>-1.8653649996849708E-2</v>
      </c>
      <c r="O33">
        <f t="shared" si="5"/>
        <v>-4.9506384158522383E-2</v>
      </c>
      <c r="P33" s="7">
        <f t="shared" si="3"/>
        <v>20739.073600000003</v>
      </c>
    </row>
    <row r="34" spans="1:16" x14ac:dyDescent="0.2">
      <c r="A34" s="27" t="s">
        <v>133</v>
      </c>
      <c r="C34" s="10">
        <v>35812.260999999999</v>
      </c>
      <c r="E34">
        <f t="shared" si="0"/>
        <v>-18252.051579340539</v>
      </c>
      <c r="F34">
        <f t="shared" si="1"/>
        <v>-18252</v>
      </c>
      <c r="G34">
        <f t="shared" si="2"/>
        <v>-1.6446800000267103E-2</v>
      </c>
      <c r="M34">
        <f t="shared" si="4"/>
        <v>-1.6446800000267103E-2</v>
      </c>
      <c r="O34">
        <f t="shared" si="5"/>
        <v>-4.8845879025730295E-2</v>
      </c>
      <c r="P34" s="7">
        <f t="shared" si="3"/>
        <v>20793.760999999999</v>
      </c>
    </row>
    <row r="35" spans="1:16" x14ac:dyDescent="0.2">
      <c r="A35" s="27" t="s">
        <v>133</v>
      </c>
      <c r="C35" s="10">
        <v>35814.491999999998</v>
      </c>
      <c r="E35">
        <f t="shared" si="0"/>
        <v>-18245.054868202471</v>
      </c>
      <c r="F35">
        <f t="shared" si="1"/>
        <v>-18245</v>
      </c>
      <c r="G35">
        <f t="shared" si="2"/>
        <v>-1.749549999658484E-2</v>
      </c>
      <c r="M35">
        <f t="shared" si="4"/>
        <v>-1.749549999658484E-2</v>
      </c>
      <c r="O35">
        <f t="shared" si="5"/>
        <v>-4.8818999328582371E-2</v>
      </c>
      <c r="P35" s="7">
        <f t="shared" si="3"/>
        <v>20795.991999999998</v>
      </c>
    </row>
    <row r="36" spans="1:16" x14ac:dyDescent="0.2">
      <c r="A36" s="27" t="s">
        <v>133</v>
      </c>
      <c r="C36" s="10">
        <v>35835.22</v>
      </c>
      <c r="E36">
        <f t="shared" si="0"/>
        <v>-18180.049118103911</v>
      </c>
      <c r="F36">
        <f t="shared" si="1"/>
        <v>-18180</v>
      </c>
      <c r="G36">
        <f t="shared" si="2"/>
        <v>-1.5661999997973908E-2</v>
      </c>
      <c r="M36">
        <f t="shared" si="4"/>
        <v>-1.5661999997973908E-2</v>
      </c>
      <c r="O36">
        <f t="shared" si="5"/>
        <v>-4.8569700642106861E-2</v>
      </c>
      <c r="P36" s="7">
        <f t="shared" si="3"/>
        <v>20816.72</v>
      </c>
    </row>
    <row r="37" spans="1:16" x14ac:dyDescent="0.2">
      <c r="A37" s="27" t="s">
        <v>133</v>
      </c>
      <c r="C37" s="10">
        <v>36135.587</v>
      </c>
      <c r="E37">
        <f t="shared" si="0"/>
        <v>-17238.058470677628</v>
      </c>
      <c r="F37">
        <f t="shared" si="1"/>
        <v>-17238</v>
      </c>
      <c r="G37">
        <f t="shared" si="2"/>
        <v>-1.8644199997652322E-2</v>
      </c>
      <c r="M37">
        <f t="shared" si="4"/>
        <v>-1.8644199997652322E-2</v>
      </c>
      <c r="O37">
        <f t="shared" si="5"/>
        <v>-4.5017290910461971E-2</v>
      </c>
      <c r="P37" s="7">
        <f t="shared" si="3"/>
        <v>21117.087</v>
      </c>
    </row>
    <row r="38" spans="1:16" x14ac:dyDescent="0.2">
      <c r="A38" s="27" t="s">
        <v>133</v>
      </c>
      <c r="C38" s="10">
        <v>36136.544999999998</v>
      </c>
      <c r="E38">
        <f t="shared" si="0"/>
        <v>-17235.054055944209</v>
      </c>
      <c r="F38">
        <f t="shared" si="1"/>
        <v>-17235</v>
      </c>
      <c r="G38">
        <f t="shared" si="2"/>
        <v>-1.7236500003491528E-2</v>
      </c>
      <c r="M38">
        <f t="shared" si="4"/>
        <v>-1.7236500003491528E-2</v>
      </c>
      <c r="O38">
        <f t="shared" si="5"/>
        <v>-4.5006158326592299E-2</v>
      </c>
      <c r="P38" s="7">
        <f t="shared" si="3"/>
        <v>21118.044999999998</v>
      </c>
    </row>
    <row r="39" spans="1:16" x14ac:dyDescent="0.2">
      <c r="A39" s="27" t="s">
        <v>133</v>
      </c>
      <c r="C39" s="10">
        <v>36137.341800000002</v>
      </c>
      <c r="E39">
        <f t="shared" si="0"/>
        <v>-17232.555185735855</v>
      </c>
      <c r="F39">
        <f t="shared" si="1"/>
        <v>-17232.5</v>
      </c>
      <c r="G39">
        <f t="shared" si="2"/>
        <v>-1.7596749996300787E-2</v>
      </c>
      <c r="M39">
        <f t="shared" si="4"/>
        <v>-1.7596749996300787E-2</v>
      </c>
      <c r="O39">
        <f t="shared" si="5"/>
        <v>-4.4996882050374672E-2</v>
      </c>
      <c r="P39" s="7">
        <f t="shared" si="3"/>
        <v>21118.841800000002</v>
      </c>
    </row>
    <row r="40" spans="1:16" x14ac:dyDescent="0.2">
      <c r="A40" s="27" t="s">
        <v>133</v>
      </c>
      <c r="C40" s="10">
        <v>36544.374000000003</v>
      </c>
      <c r="E40">
        <f t="shared" si="0"/>
        <v>-15956.048360414341</v>
      </c>
      <c r="F40">
        <f t="shared" si="1"/>
        <v>-15956</v>
      </c>
      <c r="G40">
        <f t="shared" si="2"/>
        <v>-1.5420399991853628E-2</v>
      </c>
      <c r="M40">
        <f t="shared" si="4"/>
        <v>-1.5420399991853628E-2</v>
      </c>
      <c r="O40">
        <f t="shared" si="5"/>
        <v>-4.0364549227894508E-2</v>
      </c>
      <c r="P40" s="7">
        <f t="shared" si="3"/>
        <v>21525.874000000003</v>
      </c>
    </row>
    <row r="41" spans="1:16" x14ac:dyDescent="0.2">
      <c r="A41" s="27" t="s">
        <v>133</v>
      </c>
      <c r="C41" s="10">
        <v>36552.345000000001</v>
      </c>
      <c r="E41">
        <f t="shared" si="0"/>
        <v>-15931.050249934053</v>
      </c>
      <c r="F41">
        <f t="shared" si="1"/>
        <v>-15931</v>
      </c>
      <c r="G41">
        <f t="shared" si="2"/>
        <v>-1.6022899995732587E-2</v>
      </c>
      <c r="M41">
        <f t="shared" si="4"/>
        <v>-1.6022899995732587E-2</v>
      </c>
      <c r="O41">
        <f t="shared" si="5"/>
        <v>-4.0275901223588602E-2</v>
      </c>
      <c r="P41" s="7">
        <f t="shared" si="3"/>
        <v>21533.845000000001</v>
      </c>
    </row>
    <row r="42" spans="1:16" x14ac:dyDescent="0.2">
      <c r="A42" s="27" t="s">
        <v>133</v>
      </c>
      <c r="C42" s="10">
        <v>36573.390099999997</v>
      </c>
      <c r="E42">
        <f t="shared" si="0"/>
        <v>-15865.050032286485</v>
      </c>
      <c r="F42">
        <f t="shared" si="1"/>
        <v>-15865</v>
      </c>
      <c r="G42">
        <f t="shared" si="2"/>
        <v>-1.5953499998431653E-2</v>
      </c>
      <c r="M42">
        <f t="shared" si="4"/>
        <v>-1.5953499998431653E-2</v>
      </c>
      <c r="O42">
        <f t="shared" si="5"/>
        <v>-4.0042253568923485E-2</v>
      </c>
      <c r="P42" s="7">
        <f t="shared" si="3"/>
        <v>21554.890099999997</v>
      </c>
    </row>
    <row r="43" spans="1:16" x14ac:dyDescent="0.2">
      <c r="A43" s="27" t="s">
        <v>133</v>
      </c>
      <c r="C43" s="10">
        <v>36574.346899999997</v>
      </c>
      <c r="E43">
        <f t="shared" si="0"/>
        <v>-15862.049380911809</v>
      </c>
      <c r="F43">
        <f t="shared" si="1"/>
        <v>-15862</v>
      </c>
      <c r="G43">
        <f t="shared" si="2"/>
        <v>-1.574580000306014E-2</v>
      </c>
      <c r="M43">
        <f t="shared" ref="M43:M50" si="6">G43</f>
        <v>-1.574580000306014E-2</v>
      </c>
      <c r="O43">
        <f t="shared" si="5"/>
        <v>-4.0031646423927453E-2</v>
      </c>
      <c r="P43" s="7">
        <f t="shared" si="3"/>
        <v>21555.846899999997</v>
      </c>
    </row>
    <row r="44" spans="1:16" x14ac:dyDescent="0.2">
      <c r="A44" s="27" t="s">
        <v>133</v>
      </c>
      <c r="C44" s="10">
        <v>36578.333899999998</v>
      </c>
      <c r="E44">
        <f t="shared" si="0"/>
        <v>-15849.545621473224</v>
      </c>
      <c r="F44">
        <f t="shared" si="1"/>
        <v>-15849.5</v>
      </c>
      <c r="G44">
        <f t="shared" si="2"/>
        <v>-1.4547049999237061E-2</v>
      </c>
      <c r="M44">
        <f t="shared" si="6"/>
        <v>-1.4547049999237061E-2</v>
      </c>
      <c r="O44">
        <f t="shared" si="5"/>
        <v>-3.9987462344271349E-2</v>
      </c>
      <c r="P44" s="7">
        <f t="shared" si="3"/>
        <v>21559.833899999998</v>
      </c>
    </row>
    <row r="45" spans="1:16" x14ac:dyDescent="0.2">
      <c r="A45" s="27" t="s">
        <v>143</v>
      </c>
      <c r="C45" s="23">
        <v>37025.372000000003</v>
      </c>
      <c r="E45">
        <f t="shared" si="0"/>
        <v>-14447.575001387722</v>
      </c>
      <c r="F45">
        <f t="shared" si="1"/>
        <v>-14447.5</v>
      </c>
      <c r="G45">
        <f t="shared" si="2"/>
        <v>-2.3915249992569443E-2</v>
      </c>
      <c r="M45">
        <f t="shared" si="6"/>
        <v>-2.3915249992569443E-2</v>
      </c>
      <c r="O45">
        <f t="shared" si="5"/>
        <v>-3.5158264567765919E-2</v>
      </c>
      <c r="P45" s="7">
        <f t="shared" si="3"/>
        <v>22006.872000000003</v>
      </c>
    </row>
    <row r="46" spans="1:16" x14ac:dyDescent="0.2">
      <c r="A46" s="27" t="s">
        <v>143</v>
      </c>
      <c r="C46" s="23">
        <v>37045.47</v>
      </c>
      <c r="E46">
        <f t="shared" si="0"/>
        <v>-14384.545014631614</v>
      </c>
      <c r="F46">
        <f t="shared" si="1"/>
        <v>-14384.5</v>
      </c>
      <c r="G46">
        <f t="shared" si="2"/>
        <v>-1.4353549995576032E-2</v>
      </c>
      <c r="M46">
        <f t="shared" si="6"/>
        <v>-1.4353549995576032E-2</v>
      </c>
      <c r="O46">
        <f t="shared" si="5"/>
        <v>-3.4947147463971998E-2</v>
      </c>
      <c r="P46" s="7">
        <f t="shared" si="3"/>
        <v>22026.97</v>
      </c>
    </row>
    <row r="47" spans="1:16" x14ac:dyDescent="0.2">
      <c r="A47" s="27" t="s">
        <v>133</v>
      </c>
      <c r="C47" s="10">
        <v>37259.427000000003</v>
      </c>
      <c r="E47">
        <f t="shared" si="0"/>
        <v>-13713.547558348508</v>
      </c>
      <c r="F47">
        <f t="shared" si="1"/>
        <v>-13713.5</v>
      </c>
      <c r="G47">
        <f t="shared" si="2"/>
        <v>-1.516464999440359E-2</v>
      </c>
      <c r="M47">
        <f t="shared" si="6"/>
        <v>-1.516464999440359E-2</v>
      </c>
      <c r="O47">
        <f t="shared" si="5"/>
        <v>-3.2729996448125014E-2</v>
      </c>
      <c r="P47" s="7">
        <f t="shared" si="3"/>
        <v>22240.927000000003</v>
      </c>
    </row>
    <row r="48" spans="1:16" x14ac:dyDescent="0.2">
      <c r="A48" s="27" t="s">
        <v>133</v>
      </c>
      <c r="C48" s="10">
        <v>37319.374199999998</v>
      </c>
      <c r="E48">
        <f t="shared" si="0"/>
        <v>-13525.545208758213</v>
      </c>
      <c r="F48">
        <f t="shared" si="1"/>
        <v>-13525.5</v>
      </c>
      <c r="G48">
        <f t="shared" si="2"/>
        <v>-1.4415450001251884E-2</v>
      </c>
      <c r="M48">
        <f t="shared" si="6"/>
        <v>-1.4415450001251884E-2</v>
      </c>
      <c r="O48">
        <f t="shared" si="5"/>
        <v>-3.2119097990622021E-2</v>
      </c>
      <c r="P48" s="7">
        <f t="shared" si="3"/>
        <v>22300.874199999998</v>
      </c>
    </row>
    <row r="49" spans="1:16" x14ac:dyDescent="0.2">
      <c r="A49" s="27" t="s">
        <v>133</v>
      </c>
      <c r="C49" s="10">
        <v>37332.287900000003</v>
      </c>
      <c r="E49">
        <f t="shared" si="0"/>
        <v>-13485.046137210162</v>
      </c>
      <c r="F49">
        <f t="shared" si="1"/>
        <v>-13485</v>
      </c>
      <c r="G49">
        <f t="shared" si="2"/>
        <v>-1.4711499992699828E-2</v>
      </c>
      <c r="M49">
        <f t="shared" si="6"/>
        <v>-1.4711499992699828E-2</v>
      </c>
      <c r="O49">
        <f t="shared" si="5"/>
        <v>-3.1988085123139776E-2</v>
      </c>
      <c r="P49" s="7">
        <f t="shared" si="3"/>
        <v>22313.787900000003</v>
      </c>
    </row>
    <row r="50" spans="1:16" x14ac:dyDescent="0.2">
      <c r="A50" s="27" t="s">
        <v>133</v>
      </c>
      <c r="C50" s="10">
        <v>37343.288</v>
      </c>
      <c r="E50">
        <f t="shared" si="0"/>
        <v>-13450.548368411488</v>
      </c>
      <c r="F50">
        <f t="shared" si="1"/>
        <v>-13450.5</v>
      </c>
      <c r="G50">
        <f t="shared" si="2"/>
        <v>-1.5422949996718671E-2</v>
      </c>
      <c r="M50">
        <f t="shared" si="6"/>
        <v>-1.5422949996718671E-2</v>
      </c>
      <c r="O50">
        <f t="shared" si="5"/>
        <v>-3.1876646606149764E-2</v>
      </c>
      <c r="P50" s="7">
        <f t="shared" si="3"/>
        <v>22324.788</v>
      </c>
    </row>
    <row r="51" spans="1:16" x14ac:dyDescent="0.2">
      <c r="A51" s="27" t="s">
        <v>142</v>
      </c>
      <c r="C51" s="23">
        <v>37343.288</v>
      </c>
      <c r="E51">
        <f t="shared" si="0"/>
        <v>-13450.548368411488</v>
      </c>
      <c r="F51">
        <f t="shared" si="1"/>
        <v>-13450.5</v>
      </c>
      <c r="G51">
        <f t="shared" si="2"/>
        <v>-1.5422949996718671E-2</v>
      </c>
      <c r="M51">
        <f t="shared" ref="M51:M63" si="7">G51</f>
        <v>-1.5422949996718671E-2</v>
      </c>
      <c r="O51">
        <f t="shared" si="5"/>
        <v>-3.1876646606149764E-2</v>
      </c>
      <c r="P51" s="7">
        <f t="shared" si="3"/>
        <v>22324.788</v>
      </c>
    </row>
    <row r="52" spans="1:16" x14ac:dyDescent="0.2">
      <c r="A52" s="27" t="s">
        <v>143</v>
      </c>
      <c r="C52" s="23">
        <v>37349.493000000002</v>
      </c>
      <c r="E52">
        <f t="shared" si="0"/>
        <v>-13431.088667554597</v>
      </c>
      <c r="F52">
        <f t="shared" si="1"/>
        <v>-13431</v>
      </c>
      <c r="G52">
        <f t="shared" si="2"/>
        <v>-2.8272899995499756E-2</v>
      </c>
      <c r="M52">
        <f t="shared" si="7"/>
        <v>-2.8272899995499756E-2</v>
      </c>
      <c r="O52">
        <f t="shared" si="5"/>
        <v>-3.181372678108433E-2</v>
      </c>
      <c r="P52" s="7">
        <f t="shared" si="3"/>
        <v>22330.993000000002</v>
      </c>
    </row>
    <row r="53" spans="1:16" x14ac:dyDescent="0.2">
      <c r="A53" s="27" t="s">
        <v>143</v>
      </c>
      <c r="C53" s="23">
        <v>39033.447</v>
      </c>
      <c r="E53">
        <f t="shared" ref="E53:E84" si="8">(C53-C$7)/C$8</f>
        <v>-8149.986153975934</v>
      </c>
      <c r="F53">
        <f t="shared" ref="F53:F84" si="9">ROUND(2*E53,0)/2</f>
        <v>-8150</v>
      </c>
      <c r="G53">
        <f t="shared" ref="G53:G82" si="10">C53-(C$7+C$8*F53)</f>
        <v>4.4150000030640513E-3</v>
      </c>
      <c r="M53">
        <f t="shared" si="7"/>
        <v>4.4150000030640513E-3</v>
      </c>
      <c r="O53">
        <f t="shared" si="5"/>
        <v>-1.6559138809459552E-2</v>
      </c>
      <c r="P53" s="7">
        <f t="shared" ref="P53:P84" si="11">C53-15018.5</f>
        <v>24014.947</v>
      </c>
    </row>
    <row r="54" spans="1:16" x14ac:dyDescent="0.2">
      <c r="A54" s="27" t="s">
        <v>143</v>
      </c>
      <c r="C54" s="23">
        <v>39035.451999999997</v>
      </c>
      <c r="E54">
        <f t="shared" si="8"/>
        <v>-8143.6982087353208</v>
      </c>
      <c r="F54">
        <f t="shared" si="9"/>
        <v>-8143.5</v>
      </c>
      <c r="G54">
        <f t="shared" si="10"/>
        <v>-6.3201650002156384E-2</v>
      </c>
      <c r="M54">
        <f t="shared" si="7"/>
        <v>-6.3201650002156384E-2</v>
      </c>
      <c r="O54">
        <f t="shared" si="5"/>
        <v>-1.6542555162279659E-2</v>
      </c>
      <c r="P54" s="7">
        <f t="shared" si="11"/>
        <v>24016.951999999997</v>
      </c>
    </row>
    <row r="55" spans="1:16" x14ac:dyDescent="0.2">
      <c r="A55" s="27" t="s">
        <v>143</v>
      </c>
      <c r="C55" s="23">
        <v>39053.364000000001</v>
      </c>
      <c r="E55">
        <f t="shared" si="8"/>
        <v>-8087.5238071642325</v>
      </c>
      <c r="F55">
        <f t="shared" si="9"/>
        <v>-8087.5</v>
      </c>
      <c r="G55">
        <f t="shared" si="10"/>
        <v>-7.5912499960395508E-3</v>
      </c>
      <c r="M55">
        <f t="shared" si="7"/>
        <v>-7.5912499960395508E-3</v>
      </c>
      <c r="O55">
        <f t="shared" si="5"/>
        <v>-1.6399903901670652E-2</v>
      </c>
      <c r="P55" s="7">
        <f t="shared" si="11"/>
        <v>24034.864000000001</v>
      </c>
    </row>
    <row r="56" spans="1:16" x14ac:dyDescent="0.2">
      <c r="A56" s="27" t="s">
        <v>143</v>
      </c>
      <c r="C56" s="23">
        <v>39057.35</v>
      </c>
      <c r="E56">
        <f t="shared" si="8"/>
        <v>-8075.0231838579484</v>
      </c>
      <c r="F56">
        <f t="shared" si="9"/>
        <v>-8075</v>
      </c>
      <c r="G56">
        <f t="shared" si="10"/>
        <v>-7.3924999960581772E-3</v>
      </c>
      <c r="M56">
        <f t="shared" si="7"/>
        <v>-7.3924999960581772E-3</v>
      </c>
      <c r="O56">
        <f t="shared" si="5"/>
        <v>-1.6368116716051696E-2</v>
      </c>
      <c r="P56" s="7">
        <f t="shared" si="11"/>
        <v>24038.85</v>
      </c>
    </row>
    <row r="57" spans="1:16" x14ac:dyDescent="0.2">
      <c r="A57" s="27" t="s">
        <v>143</v>
      </c>
      <c r="C57" s="23">
        <v>39061.334999999999</v>
      </c>
      <c r="E57">
        <f t="shared" si="8"/>
        <v>-8062.5256966839434</v>
      </c>
      <c r="F57">
        <f t="shared" si="9"/>
        <v>-8062.5</v>
      </c>
      <c r="G57">
        <f t="shared" si="10"/>
        <v>-8.1937499999185093E-3</v>
      </c>
      <c r="M57">
        <f t="shared" si="7"/>
        <v>-8.1937499999185093E-3</v>
      </c>
      <c r="O57">
        <f t="shared" si="5"/>
        <v>-1.6336349462412351E-2</v>
      </c>
      <c r="P57" s="7">
        <f t="shared" si="11"/>
        <v>24042.834999999999</v>
      </c>
    </row>
    <row r="58" spans="1:16" x14ac:dyDescent="0.2">
      <c r="A58" s="27" t="s">
        <v>143</v>
      </c>
      <c r="C58" s="23">
        <v>39388.483999999997</v>
      </c>
      <c r="E58">
        <f t="shared" si="8"/>
        <v>-7036.5431542779543</v>
      </c>
      <c r="F58">
        <f t="shared" si="9"/>
        <v>-7036.5</v>
      </c>
      <c r="G58">
        <f t="shared" si="10"/>
        <v>-1.37603500043042E-2</v>
      </c>
      <c r="M58">
        <f t="shared" si="7"/>
        <v>-1.37603500043042E-2</v>
      </c>
      <c r="O58">
        <f t="shared" si="5"/>
        <v>-1.37968534251494E-2</v>
      </c>
      <c r="P58" s="7">
        <f t="shared" si="11"/>
        <v>24369.983999999997</v>
      </c>
    </row>
    <row r="59" spans="1:16" x14ac:dyDescent="0.2">
      <c r="A59" s="27" t="s">
        <v>143</v>
      </c>
      <c r="C59" s="23">
        <v>39389.440999999999</v>
      </c>
      <c r="E59">
        <f t="shared" si="8"/>
        <v>-7033.5418756768131</v>
      </c>
      <c r="F59">
        <f t="shared" si="9"/>
        <v>-7033.5</v>
      </c>
      <c r="G59">
        <f t="shared" si="10"/>
        <v>-1.3352649999433197E-2</v>
      </c>
      <c r="M59">
        <f t="shared" si="7"/>
        <v>-1.3352649999433197E-2</v>
      </c>
      <c r="O59">
        <f t="shared" si="5"/>
        <v>-1.3789624894207221E-2</v>
      </c>
      <c r="P59" s="7">
        <f t="shared" si="11"/>
        <v>24370.940999999999</v>
      </c>
    </row>
    <row r="60" spans="1:16" x14ac:dyDescent="0.2">
      <c r="A60" s="27" t="s">
        <v>143</v>
      </c>
      <c r="C60" s="23">
        <v>39436.315000000002</v>
      </c>
      <c r="E60">
        <f t="shared" si="8"/>
        <v>-6886.5388107347153</v>
      </c>
      <c r="F60">
        <f t="shared" si="9"/>
        <v>-6886.5</v>
      </c>
      <c r="G60">
        <f t="shared" si="10"/>
        <v>-1.2375349993817508E-2</v>
      </c>
      <c r="M60">
        <f t="shared" si="7"/>
        <v>-1.2375349993817508E-2</v>
      </c>
      <c r="O60">
        <f t="shared" si="5"/>
        <v>-1.3436833278521628E-2</v>
      </c>
      <c r="P60" s="7">
        <f t="shared" si="11"/>
        <v>24417.815000000002</v>
      </c>
    </row>
    <row r="61" spans="1:16" x14ac:dyDescent="0.2">
      <c r="A61" s="27" t="s">
        <v>143</v>
      </c>
      <c r="C61" s="23">
        <v>39443.341999999997</v>
      </c>
      <c r="E61">
        <f t="shared" si="8"/>
        <v>-6864.5012091358067</v>
      </c>
      <c r="F61">
        <f t="shared" si="9"/>
        <v>-6864.5</v>
      </c>
      <c r="G61">
        <f t="shared" si="10"/>
        <v>-3.8555000355700031E-4</v>
      </c>
      <c r="M61">
        <f t="shared" si="7"/>
        <v>-3.8555000355700031E-4</v>
      </c>
      <c r="O61">
        <f t="shared" si="5"/>
        <v>-1.3384271676037569E-2</v>
      </c>
      <c r="P61" s="7">
        <f t="shared" si="11"/>
        <v>24424.841999999997</v>
      </c>
    </row>
    <row r="62" spans="1:16" x14ac:dyDescent="0.2">
      <c r="A62" s="27" t="s">
        <v>143</v>
      </c>
      <c r="C62" s="23">
        <v>40151.379999999997</v>
      </c>
      <c r="E62">
        <f t="shared" si="8"/>
        <v>-4644.000375081423</v>
      </c>
      <c r="F62">
        <f t="shared" si="9"/>
        <v>-4644</v>
      </c>
      <c r="G62">
        <f t="shared" si="10"/>
        <v>-1.1960000119870529E-4</v>
      </c>
      <c r="M62">
        <f t="shared" si="7"/>
        <v>-1.1960000119870529E-4</v>
      </c>
      <c r="O62">
        <f t="shared" si="5"/>
        <v>-8.3967358728991252E-3</v>
      </c>
      <c r="P62" s="7">
        <f t="shared" si="11"/>
        <v>25132.879999999997</v>
      </c>
    </row>
    <row r="63" spans="1:16" x14ac:dyDescent="0.2">
      <c r="A63" s="27" t="s">
        <v>143</v>
      </c>
      <c r="C63" s="23">
        <v>40483.476000000002</v>
      </c>
      <c r="E63">
        <f t="shared" si="8"/>
        <v>-3602.503386238825</v>
      </c>
      <c r="F63">
        <f t="shared" si="9"/>
        <v>-3602.5</v>
      </c>
      <c r="G63">
        <f t="shared" si="10"/>
        <v>-1.0797499926411547E-3</v>
      </c>
      <c r="M63">
        <f t="shared" si="7"/>
        <v>-1.0797499926411547E-3</v>
      </c>
      <c r="O63">
        <f t="shared" si="5"/>
        <v>-6.2740819188972872E-3</v>
      </c>
      <c r="P63" s="7">
        <f t="shared" si="11"/>
        <v>25464.976000000002</v>
      </c>
    </row>
    <row r="64" spans="1:16" x14ac:dyDescent="0.2">
      <c r="A64" s="27" t="s">
        <v>90</v>
      </c>
      <c r="C64" s="10">
        <v>41632.345000000001</v>
      </c>
      <c r="D64">
        <v>4.8999999999999998E-4</v>
      </c>
      <c r="E64">
        <f t="shared" si="8"/>
        <v>0.50178116634482361</v>
      </c>
      <c r="F64">
        <f t="shared" si="9"/>
        <v>0.5</v>
      </c>
      <c r="G64">
        <f t="shared" si="10"/>
        <v>5.679500027326867E-4</v>
      </c>
      <c r="J64">
        <f>+G64</f>
        <v>5.679500027326867E-4</v>
      </c>
      <c r="O64">
        <f t="shared" si="5"/>
        <v>1.7561937671591702E-6</v>
      </c>
      <c r="P64" s="7">
        <f t="shared" si="11"/>
        <v>26613.845000000001</v>
      </c>
    </row>
    <row r="65" spans="1:33" x14ac:dyDescent="0.2">
      <c r="A65" s="27" t="s">
        <v>149</v>
      </c>
      <c r="C65" s="23">
        <v>41632.345000000001</v>
      </c>
      <c r="D65">
        <v>4.8999999999999998E-4</v>
      </c>
      <c r="E65">
        <f t="shared" si="8"/>
        <v>0.50178116634482361</v>
      </c>
      <c r="F65">
        <f t="shared" si="9"/>
        <v>0.5</v>
      </c>
      <c r="G65">
        <f t="shared" si="10"/>
        <v>5.679500027326867E-4</v>
      </c>
      <c r="J65">
        <f>+G65</f>
        <v>5.679500027326867E-4</v>
      </c>
      <c r="O65">
        <f t="shared" si="5"/>
        <v>1.7561937671591702E-6</v>
      </c>
      <c r="P65" s="7">
        <f t="shared" si="11"/>
        <v>26613.845000000001</v>
      </c>
    </row>
    <row r="66" spans="1:33" x14ac:dyDescent="0.2">
      <c r="A66" s="27" t="s">
        <v>133</v>
      </c>
      <c r="C66" s="23">
        <v>41634.414700000001</v>
      </c>
      <c r="E66">
        <f t="shared" si="8"/>
        <v>6.9926341661024374</v>
      </c>
      <c r="F66">
        <f t="shared" si="9"/>
        <v>7</v>
      </c>
      <c r="G66">
        <f t="shared" si="10"/>
        <v>-2.3486999998567626E-3</v>
      </c>
      <c r="J66">
        <f>+G66</f>
        <v>-2.3486999998567626E-3</v>
      </c>
      <c r="O66">
        <f t="shared" si="5"/>
        <v>1.1581687995493919E-5</v>
      </c>
      <c r="P66" s="7">
        <f t="shared" si="11"/>
        <v>26615.914700000001</v>
      </c>
    </row>
    <row r="67" spans="1:33" x14ac:dyDescent="0.2">
      <c r="A67" s="27" t="s">
        <v>90</v>
      </c>
      <c r="C67" s="10">
        <v>41634.41764</v>
      </c>
      <c r="D67">
        <v>1.1E-4</v>
      </c>
      <c r="E67">
        <f t="shared" si="8"/>
        <v>7.001854395029083</v>
      </c>
      <c r="F67">
        <f t="shared" si="9"/>
        <v>7</v>
      </c>
      <c r="G67">
        <f t="shared" si="10"/>
        <v>5.9129999863216653E-4</v>
      </c>
      <c r="J67">
        <f>+G67</f>
        <v>5.9129999863216653E-4</v>
      </c>
      <c r="O67">
        <f t="shared" si="5"/>
        <v>1.1581687995493919E-5</v>
      </c>
      <c r="P67" s="7">
        <f t="shared" si="11"/>
        <v>26615.91764</v>
      </c>
    </row>
    <row r="68" spans="1:33" x14ac:dyDescent="0.2">
      <c r="A68" s="27" t="s">
        <v>72</v>
      </c>
      <c r="C68" s="10">
        <v>41649.40322</v>
      </c>
      <c r="D68">
        <v>8.0000000000000007E-5</v>
      </c>
      <c r="E68">
        <f t="shared" si="8"/>
        <v>53.998615711215145</v>
      </c>
      <c r="F68">
        <f t="shared" si="9"/>
        <v>54</v>
      </c>
      <c r="G68">
        <f t="shared" si="10"/>
        <v>-4.4139999954495579E-4</v>
      </c>
      <c r="H68">
        <f>G68</f>
        <v>-4.4139999954495579E-4</v>
      </c>
      <c r="O68">
        <f t="shared" si="5"/>
        <v>8.2467188658117633E-5</v>
      </c>
      <c r="P68" s="7">
        <f t="shared" si="11"/>
        <v>26630.90322</v>
      </c>
    </row>
    <row r="69" spans="1:33" x14ac:dyDescent="0.2">
      <c r="A69" s="27" t="s">
        <v>75</v>
      </c>
      <c r="C69" s="10">
        <v>41650.359499999999</v>
      </c>
      <c r="E69">
        <f t="shared" si="8"/>
        <v>56.997636297096442</v>
      </c>
      <c r="F69">
        <f t="shared" si="9"/>
        <v>57</v>
      </c>
      <c r="G69">
        <f t="shared" si="10"/>
        <v>-7.5369999831309542E-4</v>
      </c>
      <c r="I69">
        <f>G69</f>
        <v>-7.5369999831309542E-4</v>
      </c>
      <c r="O69">
        <f t="shared" si="5"/>
        <v>8.6982227733179525E-5</v>
      </c>
      <c r="P69" s="7">
        <f t="shared" si="11"/>
        <v>26631.859499999999</v>
      </c>
    </row>
    <row r="70" spans="1:33" x14ac:dyDescent="0.2">
      <c r="A70" s="27" t="s">
        <v>149</v>
      </c>
      <c r="C70" s="10">
        <v>41650.359539999998</v>
      </c>
      <c r="D70">
        <v>2.7E-4</v>
      </c>
      <c r="E70">
        <f t="shared" si="8"/>
        <v>56.99776174238486</v>
      </c>
      <c r="F70">
        <f t="shared" si="9"/>
        <v>57</v>
      </c>
      <c r="G70">
        <f t="shared" si="10"/>
        <v>-7.1369999932358041E-4</v>
      </c>
      <c r="J70">
        <f>+G70</f>
        <v>-7.1369999932358041E-4</v>
      </c>
      <c r="O70">
        <f t="shared" si="5"/>
        <v>8.6982227733179525E-5</v>
      </c>
      <c r="P70" s="7">
        <f t="shared" si="11"/>
        <v>26631.859539999998</v>
      </c>
    </row>
    <row r="71" spans="1:33" x14ac:dyDescent="0.2">
      <c r="A71" s="27" t="s">
        <v>149</v>
      </c>
      <c r="C71" s="10">
        <v>41650.518889999999</v>
      </c>
      <c r="D71">
        <v>1.4999999999999999E-4</v>
      </c>
      <c r="E71">
        <f t="shared" si="8"/>
        <v>57.497504422735901</v>
      </c>
      <c r="F71">
        <f t="shared" si="9"/>
        <v>57.5</v>
      </c>
      <c r="G71">
        <f t="shared" si="10"/>
        <v>-7.9574999836040661E-4</v>
      </c>
      <c r="J71">
        <f>+G71</f>
        <v>-7.9574999836040661E-4</v>
      </c>
      <c r="O71">
        <f t="shared" si="5"/>
        <v>8.7734622626604026E-5</v>
      </c>
      <c r="P71" s="7">
        <f t="shared" si="11"/>
        <v>26632.018889999999</v>
      </c>
    </row>
    <row r="72" spans="1:33" x14ac:dyDescent="0.2">
      <c r="A72" s="27" t="s">
        <v>90</v>
      </c>
      <c r="C72" s="10">
        <v>41658.330829999999</v>
      </c>
      <c r="D72">
        <v>8.0000000000000007E-5</v>
      </c>
      <c r="E72">
        <f t="shared" si="8"/>
        <v>81.996781701048491</v>
      </c>
      <c r="F72">
        <f t="shared" si="9"/>
        <v>82</v>
      </c>
      <c r="G72">
        <f t="shared" si="10"/>
        <v>-1.0261999996146187E-3</v>
      </c>
      <c r="J72">
        <f>+G72</f>
        <v>-1.0261999996146187E-3</v>
      </c>
      <c r="O72">
        <f t="shared" si="5"/>
        <v>1.2456290572437277E-4</v>
      </c>
      <c r="P72" s="7">
        <f t="shared" si="11"/>
        <v>26639.830829999999</v>
      </c>
    </row>
    <row r="73" spans="1:33" x14ac:dyDescent="0.2">
      <c r="A73" s="27" t="s">
        <v>90</v>
      </c>
      <c r="C73" s="10">
        <v>41658.490590000001</v>
      </c>
      <c r="D73">
        <v>2.5999999999999998E-4</v>
      </c>
      <c r="E73">
        <f t="shared" si="8"/>
        <v>82.497810195640014</v>
      </c>
      <c r="F73">
        <f t="shared" si="9"/>
        <v>82.5</v>
      </c>
      <c r="G73">
        <f t="shared" si="10"/>
        <v>-6.9824999809497967E-4</v>
      </c>
      <c r="J73">
        <f>+G73</f>
        <v>-6.9824999809497967E-4</v>
      </c>
      <c r="O73">
        <f t="shared" si="5"/>
        <v>1.2531370605942864E-4</v>
      </c>
      <c r="P73" s="7">
        <f t="shared" si="11"/>
        <v>26639.990590000001</v>
      </c>
    </row>
    <row r="74" spans="1:33" x14ac:dyDescent="0.2">
      <c r="A74" s="27" t="s">
        <v>96</v>
      </c>
      <c r="C74" s="10">
        <v>42273.428</v>
      </c>
      <c r="E74">
        <f t="shared" si="8"/>
        <v>2011.0228777714462</v>
      </c>
      <c r="F74">
        <f t="shared" si="9"/>
        <v>2011</v>
      </c>
      <c r="G74">
        <f t="shared" si="10"/>
        <v>7.2949000023072585E-3</v>
      </c>
      <c r="L74">
        <f>G74</f>
        <v>7.2949000023072585E-3</v>
      </c>
      <c r="O74">
        <f t="shared" si="5"/>
        <v>2.7838754337645667E-3</v>
      </c>
      <c r="P74" s="7">
        <f t="shared" si="11"/>
        <v>27254.928</v>
      </c>
      <c r="AC74">
        <v>10</v>
      </c>
      <c r="AE74" t="s">
        <v>95</v>
      </c>
      <c r="AG74" t="s">
        <v>97</v>
      </c>
    </row>
    <row r="75" spans="1:33" x14ac:dyDescent="0.2">
      <c r="A75" s="27" t="s">
        <v>96</v>
      </c>
      <c r="C75" s="10">
        <v>42275.332999999999</v>
      </c>
      <c r="E75">
        <f t="shared" si="8"/>
        <v>2016.9972097831053</v>
      </c>
      <c r="F75">
        <f t="shared" si="9"/>
        <v>2017</v>
      </c>
      <c r="G75">
        <f t="shared" si="10"/>
        <v>-8.8970000069821253E-4</v>
      </c>
      <c r="L75">
        <f>G75</f>
        <v>-8.8970000069821253E-4</v>
      </c>
      <c r="O75">
        <f t="shared" si="5"/>
        <v>2.7914064994834804E-3</v>
      </c>
      <c r="P75" s="7">
        <f t="shared" si="11"/>
        <v>27256.832999999999</v>
      </c>
      <c r="AC75">
        <v>7</v>
      </c>
      <c r="AE75" t="s">
        <v>95</v>
      </c>
      <c r="AG75" t="s">
        <v>97</v>
      </c>
    </row>
    <row r="76" spans="1:33" x14ac:dyDescent="0.2">
      <c r="A76" s="27" t="s">
        <v>96</v>
      </c>
      <c r="C76" s="10">
        <v>42296.375</v>
      </c>
      <c r="E76">
        <f t="shared" si="8"/>
        <v>2082.9877054205926</v>
      </c>
      <c r="F76">
        <f t="shared" si="9"/>
        <v>2083</v>
      </c>
      <c r="G76">
        <f t="shared" si="10"/>
        <v>-3.9202999978442676E-3</v>
      </c>
      <c r="L76">
        <f>G76</f>
        <v>-3.9202999978442676E-3</v>
      </c>
      <c r="O76">
        <f t="shared" si="5"/>
        <v>2.8739451287368143E-3</v>
      </c>
      <c r="P76" s="7">
        <f t="shared" si="11"/>
        <v>27277.875</v>
      </c>
      <c r="AC76">
        <v>9</v>
      </c>
      <c r="AE76" t="s">
        <v>95</v>
      </c>
      <c r="AG76" t="s">
        <v>97</v>
      </c>
    </row>
    <row r="77" spans="1:33" x14ac:dyDescent="0.2">
      <c r="A77" s="27" t="s">
        <v>75</v>
      </c>
      <c r="C77" s="10">
        <v>43351.821000000004</v>
      </c>
      <c r="E77">
        <f t="shared" si="8"/>
        <v>5393.0059859357198</v>
      </c>
      <c r="F77">
        <f t="shared" si="9"/>
        <v>5393</v>
      </c>
      <c r="G77">
        <f t="shared" si="10"/>
        <v>1.9087000036961399E-3</v>
      </c>
      <c r="I77">
        <f>G77</f>
        <v>1.9087000036961399E-3</v>
      </c>
      <c r="O77">
        <f t="shared" si="5"/>
        <v>6.3006429177567946E-3</v>
      </c>
      <c r="P77" s="7">
        <f t="shared" si="11"/>
        <v>28333.321000000004</v>
      </c>
    </row>
    <row r="78" spans="1:33" x14ac:dyDescent="0.2">
      <c r="A78" s="27" t="s">
        <v>75</v>
      </c>
      <c r="C78" s="10">
        <v>43432.811000000002</v>
      </c>
      <c r="E78">
        <f t="shared" si="8"/>
        <v>5647.0013400693397</v>
      </c>
      <c r="F78">
        <f t="shared" si="9"/>
        <v>5647</v>
      </c>
      <c r="G78">
        <f t="shared" si="10"/>
        <v>4.2730000131996349E-4</v>
      </c>
      <c r="I78">
        <f>G78</f>
        <v>4.2730000131996349E-4</v>
      </c>
      <c r="O78">
        <f t="shared" si="5"/>
        <v>6.5058586334553687E-3</v>
      </c>
      <c r="P78" s="7">
        <f t="shared" si="11"/>
        <v>28414.311000000002</v>
      </c>
    </row>
    <row r="79" spans="1:33" x14ac:dyDescent="0.2">
      <c r="A79" s="27" t="s">
        <v>75</v>
      </c>
      <c r="C79" s="10">
        <v>43705.760999999999</v>
      </c>
      <c r="E79">
        <f t="shared" si="8"/>
        <v>6503.0086485120182</v>
      </c>
      <c r="F79">
        <f t="shared" si="9"/>
        <v>6503</v>
      </c>
      <c r="G79">
        <f t="shared" si="10"/>
        <v>2.7577000000746921E-3</v>
      </c>
      <c r="I79">
        <f>G79</f>
        <v>2.7577000000746921E-3</v>
      </c>
      <c r="O79">
        <f t="shared" si="5"/>
        <v>7.1368483308946818E-3</v>
      </c>
      <c r="P79" s="7">
        <f t="shared" si="11"/>
        <v>28687.260999999999</v>
      </c>
    </row>
    <row r="80" spans="1:33" x14ac:dyDescent="0.2">
      <c r="A80" s="27" t="s">
        <v>98</v>
      </c>
      <c r="C80" s="10">
        <v>43789.286999999997</v>
      </c>
      <c r="E80">
        <f t="shared" si="8"/>
        <v>6764.95723413203</v>
      </c>
      <c r="F80">
        <f t="shared" si="9"/>
        <v>6765</v>
      </c>
      <c r="G80">
        <f t="shared" si="10"/>
        <v>-1.3636499999847729E-2</v>
      </c>
      <c r="L80">
        <f>G80</f>
        <v>-1.3636499999847729E-2</v>
      </c>
      <c r="O80">
        <f t="shared" si="5"/>
        <v>7.3112954887463409E-3</v>
      </c>
      <c r="P80" s="7">
        <f t="shared" si="11"/>
        <v>28770.786999999997</v>
      </c>
      <c r="AC80">
        <v>8</v>
      </c>
      <c r="AE80" t="s">
        <v>95</v>
      </c>
      <c r="AG80" t="s">
        <v>97</v>
      </c>
    </row>
    <row r="81" spans="1:33" x14ac:dyDescent="0.2">
      <c r="A81" s="27" t="s">
        <v>98</v>
      </c>
      <c r="C81" s="10">
        <v>43791.364000000001</v>
      </c>
      <c r="E81">
        <f t="shared" si="8"/>
        <v>6771.4709808975167</v>
      </c>
      <c r="F81">
        <f t="shared" si="9"/>
        <v>6771.5</v>
      </c>
      <c r="G81">
        <f t="shared" si="10"/>
        <v>-9.2531499976757914E-3</v>
      </c>
      <c r="L81">
        <f>G81</f>
        <v>-9.2531499976757914E-3</v>
      </c>
      <c r="O81">
        <f t="shared" si="5"/>
        <v>7.3155120601305773E-3</v>
      </c>
      <c r="P81" s="7">
        <f t="shared" si="11"/>
        <v>28772.864000000001</v>
      </c>
      <c r="AC81">
        <v>8</v>
      </c>
      <c r="AE81" t="s">
        <v>95</v>
      </c>
      <c r="AG81" t="s">
        <v>97</v>
      </c>
    </row>
    <row r="82" spans="1:33" x14ac:dyDescent="0.2">
      <c r="A82" s="27" t="s">
        <v>75</v>
      </c>
      <c r="C82" s="10">
        <v>44081.696000000004</v>
      </c>
      <c r="E82">
        <f t="shared" si="8"/>
        <v>7681.9905407978067</v>
      </c>
      <c r="F82">
        <f t="shared" si="9"/>
        <v>7682</v>
      </c>
      <c r="G82">
        <f t="shared" si="10"/>
        <v>-3.0161999966367148E-3</v>
      </c>
      <c r="I82">
        <f>G82</f>
        <v>-3.0161999966367148E-3</v>
      </c>
      <c r="O82">
        <f t="shared" si="5"/>
        <v>7.8529027164924003E-3</v>
      </c>
      <c r="P82" s="7">
        <f t="shared" si="11"/>
        <v>29063.196000000004</v>
      </c>
    </row>
    <row r="83" spans="1:33" x14ac:dyDescent="0.2">
      <c r="A83" s="27" t="s">
        <v>99</v>
      </c>
      <c r="C83" s="10">
        <v>44304.343000000001</v>
      </c>
      <c r="E83">
        <f t="shared" si="8"/>
        <v>8380.2409866774069</v>
      </c>
      <c r="F83">
        <f t="shared" si="9"/>
        <v>8380</v>
      </c>
      <c r="L83">
        <v>7.6842000002216082E-2</v>
      </c>
      <c r="O83">
        <f t="shared" si="5"/>
        <v>8.1932621769218381E-3</v>
      </c>
      <c r="P83" s="7">
        <f t="shared" si="11"/>
        <v>29285.843000000001</v>
      </c>
      <c r="AC83">
        <v>9</v>
      </c>
      <c r="AE83" t="s">
        <v>95</v>
      </c>
      <c r="AG83" t="s">
        <v>97</v>
      </c>
    </row>
    <row r="84" spans="1:33" x14ac:dyDescent="0.2">
      <c r="A84" s="27" t="s">
        <v>75</v>
      </c>
      <c r="C84" s="10">
        <v>44474.851999999999</v>
      </c>
      <c r="E84">
        <f t="shared" si="8"/>
        <v>8914.9797672425375</v>
      </c>
      <c r="F84">
        <f t="shared" si="9"/>
        <v>8915</v>
      </c>
      <c r="G84">
        <f>C84-(C$7+C$8*F84)</f>
        <v>-6.451499997638166E-3</v>
      </c>
      <c r="I84">
        <f>G84</f>
        <v>-6.451499997638166E-3</v>
      </c>
      <c r="O84">
        <f t="shared" si="5"/>
        <v>8.4120650777567991E-3</v>
      </c>
      <c r="P84" s="7">
        <f t="shared" si="11"/>
        <v>29456.351999999999</v>
      </c>
    </row>
    <row r="85" spans="1:33" x14ac:dyDescent="0.2">
      <c r="A85" s="27" t="s">
        <v>100</v>
      </c>
      <c r="B85" s="8" t="s">
        <v>131</v>
      </c>
      <c r="C85" s="10">
        <v>44498.368000000002</v>
      </c>
      <c r="E85">
        <f t="shared" ref="E85:E116" si="12">(C85-C$7)/C$8</f>
        <v>8988.7290541644688</v>
      </c>
      <c r="F85">
        <f t="shared" ref="F85:F116" si="13">ROUND(2*E85,0)/2</f>
        <v>8988.5</v>
      </c>
      <c r="L85">
        <v>7.3037150003074203E-2</v>
      </c>
      <c r="O85">
        <f t="shared" si="5"/>
        <v>8.439272266559111E-3</v>
      </c>
      <c r="P85" s="7">
        <f t="shared" ref="P85:P116" si="14">C85-15018.5</f>
        <v>29479.868000000002</v>
      </c>
      <c r="AC85">
        <v>8</v>
      </c>
      <c r="AE85" t="s">
        <v>95</v>
      </c>
      <c r="AG85" t="s">
        <v>97</v>
      </c>
    </row>
    <row r="86" spans="1:33" x14ac:dyDescent="0.2">
      <c r="A86" s="27" t="s">
        <v>75</v>
      </c>
      <c r="C86" s="10">
        <v>44522.695</v>
      </c>
      <c r="E86">
        <f t="shared" si="12"/>
        <v>9065.0217443732363</v>
      </c>
      <c r="F86">
        <f t="shared" si="13"/>
        <v>9065</v>
      </c>
      <c r="G86">
        <f>C86-(C$7+C$8*F86)</f>
        <v>6.9335000007413328E-3</v>
      </c>
      <c r="I86">
        <f>G86</f>
        <v>6.9335000007413328E-3</v>
      </c>
      <c r="O86">
        <f t="shared" si="5"/>
        <v>8.4668580505723404E-3</v>
      </c>
      <c r="P86" s="7">
        <f t="shared" si="14"/>
        <v>29504.195</v>
      </c>
    </row>
    <row r="87" spans="1:33" x14ac:dyDescent="0.2">
      <c r="A87" s="27" t="s">
        <v>101</v>
      </c>
      <c r="C87" s="10">
        <v>44540.303</v>
      </c>
      <c r="E87">
        <f t="shared" si="12"/>
        <v>9120.2427617282792</v>
      </c>
      <c r="F87">
        <f t="shared" si="13"/>
        <v>9120</v>
      </c>
      <c r="L87">
        <v>7.7408000004652422E-2</v>
      </c>
      <c r="O87">
        <f t="shared" si="5"/>
        <v>8.4862296614471068E-3</v>
      </c>
      <c r="P87" s="7">
        <f t="shared" si="14"/>
        <v>29521.803</v>
      </c>
      <c r="AC87">
        <v>8</v>
      </c>
      <c r="AE87" t="s">
        <v>95</v>
      </c>
      <c r="AG87" t="s">
        <v>97</v>
      </c>
    </row>
    <row r="88" spans="1:33" x14ac:dyDescent="0.2">
      <c r="A88" s="27" t="s">
        <v>102</v>
      </c>
      <c r="C88" s="10">
        <v>44628.311999999998</v>
      </c>
      <c r="E88">
        <f t="shared" si="12"/>
        <v>9396.2506284025094</v>
      </c>
      <c r="F88">
        <f t="shared" si="13"/>
        <v>9396.5</v>
      </c>
      <c r="G88">
        <f t="shared" ref="G88:G119" si="15">C88-(C$7+C$8*F88)</f>
        <v>-7.9515650002576876E-2</v>
      </c>
      <c r="L88">
        <f>G88</f>
        <v>-7.9515650002576876E-2</v>
      </c>
      <c r="O88">
        <f t="shared" si="5"/>
        <v>8.5777697596238871E-3</v>
      </c>
      <c r="P88" s="7">
        <f t="shared" si="14"/>
        <v>29609.811999999998</v>
      </c>
      <c r="AC88">
        <v>9</v>
      </c>
      <c r="AE88" t="s">
        <v>95</v>
      </c>
      <c r="AG88" t="s">
        <v>97</v>
      </c>
    </row>
    <row r="89" spans="1:33" x14ac:dyDescent="0.2">
      <c r="A89" s="27" t="s">
        <v>75</v>
      </c>
      <c r="C89" s="10">
        <v>44808.71</v>
      </c>
      <c r="E89">
        <f t="shared" si="12"/>
        <v>9962.002621179372</v>
      </c>
      <c r="F89">
        <f t="shared" si="13"/>
        <v>9962</v>
      </c>
      <c r="G89">
        <f t="shared" si="15"/>
        <v>8.358000050066039E-4</v>
      </c>
      <c r="I89">
        <f>G89</f>
        <v>8.358000050066039E-4</v>
      </c>
      <c r="O89">
        <f t="shared" si="5"/>
        <v>8.7346182742911761E-3</v>
      </c>
      <c r="P89" s="7">
        <f t="shared" si="14"/>
        <v>29790.21</v>
      </c>
    </row>
    <row r="90" spans="1:33" x14ac:dyDescent="0.2">
      <c r="A90" s="27" t="s">
        <v>75</v>
      </c>
      <c r="C90" s="10">
        <v>45836.724000000002</v>
      </c>
      <c r="E90">
        <f t="shared" si="12"/>
        <v>13185.990520726556</v>
      </c>
      <c r="F90">
        <f t="shared" si="13"/>
        <v>13186</v>
      </c>
      <c r="G90">
        <f t="shared" si="15"/>
        <v>-3.0225999944377691E-3</v>
      </c>
      <c r="I90">
        <f>G90</f>
        <v>-3.0225999944377691E-3</v>
      </c>
      <c r="O90">
        <f t="shared" ref="O90:O153" si="16">+D$11+D$12*F90+D$13*F90^2</f>
        <v>8.8495841136943237E-3</v>
      </c>
      <c r="P90" s="7">
        <f t="shared" si="14"/>
        <v>30818.224000000002</v>
      </c>
    </row>
    <row r="91" spans="1:33" x14ac:dyDescent="0.2">
      <c r="A91" s="27" t="s">
        <v>75</v>
      </c>
      <c r="C91" s="10">
        <v>46028.686000000002</v>
      </c>
      <c r="E91">
        <f t="shared" si="12"/>
        <v>13788.008747300195</v>
      </c>
      <c r="F91">
        <f t="shared" si="13"/>
        <v>13788</v>
      </c>
      <c r="G91">
        <f t="shared" si="15"/>
        <v>2.7892000071005896E-3</v>
      </c>
      <c r="I91">
        <f>G91</f>
        <v>2.7892000071005896E-3</v>
      </c>
      <c r="O91">
        <f t="shared" si="16"/>
        <v>8.7241442700643958E-3</v>
      </c>
      <c r="P91" s="7">
        <f t="shared" si="14"/>
        <v>31010.186000000002</v>
      </c>
    </row>
    <row r="92" spans="1:33" x14ac:dyDescent="0.2">
      <c r="A92" s="27" t="s">
        <v>75</v>
      </c>
      <c r="C92" s="10">
        <v>46713.595000000001</v>
      </c>
      <c r="E92">
        <f t="shared" si="12"/>
        <v>15935.973977628726</v>
      </c>
      <c r="F92">
        <f t="shared" si="13"/>
        <v>15936</v>
      </c>
      <c r="G92">
        <f t="shared" si="15"/>
        <v>-8.2975999976042658E-3</v>
      </c>
      <c r="I92">
        <f>G92</f>
        <v>-8.2975999976042658E-3</v>
      </c>
      <c r="O92">
        <f t="shared" si="16"/>
        <v>7.8997993208484163E-3</v>
      </c>
      <c r="P92" s="7">
        <f t="shared" si="14"/>
        <v>31695.095000000001</v>
      </c>
    </row>
    <row r="93" spans="1:33" x14ac:dyDescent="0.2">
      <c r="A93" s="27" t="s">
        <v>104</v>
      </c>
      <c r="C93" s="10">
        <v>47153.317999999999</v>
      </c>
      <c r="E93">
        <f t="shared" si="12"/>
        <v>17315.00347640265</v>
      </c>
      <c r="F93">
        <f t="shared" si="13"/>
        <v>17315</v>
      </c>
      <c r="G93">
        <f t="shared" si="15"/>
        <v>1.1085000005550683E-3</v>
      </c>
      <c r="L93">
        <f t="shared" ref="L93:L119" si="17">G93</f>
        <v>1.1085000005550683E-3</v>
      </c>
      <c r="O93">
        <f t="shared" si="16"/>
        <v>7.060355757500629E-3</v>
      </c>
      <c r="P93" s="7">
        <f t="shared" si="14"/>
        <v>32134.817999999999</v>
      </c>
      <c r="AC93">
        <v>8</v>
      </c>
      <c r="AE93" t="s">
        <v>103</v>
      </c>
      <c r="AG93" t="s">
        <v>97</v>
      </c>
    </row>
    <row r="94" spans="1:33" x14ac:dyDescent="0.2">
      <c r="A94" s="27" t="s">
        <v>104</v>
      </c>
      <c r="C94" s="10">
        <v>47159.370999999999</v>
      </c>
      <c r="E94">
        <f t="shared" si="12"/>
        <v>17333.986485151516</v>
      </c>
      <c r="F94">
        <f t="shared" si="13"/>
        <v>17334</v>
      </c>
      <c r="G94">
        <f t="shared" si="15"/>
        <v>-4.309399999328889E-3</v>
      </c>
      <c r="L94">
        <f t="shared" si="17"/>
        <v>-4.309399999328889E-3</v>
      </c>
      <c r="O94">
        <f t="shared" si="16"/>
        <v>7.0470956337040612E-3</v>
      </c>
      <c r="P94" s="7">
        <f t="shared" si="14"/>
        <v>32140.870999999999</v>
      </c>
      <c r="AC94">
        <v>9</v>
      </c>
      <c r="AE94" t="s">
        <v>103</v>
      </c>
      <c r="AG94" t="s">
        <v>97</v>
      </c>
    </row>
    <row r="95" spans="1:33" x14ac:dyDescent="0.2">
      <c r="A95" s="27" t="s">
        <v>105</v>
      </c>
      <c r="C95" s="10">
        <v>47392.466</v>
      </c>
      <c r="E95">
        <f t="shared" si="12"/>
        <v>18065.003241192731</v>
      </c>
      <c r="F95">
        <f t="shared" si="13"/>
        <v>18065</v>
      </c>
      <c r="G95">
        <f t="shared" si="15"/>
        <v>1.033500004268717E-3</v>
      </c>
      <c r="L95">
        <f t="shared" si="17"/>
        <v>1.033500004268717E-3</v>
      </c>
      <c r="O95">
        <f t="shared" si="16"/>
        <v>6.5019611531376316E-3</v>
      </c>
      <c r="P95" s="7">
        <f t="shared" si="14"/>
        <v>32373.966</v>
      </c>
      <c r="AC95">
        <v>9</v>
      </c>
      <c r="AE95" t="s">
        <v>103</v>
      </c>
      <c r="AG95" t="s">
        <v>97</v>
      </c>
    </row>
    <row r="96" spans="1:33" x14ac:dyDescent="0.2">
      <c r="A96" s="27" t="s">
        <v>105</v>
      </c>
      <c r="C96" s="10">
        <v>47415.421000000002</v>
      </c>
      <c r="E96">
        <f t="shared" si="12"/>
        <v>18136.993157900197</v>
      </c>
      <c r="F96">
        <f t="shared" si="13"/>
        <v>18137</v>
      </c>
      <c r="G96">
        <f t="shared" si="15"/>
        <v>-2.1816999942529947E-3</v>
      </c>
      <c r="L96">
        <f t="shared" si="17"/>
        <v>-2.1816999942529947E-3</v>
      </c>
      <c r="O96">
        <f t="shared" si="16"/>
        <v>6.4445803774191533E-3</v>
      </c>
      <c r="P96" s="7">
        <f t="shared" si="14"/>
        <v>32396.921000000002</v>
      </c>
      <c r="AC96">
        <v>8</v>
      </c>
      <c r="AE96" t="s">
        <v>103</v>
      </c>
      <c r="AG96" t="s">
        <v>97</v>
      </c>
    </row>
    <row r="97" spans="1:33" x14ac:dyDescent="0.2">
      <c r="A97" s="27" t="s">
        <v>106</v>
      </c>
      <c r="C97" s="10">
        <v>47462.296999999999</v>
      </c>
      <c r="E97">
        <f t="shared" si="12"/>
        <v>18284.002495106855</v>
      </c>
      <c r="F97">
        <f t="shared" si="13"/>
        <v>18284</v>
      </c>
      <c r="G97">
        <f t="shared" si="15"/>
        <v>7.955999972182326E-4</v>
      </c>
      <c r="L97">
        <f t="shared" si="17"/>
        <v>7.955999972182326E-4</v>
      </c>
      <c r="O97">
        <f t="shared" si="16"/>
        <v>6.3253746156247646E-3</v>
      </c>
      <c r="P97" s="7">
        <f t="shared" si="14"/>
        <v>32443.796999999999</v>
      </c>
      <c r="AC97">
        <v>11</v>
      </c>
      <c r="AE97" t="s">
        <v>103</v>
      </c>
      <c r="AG97" t="s">
        <v>97</v>
      </c>
    </row>
    <row r="98" spans="1:33" x14ac:dyDescent="0.2">
      <c r="A98" s="27" t="s">
        <v>106</v>
      </c>
      <c r="B98" s="8" t="s">
        <v>131</v>
      </c>
      <c r="C98" s="10">
        <v>47471.362999999998</v>
      </c>
      <c r="E98">
        <f t="shared" si="12"/>
        <v>18312.434670444243</v>
      </c>
      <c r="F98">
        <f t="shared" si="13"/>
        <v>18312.5</v>
      </c>
      <c r="G98">
        <f t="shared" si="15"/>
        <v>-2.0831250003539026E-2</v>
      </c>
      <c r="L98">
        <f t="shared" si="17"/>
        <v>-2.0831250003539026E-2</v>
      </c>
      <c r="O98">
        <f t="shared" si="16"/>
        <v>6.3019442711677275E-3</v>
      </c>
      <c r="P98" s="7">
        <f t="shared" si="14"/>
        <v>32452.862999999998</v>
      </c>
      <c r="AC98">
        <v>7</v>
      </c>
      <c r="AE98" t="s">
        <v>103</v>
      </c>
      <c r="AG98" t="s">
        <v>97</v>
      </c>
    </row>
    <row r="99" spans="1:33" x14ac:dyDescent="0.2">
      <c r="A99" s="27" t="s">
        <v>106</v>
      </c>
      <c r="C99" s="10">
        <v>47483.326000000001</v>
      </c>
      <c r="E99">
        <f t="shared" si="12"/>
        <v>18349.952221024578</v>
      </c>
      <c r="F99">
        <f t="shared" si="13"/>
        <v>18350</v>
      </c>
      <c r="G99">
        <f t="shared" si="15"/>
        <v>-1.5234999998938292E-2</v>
      </c>
      <c r="L99">
        <f t="shared" si="17"/>
        <v>-1.5234999998938292E-2</v>
      </c>
      <c r="O99">
        <f t="shared" si="16"/>
        <v>6.2709570092878662E-3</v>
      </c>
      <c r="P99" s="7">
        <f t="shared" si="14"/>
        <v>32464.826000000001</v>
      </c>
      <c r="AC99">
        <v>11</v>
      </c>
      <c r="AE99" t="s">
        <v>103</v>
      </c>
      <c r="AG99" t="s">
        <v>97</v>
      </c>
    </row>
    <row r="100" spans="1:33" x14ac:dyDescent="0.2">
      <c r="A100" s="27" t="s">
        <v>106</v>
      </c>
      <c r="B100" s="8" t="s">
        <v>131</v>
      </c>
      <c r="C100" s="10">
        <v>47522.400999999998</v>
      </c>
      <c r="E100">
        <f t="shared" si="12"/>
        <v>18472.496590240171</v>
      </c>
      <c r="F100">
        <f t="shared" si="13"/>
        <v>18472.5</v>
      </c>
      <c r="G100">
        <f t="shared" si="15"/>
        <v>-1.0872499988181517E-3</v>
      </c>
      <c r="L100">
        <f t="shared" si="17"/>
        <v>-1.0872499988181517E-3</v>
      </c>
      <c r="O100">
        <f t="shared" si="16"/>
        <v>6.1684818200526265E-3</v>
      </c>
      <c r="P100" s="7">
        <f t="shared" si="14"/>
        <v>32503.900999999998</v>
      </c>
      <c r="AC100">
        <v>8</v>
      </c>
      <c r="AE100" t="s">
        <v>103</v>
      </c>
      <c r="AG100" t="s">
        <v>97</v>
      </c>
    </row>
    <row r="101" spans="1:33" x14ac:dyDescent="0.2">
      <c r="A101" s="27" t="s">
        <v>106</v>
      </c>
      <c r="B101" s="8" t="s">
        <v>131</v>
      </c>
      <c r="C101" s="10">
        <v>47525.250999999997</v>
      </c>
      <c r="E101">
        <f t="shared" si="12"/>
        <v>18481.434567265489</v>
      </c>
      <c r="F101">
        <f t="shared" si="13"/>
        <v>18481.5</v>
      </c>
      <c r="G101">
        <f t="shared" si="15"/>
        <v>-2.0864149999397341E-2</v>
      </c>
      <c r="L101">
        <f t="shared" si="17"/>
        <v>-2.0864149999397341E-2</v>
      </c>
      <c r="O101">
        <f t="shared" si="16"/>
        <v>6.1608775442462543E-3</v>
      </c>
      <c r="P101" s="7">
        <f t="shared" si="14"/>
        <v>32506.750999999997</v>
      </c>
      <c r="AC101">
        <v>6</v>
      </c>
      <c r="AE101" t="s">
        <v>103</v>
      </c>
      <c r="AG101" t="s">
        <v>97</v>
      </c>
    </row>
    <row r="102" spans="1:33" x14ac:dyDescent="0.2">
      <c r="A102" s="27" t="s">
        <v>106</v>
      </c>
      <c r="C102" s="10">
        <v>47526.385000000002</v>
      </c>
      <c r="E102">
        <f t="shared" si="12"/>
        <v>18484.990941281896</v>
      </c>
      <c r="F102">
        <f t="shared" si="13"/>
        <v>18485</v>
      </c>
      <c r="G102">
        <f t="shared" si="15"/>
        <v>-2.8884999992442317E-3</v>
      </c>
      <c r="L102">
        <f t="shared" si="17"/>
        <v>-2.8884999992442317E-3</v>
      </c>
      <c r="O102">
        <f t="shared" si="16"/>
        <v>6.1579175353999663E-3</v>
      </c>
      <c r="P102" s="7">
        <f t="shared" si="14"/>
        <v>32507.885000000002</v>
      </c>
      <c r="AC102">
        <v>7</v>
      </c>
      <c r="AE102" t="s">
        <v>103</v>
      </c>
      <c r="AG102" t="s">
        <v>97</v>
      </c>
    </row>
    <row r="103" spans="1:33" x14ac:dyDescent="0.2">
      <c r="A103" s="27" t="s">
        <v>107</v>
      </c>
      <c r="C103" s="10">
        <v>47528.3</v>
      </c>
      <c r="E103">
        <f t="shared" si="12"/>
        <v>18490.996634616458</v>
      </c>
      <c r="F103">
        <f t="shared" si="13"/>
        <v>18491</v>
      </c>
      <c r="G103">
        <f t="shared" si="15"/>
        <v>-1.0730999929364771E-3</v>
      </c>
      <c r="L103">
        <f t="shared" si="17"/>
        <v>-1.0730999929364771E-3</v>
      </c>
      <c r="O103">
        <f t="shared" si="16"/>
        <v>6.1528395989275293E-3</v>
      </c>
      <c r="P103" s="7">
        <f t="shared" si="14"/>
        <v>32509.800000000003</v>
      </c>
      <c r="AC103">
        <v>8</v>
      </c>
      <c r="AE103" t="s">
        <v>103</v>
      </c>
      <c r="AG103" t="s">
        <v>97</v>
      </c>
    </row>
    <row r="104" spans="1:33" x14ac:dyDescent="0.2">
      <c r="A104" s="27" t="s">
        <v>108</v>
      </c>
      <c r="C104" s="10">
        <v>47737.466</v>
      </c>
      <c r="E104">
        <f t="shared" si="12"/>
        <v>19146.96888110014</v>
      </c>
      <c r="F104">
        <f t="shared" si="13"/>
        <v>19147</v>
      </c>
      <c r="G104">
        <f t="shared" si="15"/>
        <v>-9.9226999955135398E-3</v>
      </c>
      <c r="L104">
        <f t="shared" si="17"/>
        <v>-9.9226999955135398E-3</v>
      </c>
      <c r="O104">
        <f t="shared" si="16"/>
        <v>5.5699529958662362E-3</v>
      </c>
      <c r="P104" s="7">
        <f t="shared" si="14"/>
        <v>32718.966</v>
      </c>
      <c r="AC104">
        <v>6</v>
      </c>
      <c r="AE104" t="s">
        <v>103</v>
      </c>
      <c r="AG104" t="s">
        <v>97</v>
      </c>
    </row>
    <row r="105" spans="1:33" x14ac:dyDescent="0.2">
      <c r="A105" s="27" t="s">
        <v>108</v>
      </c>
      <c r="C105" s="10">
        <v>47769.360999999997</v>
      </c>
      <c r="E105">
        <f t="shared" si="12"/>
        <v>19246.995820476495</v>
      </c>
      <c r="F105">
        <f t="shared" si="13"/>
        <v>19247</v>
      </c>
      <c r="G105">
        <f t="shared" si="15"/>
        <v>-1.3326999978744425E-3</v>
      </c>
      <c r="L105">
        <f t="shared" si="17"/>
        <v>-1.3326999978744425E-3</v>
      </c>
      <c r="O105">
        <f t="shared" si="16"/>
        <v>5.4762763862585967E-3</v>
      </c>
      <c r="P105" s="7">
        <f t="shared" si="14"/>
        <v>32750.860999999997</v>
      </c>
      <c r="AC105">
        <v>9</v>
      </c>
      <c r="AE105" t="s">
        <v>103</v>
      </c>
      <c r="AG105" t="s">
        <v>97</v>
      </c>
    </row>
    <row r="106" spans="1:33" x14ac:dyDescent="0.2">
      <c r="A106" s="27" t="s">
        <v>108</v>
      </c>
      <c r="C106" s="10">
        <v>47782.423999999999</v>
      </c>
      <c r="E106">
        <f t="shared" si="12"/>
        <v>19287.963116575374</v>
      </c>
      <c r="F106">
        <f t="shared" si="13"/>
        <v>19288</v>
      </c>
      <c r="G106">
        <f t="shared" si="15"/>
        <v>-1.1760800000047311E-2</v>
      </c>
      <c r="L106">
        <f t="shared" si="17"/>
        <v>-1.1760800000047311E-2</v>
      </c>
      <c r="O106">
        <f t="shared" si="16"/>
        <v>5.4375002506422965E-3</v>
      </c>
      <c r="P106" s="7">
        <f t="shared" si="14"/>
        <v>32763.923999999999</v>
      </c>
      <c r="AC106">
        <v>12</v>
      </c>
      <c r="AE106" t="s">
        <v>103</v>
      </c>
      <c r="AG106" t="s">
        <v>97</v>
      </c>
    </row>
    <row r="107" spans="1:33" x14ac:dyDescent="0.2">
      <c r="A107" s="27" t="s">
        <v>109</v>
      </c>
      <c r="C107" s="10">
        <v>47804.4</v>
      </c>
      <c r="E107">
        <f t="shared" si="12"/>
        <v>19356.882759771339</v>
      </c>
      <c r="F107">
        <f t="shared" si="13"/>
        <v>19357</v>
      </c>
      <c r="G107">
        <f t="shared" si="15"/>
        <v>-3.7383699993370101E-2</v>
      </c>
      <c r="L107">
        <f t="shared" si="17"/>
        <v>-3.7383699993370101E-2</v>
      </c>
      <c r="O107">
        <f t="shared" si="16"/>
        <v>5.3717587437575598E-3</v>
      </c>
      <c r="P107" s="7">
        <f t="shared" si="14"/>
        <v>32785.9</v>
      </c>
      <c r="AC107">
        <v>6</v>
      </c>
      <c r="AE107" t="s">
        <v>103</v>
      </c>
      <c r="AG107" t="s">
        <v>97</v>
      </c>
    </row>
    <row r="108" spans="1:33" x14ac:dyDescent="0.2">
      <c r="A108" s="27" t="s">
        <v>109</v>
      </c>
      <c r="C108" s="10">
        <v>47818.421999999999</v>
      </c>
      <c r="E108">
        <f t="shared" si="12"/>
        <v>19400.857606735914</v>
      </c>
      <c r="F108">
        <f t="shared" si="13"/>
        <v>19401</v>
      </c>
      <c r="G108">
        <f t="shared" si="15"/>
        <v>-4.540409999754047E-2</v>
      </c>
      <c r="L108">
        <f t="shared" si="17"/>
        <v>-4.540409999754047E-2</v>
      </c>
      <c r="O108">
        <f t="shared" si="16"/>
        <v>5.3295194976568962E-3</v>
      </c>
      <c r="P108" s="7">
        <f t="shared" si="14"/>
        <v>32799.921999999999</v>
      </c>
      <c r="AC108">
        <v>8</v>
      </c>
      <c r="AE108" t="s">
        <v>103</v>
      </c>
      <c r="AG108" t="s">
        <v>97</v>
      </c>
    </row>
    <row r="109" spans="1:33" x14ac:dyDescent="0.2">
      <c r="A109" s="27" t="s">
        <v>109</v>
      </c>
      <c r="C109" s="10">
        <v>47858.275999999998</v>
      </c>
      <c r="E109">
        <f t="shared" si="12"/>
        <v>19525.845023005102</v>
      </c>
      <c r="F109">
        <f t="shared" si="13"/>
        <v>19526</v>
      </c>
      <c r="G109">
        <f t="shared" si="15"/>
        <v>-4.9416599998949096E-2</v>
      </c>
      <c r="L109">
        <f t="shared" si="17"/>
        <v>-4.9416599998949096E-2</v>
      </c>
      <c r="O109">
        <f t="shared" si="16"/>
        <v>5.2081742375948738E-3</v>
      </c>
      <c r="P109" s="7">
        <f t="shared" si="14"/>
        <v>32839.775999999998</v>
      </c>
      <c r="AC109">
        <v>7</v>
      </c>
      <c r="AE109" t="s">
        <v>103</v>
      </c>
      <c r="AG109" t="s">
        <v>97</v>
      </c>
    </row>
    <row r="110" spans="1:33" x14ac:dyDescent="0.2">
      <c r="A110" s="27" t="s">
        <v>110</v>
      </c>
      <c r="C110" s="10">
        <v>47894.351000000002</v>
      </c>
      <c r="E110">
        <f t="shared" si="12"/>
        <v>19638.980995351954</v>
      </c>
      <c r="F110">
        <f t="shared" si="13"/>
        <v>19639</v>
      </c>
      <c r="G110">
        <f t="shared" si="15"/>
        <v>-6.0598999916692264E-3</v>
      </c>
      <c r="L110">
        <f t="shared" si="17"/>
        <v>-6.0598999916692264E-3</v>
      </c>
      <c r="O110">
        <f t="shared" si="16"/>
        <v>5.0967627603881356E-3</v>
      </c>
      <c r="P110" s="7">
        <f t="shared" si="14"/>
        <v>32875.851000000002</v>
      </c>
      <c r="AC110">
        <v>6</v>
      </c>
      <c r="AE110" t="s">
        <v>103</v>
      </c>
      <c r="AG110" t="s">
        <v>97</v>
      </c>
    </row>
    <row r="111" spans="1:33" x14ac:dyDescent="0.2">
      <c r="A111" s="27" t="s">
        <v>110</v>
      </c>
      <c r="C111" s="10">
        <v>47895.315999999999</v>
      </c>
      <c r="E111">
        <f t="shared" si="12"/>
        <v>19642.007363011395</v>
      </c>
      <c r="F111">
        <f t="shared" si="13"/>
        <v>19642</v>
      </c>
      <c r="G111">
        <f t="shared" si="15"/>
        <v>2.3478000002796762E-3</v>
      </c>
      <c r="L111">
        <f t="shared" si="17"/>
        <v>2.3478000002796762E-3</v>
      </c>
      <c r="O111">
        <f t="shared" si="16"/>
        <v>5.093782737307144E-3</v>
      </c>
      <c r="P111" s="7">
        <f t="shared" si="14"/>
        <v>32876.815999999999</v>
      </c>
      <c r="AC111">
        <v>9</v>
      </c>
      <c r="AE111" t="s">
        <v>103</v>
      </c>
      <c r="AG111" t="s">
        <v>97</v>
      </c>
    </row>
    <row r="112" spans="1:33" x14ac:dyDescent="0.2">
      <c r="A112" s="27" t="s">
        <v>111</v>
      </c>
      <c r="B112" s="8" t="s">
        <v>131</v>
      </c>
      <c r="C112" s="10">
        <v>48086.478999999999</v>
      </c>
      <c r="E112">
        <f t="shared" si="12"/>
        <v>20241.519819885656</v>
      </c>
      <c r="F112">
        <f t="shared" si="13"/>
        <v>20241.5</v>
      </c>
      <c r="G112">
        <f t="shared" si="15"/>
        <v>6.3198499992722645E-3</v>
      </c>
      <c r="L112">
        <f t="shared" si="17"/>
        <v>6.3198499992722645E-3</v>
      </c>
      <c r="O112">
        <f t="shared" si="16"/>
        <v>4.4752366920402971E-3</v>
      </c>
      <c r="P112" s="7">
        <f t="shared" si="14"/>
        <v>33067.978999999999</v>
      </c>
      <c r="AC112">
        <v>8</v>
      </c>
      <c r="AE112" t="s">
        <v>103</v>
      </c>
      <c r="AG112" t="s">
        <v>97</v>
      </c>
    </row>
    <row r="113" spans="1:33" x14ac:dyDescent="0.2">
      <c r="A113" s="27" t="s">
        <v>111</v>
      </c>
      <c r="C113" s="10">
        <v>48091.404999999999</v>
      </c>
      <c r="E113">
        <f t="shared" si="12"/>
        <v>20256.968407544158</v>
      </c>
      <c r="F113">
        <f t="shared" si="13"/>
        <v>20257</v>
      </c>
      <c r="G113">
        <f t="shared" si="15"/>
        <v>-1.0073699995700736E-2</v>
      </c>
      <c r="L113">
        <f t="shared" si="17"/>
        <v>-1.0073699995700736E-2</v>
      </c>
      <c r="O113">
        <f t="shared" si="16"/>
        <v>4.4586362537372692E-3</v>
      </c>
      <c r="P113" s="7">
        <f t="shared" si="14"/>
        <v>33072.904999999999</v>
      </c>
      <c r="AC113">
        <v>7</v>
      </c>
      <c r="AE113" t="s">
        <v>103</v>
      </c>
      <c r="AG113" t="s">
        <v>97</v>
      </c>
    </row>
    <row r="114" spans="1:33" x14ac:dyDescent="0.2">
      <c r="A114" s="27" t="s">
        <v>111</v>
      </c>
      <c r="C114" s="10">
        <v>48112.464999999997</v>
      </c>
      <c r="E114">
        <f t="shared" si="12"/>
        <v>20323.015353562849</v>
      </c>
      <c r="F114">
        <f t="shared" si="13"/>
        <v>20323</v>
      </c>
      <c r="G114">
        <f t="shared" si="15"/>
        <v>4.8956999962683767E-3</v>
      </c>
      <c r="L114">
        <f t="shared" si="17"/>
        <v>4.8956999962683767E-3</v>
      </c>
      <c r="O114">
        <f t="shared" si="16"/>
        <v>4.3876074312683561E-3</v>
      </c>
      <c r="P114" s="7">
        <f t="shared" si="14"/>
        <v>33093.964999999997</v>
      </c>
      <c r="AC114">
        <v>7</v>
      </c>
      <c r="AE114" t="s">
        <v>103</v>
      </c>
      <c r="AG114" t="s">
        <v>97</v>
      </c>
    </row>
    <row r="115" spans="1:33" x14ac:dyDescent="0.2">
      <c r="A115" s="27" t="s">
        <v>111</v>
      </c>
      <c r="B115" s="8" t="s">
        <v>131</v>
      </c>
      <c r="C115" s="10">
        <v>48115.432000000001</v>
      </c>
      <c r="E115">
        <f t="shared" si="12"/>
        <v>20332.320258066065</v>
      </c>
      <c r="F115">
        <f t="shared" si="13"/>
        <v>20332.5</v>
      </c>
      <c r="G115">
        <f t="shared" si="15"/>
        <v>-5.7313249999424443E-2</v>
      </c>
      <c r="L115">
        <f t="shared" si="17"/>
        <v>-5.7313249999424443E-2</v>
      </c>
      <c r="O115">
        <f t="shared" si="16"/>
        <v>4.3773378377303558E-3</v>
      </c>
      <c r="P115" s="7">
        <f t="shared" si="14"/>
        <v>33096.932000000001</v>
      </c>
      <c r="AC115">
        <v>8</v>
      </c>
      <c r="AE115" t="s">
        <v>103</v>
      </c>
      <c r="AG115" t="s">
        <v>97</v>
      </c>
    </row>
    <row r="116" spans="1:33" x14ac:dyDescent="0.2">
      <c r="A116" s="27" t="s">
        <v>111</v>
      </c>
      <c r="C116" s="10">
        <v>48126.476000000002</v>
      </c>
      <c r="E116">
        <f t="shared" si="12"/>
        <v>20366.955703072264</v>
      </c>
      <c r="F116">
        <f t="shared" si="13"/>
        <v>20367</v>
      </c>
      <c r="G116">
        <f t="shared" si="15"/>
        <v>-1.4124699991953094E-2</v>
      </c>
      <c r="L116">
        <f t="shared" si="17"/>
        <v>-1.4124699991953094E-2</v>
      </c>
      <c r="O116">
        <f t="shared" si="16"/>
        <v>4.3399461764555732E-3</v>
      </c>
      <c r="P116" s="7">
        <f t="shared" si="14"/>
        <v>33107.976000000002</v>
      </c>
      <c r="AC116">
        <v>8</v>
      </c>
      <c r="AE116" t="s">
        <v>103</v>
      </c>
      <c r="AG116" t="s">
        <v>97</v>
      </c>
    </row>
    <row r="117" spans="1:33" x14ac:dyDescent="0.2">
      <c r="A117" s="27" t="s">
        <v>111</v>
      </c>
      <c r="B117" s="8" t="s">
        <v>131</v>
      </c>
      <c r="C117" s="10">
        <v>48132.385000000002</v>
      </c>
      <c r="E117">
        <f t="shared" ref="E117:E148" si="18">(C117-C$7)/C$8</f>
        <v>20385.487108771431</v>
      </c>
      <c r="F117">
        <f t="shared" ref="F117:F148" si="19">ROUND(2*E117,0)/2</f>
        <v>20385.5</v>
      </c>
      <c r="G117">
        <f t="shared" si="15"/>
        <v>-4.1105499913101085E-3</v>
      </c>
      <c r="L117">
        <f t="shared" si="17"/>
        <v>-4.1105499913101085E-3</v>
      </c>
      <c r="O117">
        <f t="shared" si="16"/>
        <v>4.3198330369029238E-3</v>
      </c>
      <c r="P117" s="7">
        <f t="shared" ref="P117:P148" si="20">C117-15018.5</f>
        <v>33113.885000000002</v>
      </c>
      <c r="AC117">
        <v>10</v>
      </c>
      <c r="AE117" t="s">
        <v>103</v>
      </c>
      <c r="AG117" t="s">
        <v>97</v>
      </c>
    </row>
    <row r="118" spans="1:33" x14ac:dyDescent="0.2">
      <c r="A118" s="27" t="s">
        <v>111</v>
      </c>
      <c r="C118" s="10">
        <v>48143.392</v>
      </c>
      <c r="E118">
        <f t="shared" si="18"/>
        <v>20420.006516882906</v>
      </c>
      <c r="F118">
        <f t="shared" si="19"/>
        <v>20420</v>
      </c>
      <c r="G118">
        <f t="shared" si="15"/>
        <v>2.0780000049853697E-3</v>
      </c>
      <c r="L118">
        <f t="shared" si="17"/>
        <v>2.0780000049853697E-3</v>
      </c>
      <c r="O118">
        <f t="shared" si="16"/>
        <v>4.2822081236299769E-3</v>
      </c>
      <c r="P118" s="7">
        <f t="shared" si="20"/>
        <v>33124.892</v>
      </c>
      <c r="AC118">
        <v>12</v>
      </c>
      <c r="AE118" t="s">
        <v>103</v>
      </c>
      <c r="AG118" t="s">
        <v>97</v>
      </c>
    </row>
    <row r="119" spans="1:33" x14ac:dyDescent="0.2">
      <c r="A119" s="27" t="s">
        <v>111</v>
      </c>
      <c r="C119" s="10">
        <v>48163.459000000003</v>
      </c>
      <c r="E119">
        <f t="shared" si="18"/>
        <v>20482.939283538049</v>
      </c>
      <c r="F119">
        <f t="shared" si="19"/>
        <v>20483</v>
      </c>
      <c r="G119">
        <f t="shared" si="15"/>
        <v>-1.9360299993422814E-2</v>
      </c>
      <c r="L119">
        <f t="shared" si="17"/>
        <v>-1.9360299993422814E-2</v>
      </c>
      <c r="O119">
        <f t="shared" si="16"/>
        <v>4.2131099772708021E-3</v>
      </c>
      <c r="P119" s="7">
        <f t="shared" si="20"/>
        <v>33144.959000000003</v>
      </c>
      <c r="AC119">
        <v>9</v>
      </c>
      <c r="AE119" t="s">
        <v>103</v>
      </c>
      <c r="AG119" t="s">
        <v>97</v>
      </c>
    </row>
    <row r="120" spans="1:33" x14ac:dyDescent="0.2">
      <c r="A120" s="27" t="s">
        <v>133</v>
      </c>
      <c r="C120" s="10">
        <v>48176.387999999999</v>
      </c>
      <c r="E120">
        <f t="shared" si="18"/>
        <v>20523.486337910104</v>
      </c>
      <c r="F120">
        <f t="shared" si="19"/>
        <v>20523.5</v>
      </c>
      <c r="G120">
        <f t="shared" ref="G120:G151" si="21">C120-(C$7+C$8*F120)</f>
        <v>-4.3563500003074296E-3</v>
      </c>
      <c r="M120">
        <f>G120</f>
        <v>-4.3563500003074296E-3</v>
      </c>
      <c r="O120">
        <f t="shared" si="16"/>
        <v>4.1684223807239469E-3</v>
      </c>
      <c r="P120" s="7">
        <f t="shared" si="20"/>
        <v>33157.887999999999</v>
      </c>
    </row>
    <row r="121" spans="1:33" x14ac:dyDescent="0.2">
      <c r="A121" s="27" t="s">
        <v>133</v>
      </c>
      <c r="C121" s="10">
        <v>48176.3894</v>
      </c>
      <c r="E121">
        <f t="shared" si="18"/>
        <v>20523.490728495315</v>
      </c>
      <c r="F121">
        <f t="shared" si="19"/>
        <v>20523.5</v>
      </c>
      <c r="G121">
        <f t="shared" si="21"/>
        <v>-2.9563499992946163E-3</v>
      </c>
      <c r="M121">
        <f>G121</f>
        <v>-2.9563499992946163E-3</v>
      </c>
      <c r="O121">
        <f t="shared" si="16"/>
        <v>4.1684223807239469E-3</v>
      </c>
      <c r="P121" s="7">
        <f t="shared" si="20"/>
        <v>33157.8894</v>
      </c>
    </row>
    <row r="122" spans="1:33" x14ac:dyDescent="0.2">
      <c r="A122" s="27" t="s">
        <v>111</v>
      </c>
      <c r="C122" s="10">
        <v>48178.446000000004</v>
      </c>
      <c r="E122">
        <f t="shared" si="18"/>
        <v>20529.94049816209</v>
      </c>
      <c r="F122">
        <f t="shared" si="19"/>
        <v>20530</v>
      </c>
      <c r="G122">
        <f t="shared" si="21"/>
        <v>-1.8972999991092365E-2</v>
      </c>
      <c r="L122">
        <f>G122</f>
        <v>-1.8972999991092365E-2</v>
      </c>
      <c r="O122">
        <f t="shared" si="16"/>
        <v>4.1612308118242729E-3</v>
      </c>
      <c r="P122" s="7">
        <f t="shared" si="20"/>
        <v>33159.946000000004</v>
      </c>
      <c r="AC122">
        <v>8</v>
      </c>
      <c r="AE122" t="s">
        <v>103</v>
      </c>
      <c r="AG122" t="s">
        <v>97</v>
      </c>
    </row>
    <row r="123" spans="1:33" x14ac:dyDescent="0.2">
      <c r="A123" s="27" t="s">
        <v>75</v>
      </c>
      <c r="C123" s="10">
        <v>48415.703000000001</v>
      </c>
      <c r="E123">
        <f t="shared" si="18"/>
        <v>21274.009836792553</v>
      </c>
      <c r="F123">
        <f t="shared" si="19"/>
        <v>21274</v>
      </c>
      <c r="G123">
        <f t="shared" si="21"/>
        <v>3.1366000039270148E-3</v>
      </c>
      <c r="I123">
        <f>G123</f>
        <v>3.1366000039270148E-3</v>
      </c>
      <c r="O123">
        <f t="shared" si="16"/>
        <v>3.30245850179842E-3</v>
      </c>
      <c r="P123" s="7">
        <f t="shared" si="20"/>
        <v>33397.203000000001</v>
      </c>
    </row>
    <row r="124" spans="1:33" x14ac:dyDescent="0.2">
      <c r="A124" s="27" t="s">
        <v>112</v>
      </c>
      <c r="B124" s="8" t="s">
        <v>131</v>
      </c>
      <c r="C124" s="10">
        <v>48444.482000000004</v>
      </c>
      <c r="D124">
        <v>7.0000000000000001E-3</v>
      </c>
      <c r="E124">
        <f t="shared" si="18"/>
        <v>21364.264587954574</v>
      </c>
      <c r="F124">
        <f t="shared" si="19"/>
        <v>21364.5</v>
      </c>
      <c r="G124">
        <f t="shared" si="21"/>
        <v>-7.5064449993078597E-2</v>
      </c>
      <c r="L124">
        <f>G124</f>
        <v>-7.5064449993078597E-2</v>
      </c>
      <c r="O124">
        <f t="shared" si="16"/>
        <v>3.1931806372587877E-3</v>
      </c>
      <c r="P124" s="7">
        <f t="shared" si="20"/>
        <v>33425.982000000004</v>
      </c>
      <c r="AC124">
        <v>7</v>
      </c>
      <c r="AE124" t="s">
        <v>103</v>
      </c>
      <c r="AG124" t="s">
        <v>97</v>
      </c>
    </row>
    <row r="125" spans="1:33" x14ac:dyDescent="0.2">
      <c r="A125" s="27" t="s">
        <v>112</v>
      </c>
      <c r="B125" s="8" t="s">
        <v>131</v>
      </c>
      <c r="C125" s="10">
        <v>48467.438999999998</v>
      </c>
      <c r="D125">
        <v>5.0000000000000001E-3</v>
      </c>
      <c r="E125">
        <f t="shared" si="18"/>
        <v>21436.2607769266</v>
      </c>
      <c r="F125">
        <f t="shared" si="19"/>
        <v>21436.5</v>
      </c>
      <c r="G125">
        <f t="shared" si="21"/>
        <v>-7.6279649998468813E-2</v>
      </c>
      <c r="L125">
        <f>G125</f>
        <v>-7.6279649998468813E-2</v>
      </c>
      <c r="O125">
        <f t="shared" si="16"/>
        <v>3.1054950883969146E-3</v>
      </c>
      <c r="P125" s="7">
        <f t="shared" si="20"/>
        <v>33448.938999999998</v>
      </c>
      <c r="AC125">
        <v>6</v>
      </c>
      <c r="AE125" t="s">
        <v>103</v>
      </c>
      <c r="AG125" t="s">
        <v>97</v>
      </c>
    </row>
    <row r="126" spans="1:33" x14ac:dyDescent="0.2">
      <c r="A126" s="27" t="s">
        <v>113</v>
      </c>
      <c r="B126" s="8" t="s">
        <v>131</v>
      </c>
      <c r="C126" s="10">
        <v>48503.392999999996</v>
      </c>
      <c r="D126">
        <v>5.0000000000000001E-3</v>
      </c>
      <c r="E126">
        <f t="shared" si="18"/>
        <v>21549.017277266394</v>
      </c>
      <c r="F126">
        <f t="shared" si="19"/>
        <v>21549</v>
      </c>
      <c r="G126">
        <f t="shared" si="21"/>
        <v>5.5090999958338216E-3</v>
      </c>
      <c r="L126">
        <f>G126</f>
        <v>5.5090999958338216E-3</v>
      </c>
      <c r="O126">
        <f t="shared" si="16"/>
        <v>2.9671625362146514E-3</v>
      </c>
      <c r="P126" s="7">
        <f t="shared" si="20"/>
        <v>33484.892999999996</v>
      </c>
      <c r="AC126">
        <v>8</v>
      </c>
      <c r="AE126" t="s">
        <v>103</v>
      </c>
      <c r="AG126" t="s">
        <v>97</v>
      </c>
    </row>
    <row r="127" spans="1:33" x14ac:dyDescent="0.2">
      <c r="A127" s="27" t="s">
        <v>113</v>
      </c>
      <c r="C127" s="10">
        <v>48507.391000000003</v>
      </c>
      <c r="D127">
        <v>6.0000000000000001E-3</v>
      </c>
      <c r="E127">
        <f t="shared" si="18"/>
        <v>21561.555534160183</v>
      </c>
      <c r="F127">
        <f t="shared" si="19"/>
        <v>21561.5</v>
      </c>
      <c r="G127">
        <f t="shared" si="21"/>
        <v>1.7707850005535875E-2</v>
      </c>
      <c r="L127">
        <f>G127</f>
        <v>1.7707850005535875E-2</v>
      </c>
      <c r="O127">
        <f t="shared" si="16"/>
        <v>2.9516925927408066E-3</v>
      </c>
      <c r="P127" s="7">
        <f t="shared" si="20"/>
        <v>33488.891000000003</v>
      </c>
      <c r="AC127">
        <v>7</v>
      </c>
      <c r="AE127" t="s">
        <v>103</v>
      </c>
      <c r="AG127" t="s">
        <v>97</v>
      </c>
    </row>
    <row r="128" spans="1:33" x14ac:dyDescent="0.2">
      <c r="A128" s="27" t="s">
        <v>75</v>
      </c>
      <c r="C128" s="10">
        <v>48697.576999999997</v>
      </c>
      <c r="E128">
        <f t="shared" si="18"/>
        <v>22158.003989787499</v>
      </c>
      <c r="F128">
        <f t="shared" si="19"/>
        <v>22158</v>
      </c>
      <c r="G128">
        <f t="shared" si="21"/>
        <v>1.2722000028588809E-3</v>
      </c>
      <c r="I128">
        <f>G128</f>
        <v>1.2722000028588809E-3</v>
      </c>
      <c r="O128">
        <f t="shared" si="16"/>
        <v>2.1902967770989629E-3</v>
      </c>
      <c r="P128" s="7">
        <f t="shared" si="20"/>
        <v>33679.076999999997</v>
      </c>
    </row>
    <row r="129" spans="1:33" x14ac:dyDescent="0.2">
      <c r="A129" s="27" t="s">
        <v>114</v>
      </c>
      <c r="C129" s="10">
        <v>48802.425000000003</v>
      </c>
      <c r="D129">
        <v>5.0000000000000001E-3</v>
      </c>
      <c r="E129">
        <f t="shared" si="18"/>
        <v>22486.821188086102</v>
      </c>
      <c r="F129">
        <f t="shared" si="19"/>
        <v>22487</v>
      </c>
      <c r="G129">
        <f t="shared" si="21"/>
        <v>-5.7016699996893294E-2</v>
      </c>
      <c r="L129">
        <f>G129</f>
        <v>-5.7016699996893294E-2</v>
      </c>
      <c r="O129">
        <f t="shared" si="16"/>
        <v>1.7509273212793913E-3</v>
      </c>
      <c r="P129" s="7">
        <f t="shared" si="20"/>
        <v>33783.925000000003</v>
      </c>
      <c r="AC129">
        <v>8</v>
      </c>
      <c r="AE129" t="s">
        <v>103</v>
      </c>
      <c r="AG129" t="s">
        <v>97</v>
      </c>
    </row>
    <row r="130" spans="1:33" x14ac:dyDescent="0.2">
      <c r="A130" s="27" t="s">
        <v>115</v>
      </c>
      <c r="C130" s="10">
        <v>48837.48</v>
      </c>
      <c r="D130">
        <v>5.0000000000000001E-3</v>
      </c>
      <c r="E130">
        <f t="shared" si="18"/>
        <v>22596.758305497566</v>
      </c>
      <c r="F130">
        <f t="shared" si="19"/>
        <v>22597</v>
      </c>
      <c r="G130">
        <f t="shared" si="21"/>
        <v>-7.7067699996405281E-2</v>
      </c>
      <c r="L130">
        <f>G130</f>
        <v>-7.7067699996405281E-2</v>
      </c>
      <c r="O130">
        <f t="shared" si="16"/>
        <v>1.6009456305711087E-3</v>
      </c>
      <c r="P130" s="7">
        <f t="shared" si="20"/>
        <v>33818.980000000003</v>
      </c>
      <c r="AC130">
        <v>7</v>
      </c>
      <c r="AE130" t="s">
        <v>103</v>
      </c>
      <c r="AG130" t="s">
        <v>97</v>
      </c>
    </row>
    <row r="131" spans="1:33" x14ac:dyDescent="0.2">
      <c r="A131" s="27" t="s">
        <v>115</v>
      </c>
      <c r="C131" s="10">
        <v>48881.398999999998</v>
      </c>
      <c r="D131">
        <v>6.0000000000000001E-3</v>
      </c>
      <c r="E131">
        <f t="shared" si="18"/>
        <v>22734.494099523905</v>
      </c>
      <c r="F131">
        <f t="shared" si="19"/>
        <v>22734.5</v>
      </c>
      <c r="G131">
        <f t="shared" si="21"/>
        <v>-1.8814499999280088E-3</v>
      </c>
      <c r="L131">
        <f>G131</f>
        <v>-1.8814499999280088E-3</v>
      </c>
      <c r="O131">
        <f t="shared" si="16"/>
        <v>1.4112979246064111E-3</v>
      </c>
      <c r="P131" s="7">
        <f t="shared" si="20"/>
        <v>33862.898999999998</v>
      </c>
      <c r="AC131">
        <v>7</v>
      </c>
      <c r="AE131" t="s">
        <v>103</v>
      </c>
      <c r="AG131" t="s">
        <v>97</v>
      </c>
    </row>
    <row r="132" spans="1:33" x14ac:dyDescent="0.2">
      <c r="A132" s="27" t="s">
        <v>115</v>
      </c>
      <c r="B132" s="8" t="s">
        <v>131</v>
      </c>
      <c r="C132" s="10">
        <v>48892.396000000001</v>
      </c>
      <c r="D132">
        <v>5.0000000000000001E-3</v>
      </c>
      <c r="E132">
        <f t="shared" si="18"/>
        <v>22768.982146312501</v>
      </c>
      <c r="F132">
        <f t="shared" si="19"/>
        <v>22769</v>
      </c>
      <c r="G132">
        <f t="shared" si="21"/>
        <v>-5.6928999983938411E-3</v>
      </c>
      <c r="L132">
        <f>G132</f>
        <v>-5.6928999983938411E-3</v>
      </c>
      <c r="O132">
        <f t="shared" si="16"/>
        <v>1.3633351067354263E-3</v>
      </c>
      <c r="P132" s="7">
        <f t="shared" si="20"/>
        <v>33873.896000000001</v>
      </c>
      <c r="AC132">
        <v>11</v>
      </c>
      <c r="AE132" t="s">
        <v>103</v>
      </c>
      <c r="AG132" t="s">
        <v>97</v>
      </c>
    </row>
    <row r="133" spans="1:33" x14ac:dyDescent="0.2">
      <c r="A133" s="27" t="s">
        <v>117</v>
      </c>
      <c r="C133" s="10">
        <v>48917.603999999999</v>
      </c>
      <c r="E133">
        <f t="shared" si="18"/>
        <v>22848.037769068396</v>
      </c>
      <c r="F133">
        <f t="shared" si="19"/>
        <v>22848</v>
      </c>
      <c r="G133">
        <f t="shared" si="21"/>
        <v>1.2043200003972743E-2</v>
      </c>
      <c r="M133">
        <f>G133</f>
        <v>1.2043200003972743E-2</v>
      </c>
      <c r="O133">
        <f t="shared" si="16"/>
        <v>1.252935300639399E-3</v>
      </c>
      <c r="P133" s="7">
        <f t="shared" si="20"/>
        <v>33899.103999999999</v>
      </c>
      <c r="AC133">
        <v>11</v>
      </c>
      <c r="AE133" t="s">
        <v>116</v>
      </c>
      <c r="AG133" t="s">
        <v>118</v>
      </c>
    </row>
    <row r="134" spans="1:33" x14ac:dyDescent="0.2">
      <c r="A134" s="27" t="s">
        <v>117</v>
      </c>
      <c r="B134" s="8" t="s">
        <v>131</v>
      </c>
      <c r="C134" s="10">
        <v>49282.536</v>
      </c>
      <c r="E134">
        <f t="shared" si="18"/>
        <v>23992.512797771851</v>
      </c>
      <c r="F134">
        <f t="shared" si="19"/>
        <v>23992.5</v>
      </c>
      <c r="G134">
        <f t="shared" si="21"/>
        <v>4.0807500045048073E-3</v>
      </c>
      <c r="M134">
        <f>G134</f>
        <v>4.0807500045048073E-3</v>
      </c>
      <c r="O134">
        <f t="shared" si="16"/>
        <v>-4.3577855412352956E-4</v>
      </c>
      <c r="P134" s="7">
        <f t="shared" si="20"/>
        <v>34264.036</v>
      </c>
      <c r="AC134">
        <v>11</v>
      </c>
      <c r="AE134" t="s">
        <v>116</v>
      </c>
      <c r="AG134" t="s">
        <v>118</v>
      </c>
    </row>
    <row r="135" spans="1:33" x14ac:dyDescent="0.2">
      <c r="A135" s="27" t="s">
        <v>133</v>
      </c>
      <c r="C135" s="23">
        <v>49594.376100000001</v>
      </c>
      <c r="E135">
        <f t="shared" si="18"/>
        <v>24970.484604569796</v>
      </c>
      <c r="F135">
        <f t="shared" si="19"/>
        <v>24970.5</v>
      </c>
      <c r="G135">
        <f t="shared" si="21"/>
        <v>-4.9090499960584566E-3</v>
      </c>
      <c r="M135">
        <f>G135</f>
        <v>-4.9090499960584566E-3</v>
      </c>
      <c r="O135">
        <f t="shared" si="16"/>
        <v>-2.0112207511104943E-3</v>
      </c>
      <c r="P135" s="7">
        <f t="shared" si="20"/>
        <v>34575.876100000001</v>
      </c>
    </row>
    <row r="136" spans="1:33" x14ac:dyDescent="0.2">
      <c r="A136" s="27" t="s">
        <v>76</v>
      </c>
      <c r="C136" s="10">
        <v>49594.376300000004</v>
      </c>
      <c r="D136">
        <v>8.0000000000000004E-4</v>
      </c>
      <c r="E136">
        <f t="shared" si="18"/>
        <v>24970.485231796261</v>
      </c>
      <c r="F136">
        <f t="shared" si="19"/>
        <v>24970.5</v>
      </c>
      <c r="G136">
        <f t="shared" si="21"/>
        <v>-4.709049993834924E-3</v>
      </c>
      <c r="I136">
        <f>G136</f>
        <v>-4.709049993834924E-3</v>
      </c>
      <c r="O136">
        <f t="shared" si="16"/>
        <v>-2.0112207511104943E-3</v>
      </c>
      <c r="P136" s="7">
        <f t="shared" si="20"/>
        <v>34575.876300000004</v>
      </c>
    </row>
    <row r="137" spans="1:33" x14ac:dyDescent="0.2">
      <c r="A137" s="27" t="s">
        <v>117</v>
      </c>
      <c r="C137" s="10">
        <v>49637.59</v>
      </c>
      <c r="E137">
        <f t="shared" si="18"/>
        <v>25106.009111718751</v>
      </c>
      <c r="F137">
        <f t="shared" si="19"/>
        <v>25106</v>
      </c>
      <c r="G137">
        <f t="shared" si="21"/>
        <v>2.9053999969619326E-3</v>
      </c>
      <c r="M137">
        <f>G137</f>
        <v>2.9053999969619326E-3</v>
      </c>
      <c r="O137">
        <f t="shared" si="16"/>
        <v>-2.2391186376577998E-3</v>
      </c>
      <c r="P137" s="7">
        <f t="shared" si="20"/>
        <v>34619.089999999997</v>
      </c>
      <c r="AC137">
        <v>14</v>
      </c>
      <c r="AE137" t="s">
        <v>116</v>
      </c>
      <c r="AG137" t="s">
        <v>118</v>
      </c>
    </row>
    <row r="138" spans="1:33" x14ac:dyDescent="0.2">
      <c r="A138" s="27" t="s">
        <v>117</v>
      </c>
      <c r="C138" s="10">
        <v>49952.624000000003</v>
      </c>
      <c r="E138">
        <f t="shared" si="18"/>
        <v>26093.997411436427</v>
      </c>
      <c r="F138">
        <f t="shared" si="19"/>
        <v>26094</v>
      </c>
      <c r="G138">
        <f t="shared" si="21"/>
        <v>-8.2539999129949138E-4</v>
      </c>
      <c r="M138">
        <f>G138</f>
        <v>-8.2539999129949138E-4</v>
      </c>
      <c r="O138">
        <f t="shared" si="16"/>
        <v>-3.9716385603986853E-3</v>
      </c>
      <c r="P138" s="7">
        <f t="shared" si="20"/>
        <v>34934.124000000003</v>
      </c>
      <c r="AC138">
        <v>15</v>
      </c>
      <c r="AE138" t="s">
        <v>116</v>
      </c>
      <c r="AG138" t="s">
        <v>118</v>
      </c>
    </row>
    <row r="139" spans="1:33" x14ac:dyDescent="0.2">
      <c r="A139" s="27" t="s">
        <v>117</v>
      </c>
      <c r="B139" s="8" t="s">
        <v>131</v>
      </c>
      <c r="C139" s="10">
        <v>49978.595999999998</v>
      </c>
      <c r="E139">
        <f t="shared" si="18"/>
        <v>26175.449039261555</v>
      </c>
      <c r="F139">
        <f t="shared" si="19"/>
        <v>26175.5</v>
      </c>
      <c r="G139">
        <f t="shared" si="21"/>
        <v>-1.6249549997155555E-2</v>
      </c>
      <c r="M139">
        <f>G139</f>
        <v>-1.6249549997155555E-2</v>
      </c>
      <c r="O139">
        <f t="shared" si="16"/>
        <v>-4.1201134577694698E-3</v>
      </c>
      <c r="P139" s="7">
        <f t="shared" si="20"/>
        <v>34960.095999999998</v>
      </c>
      <c r="AC139">
        <v>17</v>
      </c>
      <c r="AE139" t="s">
        <v>116</v>
      </c>
      <c r="AG139" t="s">
        <v>118</v>
      </c>
    </row>
    <row r="140" spans="1:33" x14ac:dyDescent="0.2">
      <c r="A140" s="27" t="s">
        <v>120</v>
      </c>
      <c r="C140" s="10">
        <v>49990.565000000002</v>
      </c>
      <c r="D140">
        <v>7.0000000000000001E-3</v>
      </c>
      <c r="E140">
        <f t="shared" si="18"/>
        <v>26212.985406635631</v>
      </c>
      <c r="F140">
        <f t="shared" si="19"/>
        <v>26213</v>
      </c>
      <c r="G140">
        <f t="shared" si="21"/>
        <v>-4.6532999986084178E-3</v>
      </c>
      <c r="L140">
        <f>G140</f>
        <v>-4.6532999986084178E-3</v>
      </c>
      <c r="O140">
        <f t="shared" si="16"/>
        <v>-4.188714757007661E-3</v>
      </c>
      <c r="P140" s="7">
        <f t="shared" si="20"/>
        <v>34972.065000000002</v>
      </c>
      <c r="AC140">
        <v>11</v>
      </c>
      <c r="AE140" t="s">
        <v>119</v>
      </c>
      <c r="AG140" t="s">
        <v>97</v>
      </c>
    </row>
    <row r="141" spans="1:33" x14ac:dyDescent="0.2">
      <c r="A141" s="27" t="s">
        <v>121</v>
      </c>
      <c r="C141" s="10">
        <v>50011.298000000003</v>
      </c>
      <c r="D141">
        <v>4.0000000000000001E-3</v>
      </c>
      <c r="E141">
        <f t="shared" si="18"/>
        <v>26278.006837395635</v>
      </c>
      <c r="F141">
        <f t="shared" si="19"/>
        <v>26278</v>
      </c>
      <c r="G141">
        <f t="shared" si="21"/>
        <v>2.1802000046591274E-3</v>
      </c>
      <c r="L141">
        <f>G141</f>
        <v>2.1802000046591274E-3</v>
      </c>
      <c r="O141">
        <f t="shared" si="16"/>
        <v>-4.3080486254924444E-3</v>
      </c>
      <c r="P141" s="7">
        <f t="shared" si="20"/>
        <v>34992.798000000003</v>
      </c>
      <c r="AC141">
        <v>7</v>
      </c>
      <c r="AE141" t="s">
        <v>103</v>
      </c>
      <c r="AG141" t="s">
        <v>97</v>
      </c>
    </row>
    <row r="142" spans="1:33" x14ac:dyDescent="0.2">
      <c r="A142" s="27" t="s">
        <v>117</v>
      </c>
      <c r="B142" s="8" t="s">
        <v>131</v>
      </c>
      <c r="C142" s="10">
        <v>50016.550999999999</v>
      </c>
      <c r="E142">
        <f t="shared" si="18"/>
        <v>26294.480940312824</v>
      </c>
      <c r="F142">
        <f t="shared" si="19"/>
        <v>26294.5</v>
      </c>
      <c r="G142">
        <f t="shared" si="21"/>
        <v>-6.077449994336348E-3</v>
      </c>
      <c r="M142">
        <f>G142</f>
        <v>-6.077449994336348E-3</v>
      </c>
      <c r="O142">
        <f t="shared" si="16"/>
        <v>-4.3384268403255308E-3</v>
      </c>
      <c r="P142" s="7">
        <f t="shared" si="20"/>
        <v>34998.050999999999</v>
      </c>
      <c r="AC142">
        <v>15</v>
      </c>
      <c r="AE142" t="s">
        <v>116</v>
      </c>
      <c r="AG142" t="s">
        <v>118</v>
      </c>
    </row>
    <row r="143" spans="1:33" x14ac:dyDescent="0.2">
      <c r="A143" s="27" t="s">
        <v>122</v>
      </c>
      <c r="B143" s="8" t="s">
        <v>131</v>
      </c>
      <c r="C143" s="10">
        <v>50033.307000000001</v>
      </c>
      <c r="D143">
        <v>5.0000000000000001E-3</v>
      </c>
      <c r="E143">
        <f t="shared" si="18"/>
        <v>26347.029972957142</v>
      </c>
      <c r="F143">
        <f t="shared" si="19"/>
        <v>26347</v>
      </c>
      <c r="G143">
        <f t="shared" si="21"/>
        <v>9.5572999998694286E-3</v>
      </c>
      <c r="L143">
        <f>G143</f>
        <v>9.5572999998694286E-3</v>
      </c>
      <c r="O143">
        <f t="shared" si="16"/>
        <v>-4.4353158481202706E-3</v>
      </c>
      <c r="P143" s="7">
        <f t="shared" si="20"/>
        <v>35014.807000000001</v>
      </c>
      <c r="AC143">
        <v>6</v>
      </c>
      <c r="AE143" t="s">
        <v>103</v>
      </c>
      <c r="AG143" t="s">
        <v>97</v>
      </c>
    </row>
    <row r="144" spans="1:33" x14ac:dyDescent="0.2">
      <c r="A144" s="27" t="s">
        <v>122</v>
      </c>
      <c r="B144" s="8" t="s">
        <v>131</v>
      </c>
      <c r="C144" s="10">
        <v>50048.279300000002</v>
      </c>
      <c r="D144">
        <v>5.9999999999999995E-4</v>
      </c>
      <c r="E144">
        <f t="shared" si="18"/>
        <v>26393.985086436525</v>
      </c>
      <c r="F144">
        <f t="shared" si="19"/>
        <v>26394</v>
      </c>
      <c r="G144">
        <f t="shared" si="21"/>
        <v>-4.7553999975207262E-3</v>
      </c>
      <c r="L144">
        <f>G144</f>
        <v>-4.7553999975207262E-3</v>
      </c>
      <c r="O144">
        <f t="shared" si="16"/>
        <v>-4.522352856996377E-3</v>
      </c>
      <c r="P144" s="7">
        <f t="shared" si="20"/>
        <v>35029.779300000002</v>
      </c>
      <c r="AC144">
        <v>12</v>
      </c>
      <c r="AE144" t="s">
        <v>95</v>
      </c>
      <c r="AG144" t="s">
        <v>97</v>
      </c>
    </row>
    <row r="145" spans="1:33" x14ac:dyDescent="0.2">
      <c r="A145" s="27" t="s">
        <v>120</v>
      </c>
      <c r="B145" s="8" t="s">
        <v>131</v>
      </c>
      <c r="C145" s="10">
        <v>50312.447</v>
      </c>
      <c r="D145">
        <v>5.0000000000000001E-3</v>
      </c>
      <c r="E145">
        <f t="shared" si="18"/>
        <v>27222.44994027237</v>
      </c>
      <c r="F145">
        <f t="shared" si="19"/>
        <v>27222.5</v>
      </c>
      <c r="G145">
        <f t="shared" si="21"/>
        <v>-1.5962249999574851E-2</v>
      </c>
      <c r="L145">
        <f>G145</f>
        <v>-1.5962249999574851E-2</v>
      </c>
      <c r="O145">
        <f t="shared" si="16"/>
        <v>-6.1028762479717821E-3</v>
      </c>
      <c r="P145" s="7">
        <f t="shared" si="20"/>
        <v>35293.947</v>
      </c>
      <c r="AC145">
        <v>9</v>
      </c>
      <c r="AE145" t="s">
        <v>103</v>
      </c>
      <c r="AG145" t="s">
        <v>97</v>
      </c>
    </row>
    <row r="146" spans="1:33" x14ac:dyDescent="0.2">
      <c r="A146" s="27" t="s">
        <v>117</v>
      </c>
      <c r="B146" s="8" t="s">
        <v>131</v>
      </c>
      <c r="C146" s="10">
        <v>50313.735999999997</v>
      </c>
      <c r="E146">
        <f t="shared" si="18"/>
        <v>27226.492414793636</v>
      </c>
      <c r="F146">
        <f t="shared" si="19"/>
        <v>27226.5</v>
      </c>
      <c r="G146">
        <f t="shared" si="21"/>
        <v>-2.418650001345668E-3</v>
      </c>
      <c r="M146">
        <f>G146</f>
        <v>-2.418650001345668E-3</v>
      </c>
      <c r="O146">
        <f t="shared" si="16"/>
        <v>-6.1107194138935034E-3</v>
      </c>
      <c r="P146" s="7">
        <f t="shared" si="20"/>
        <v>35295.235999999997</v>
      </c>
      <c r="AC146">
        <v>14</v>
      </c>
      <c r="AE146" t="s">
        <v>116</v>
      </c>
      <c r="AG146" t="s">
        <v>118</v>
      </c>
    </row>
    <row r="147" spans="1:33" x14ac:dyDescent="0.2">
      <c r="A147" s="27" t="s">
        <v>120</v>
      </c>
      <c r="C147" s="10">
        <v>50325.385000000002</v>
      </c>
      <c r="D147">
        <v>5.0000000000000001E-3</v>
      </c>
      <c r="E147">
        <f t="shared" si="18"/>
        <v>27263.02521983505</v>
      </c>
      <c r="F147">
        <f t="shared" si="19"/>
        <v>27263</v>
      </c>
      <c r="G147">
        <f t="shared" si="21"/>
        <v>8.0417000062880106E-3</v>
      </c>
      <c r="L147">
        <f>G147</f>
        <v>8.0417000062880106E-3</v>
      </c>
      <c r="O147">
        <f t="shared" si="16"/>
        <v>-6.1823825891655429E-3</v>
      </c>
      <c r="P147" s="7">
        <f t="shared" si="20"/>
        <v>35306.885000000002</v>
      </c>
      <c r="AC147">
        <v>8</v>
      </c>
      <c r="AE147" t="s">
        <v>103</v>
      </c>
      <c r="AG147" t="s">
        <v>97</v>
      </c>
    </row>
    <row r="148" spans="1:33" x14ac:dyDescent="0.2">
      <c r="A148" s="27" t="s">
        <v>120</v>
      </c>
      <c r="B148" s="8" t="s">
        <v>131</v>
      </c>
      <c r="C148" s="10">
        <v>50375.273999999998</v>
      </c>
      <c r="D148">
        <v>5.0000000000000001E-3</v>
      </c>
      <c r="E148">
        <f t="shared" si="18"/>
        <v>27419.483723630226</v>
      </c>
      <c r="F148">
        <f t="shared" si="19"/>
        <v>27419.5</v>
      </c>
      <c r="G148">
        <f t="shared" si="21"/>
        <v>-5.1899500031140633E-3</v>
      </c>
      <c r="L148">
        <f>G148</f>
        <v>-5.1899500031140633E-3</v>
      </c>
      <c r="O148">
        <f t="shared" si="16"/>
        <v>-6.4915772377658956E-3</v>
      </c>
      <c r="P148" s="7">
        <f t="shared" si="20"/>
        <v>35356.773999999998</v>
      </c>
      <c r="AC148">
        <v>7</v>
      </c>
      <c r="AE148" t="s">
        <v>103</v>
      </c>
      <c r="AG148" t="s">
        <v>97</v>
      </c>
    </row>
    <row r="149" spans="1:33" x14ac:dyDescent="0.2">
      <c r="A149" s="27" t="s">
        <v>117</v>
      </c>
      <c r="C149" s="10">
        <v>50376.703999999998</v>
      </c>
      <c r="E149">
        <f t="shared" ref="E149:E180" si="22">(C149-C$7)/C$8</f>
        <v>27423.968392804334</v>
      </c>
      <c r="F149">
        <f t="shared" ref="F149:F180" si="23">ROUND(2*E149,0)/2</f>
        <v>27424</v>
      </c>
      <c r="G149">
        <f t="shared" si="21"/>
        <v>-1.0078399995109066E-2</v>
      </c>
      <c r="M149">
        <f>G149</f>
        <v>-1.0078399995109066E-2</v>
      </c>
      <c r="O149">
        <f t="shared" si="16"/>
        <v>-6.5005140290175858E-3</v>
      </c>
      <c r="P149" s="7">
        <f t="shared" ref="P149:P180" si="24">C149-15018.5</f>
        <v>35358.203999999998</v>
      </c>
      <c r="AC149">
        <v>14</v>
      </c>
      <c r="AE149" t="s">
        <v>116</v>
      </c>
      <c r="AG149" t="s">
        <v>118</v>
      </c>
    </row>
    <row r="150" spans="1:33" x14ac:dyDescent="0.2">
      <c r="A150" s="27" t="s">
        <v>123</v>
      </c>
      <c r="C150" s="10">
        <v>50422.315999999999</v>
      </c>
      <c r="D150">
        <v>5.0000000000000001E-3</v>
      </c>
      <c r="E150">
        <f t="shared" si="22"/>
        <v>27567.013658796965</v>
      </c>
      <c r="F150">
        <f t="shared" si="23"/>
        <v>27567</v>
      </c>
      <c r="G150">
        <f t="shared" si="21"/>
        <v>4.3552999995881692E-3</v>
      </c>
      <c r="L150">
        <f>G150</f>
        <v>4.3552999995881692E-3</v>
      </c>
      <c r="O150">
        <f t="shared" si="16"/>
        <v>-6.7858507243559393E-3</v>
      </c>
      <c r="P150" s="7">
        <f t="shared" si="24"/>
        <v>35403.815999999999</v>
      </c>
      <c r="AC150">
        <v>8</v>
      </c>
      <c r="AE150" t="s">
        <v>103</v>
      </c>
      <c r="AG150" t="s">
        <v>97</v>
      </c>
    </row>
    <row r="151" spans="1:33" x14ac:dyDescent="0.2">
      <c r="A151" s="27" t="s">
        <v>123</v>
      </c>
      <c r="C151" s="10">
        <v>50436.339</v>
      </c>
      <c r="D151">
        <v>5.0000000000000001E-3</v>
      </c>
      <c r="E151">
        <f t="shared" si="22"/>
        <v>27610.991641893845</v>
      </c>
      <c r="F151">
        <f t="shared" si="23"/>
        <v>27611</v>
      </c>
      <c r="G151">
        <f t="shared" si="21"/>
        <v>-2.6651000007404946E-3</v>
      </c>
      <c r="L151">
        <f>G151</f>
        <v>-2.6651000007404946E-3</v>
      </c>
      <c r="O151">
        <f t="shared" si="16"/>
        <v>-6.8741714316641889E-3</v>
      </c>
      <c r="P151" s="7">
        <f t="shared" si="24"/>
        <v>35417.839</v>
      </c>
      <c r="AC151">
        <v>7</v>
      </c>
      <c r="AE151" t="s">
        <v>103</v>
      </c>
      <c r="AG151" t="s">
        <v>97</v>
      </c>
    </row>
    <row r="152" spans="1:33" x14ac:dyDescent="0.2">
      <c r="A152" s="27" t="s">
        <v>123</v>
      </c>
      <c r="C152" s="10">
        <v>50487.358999999997</v>
      </c>
      <c r="D152">
        <v>5.0000000000000001E-3</v>
      </c>
      <c r="E152">
        <f t="shared" si="22"/>
        <v>27770.997111308545</v>
      </c>
      <c r="F152">
        <f t="shared" si="23"/>
        <v>27771</v>
      </c>
      <c r="G152">
        <f t="shared" ref="G152:G183" si="25">C152-(C$7+C$8*F152)</f>
        <v>-9.2109999968670309E-4</v>
      </c>
      <c r="L152">
        <f>G152</f>
        <v>-9.2109999968670309E-4</v>
      </c>
      <c r="O152">
        <f t="shared" si="16"/>
        <v>-7.1974194954639373E-3</v>
      </c>
      <c r="P152" s="7">
        <f t="shared" si="24"/>
        <v>35468.858999999997</v>
      </c>
      <c r="AC152">
        <v>7</v>
      </c>
      <c r="AE152" t="s">
        <v>103</v>
      </c>
      <c r="AG152" t="s">
        <v>97</v>
      </c>
    </row>
    <row r="153" spans="1:33" x14ac:dyDescent="0.2">
      <c r="A153" s="27" t="s">
        <v>117</v>
      </c>
      <c r="C153" s="10">
        <v>50488.631999999998</v>
      </c>
      <c r="E153">
        <f t="shared" si="22"/>
        <v>27774.989407713194</v>
      </c>
      <c r="F153">
        <f t="shared" si="23"/>
        <v>27775</v>
      </c>
      <c r="G153">
        <f t="shared" si="25"/>
        <v>-3.3774999974411912E-3</v>
      </c>
      <c r="M153">
        <f>G153</f>
        <v>-3.3774999974411912E-3</v>
      </c>
      <c r="O153">
        <f t="shared" si="16"/>
        <v>-7.2055425382705277E-3</v>
      </c>
      <c r="P153" s="7">
        <f t="shared" si="24"/>
        <v>35470.131999999998</v>
      </c>
      <c r="AC153">
        <v>14</v>
      </c>
      <c r="AE153" t="s">
        <v>116</v>
      </c>
      <c r="AG153" t="s">
        <v>118</v>
      </c>
    </row>
    <row r="154" spans="1:33" x14ac:dyDescent="0.2">
      <c r="A154" s="27" t="s">
        <v>123</v>
      </c>
      <c r="C154" s="10">
        <v>50502.332000000002</v>
      </c>
      <c r="D154">
        <v>4.0000000000000001E-3</v>
      </c>
      <c r="E154">
        <f t="shared" si="22"/>
        <v>27817.954420080547</v>
      </c>
      <c r="F154">
        <f t="shared" si="23"/>
        <v>27818</v>
      </c>
      <c r="G154">
        <f t="shared" si="25"/>
        <v>-1.4533799992932472E-2</v>
      </c>
      <c r="L154">
        <f t="shared" ref="L154:L159" si="26">G154</f>
        <v>-1.4533799992932472E-2</v>
      </c>
      <c r="O154">
        <f t="shared" ref="O154:O189" si="27">+D$11+D$12*F154+D$13*F154^2</f>
        <v>-7.2929941525398598E-3</v>
      </c>
      <c r="P154" s="7">
        <f t="shared" si="24"/>
        <v>35483.832000000002</v>
      </c>
      <c r="AC154">
        <v>7</v>
      </c>
      <c r="AE154" t="s">
        <v>103</v>
      </c>
      <c r="AG154" t="s">
        <v>97</v>
      </c>
    </row>
    <row r="155" spans="1:33" x14ac:dyDescent="0.2">
      <c r="A155" s="27" t="s">
        <v>123</v>
      </c>
      <c r="C155" s="10">
        <v>50517.326999999997</v>
      </c>
      <c r="D155">
        <v>4.0000000000000001E-3</v>
      </c>
      <c r="E155">
        <f t="shared" si="22"/>
        <v>27864.980723762885</v>
      </c>
      <c r="F155">
        <f t="shared" si="23"/>
        <v>27865</v>
      </c>
      <c r="G155">
        <f t="shared" si="25"/>
        <v>-6.146499996248167E-3</v>
      </c>
      <c r="L155">
        <f t="shared" si="26"/>
        <v>-6.146499996248167E-3</v>
      </c>
      <c r="O155">
        <f t="shared" si="27"/>
        <v>-7.3888505999707005E-3</v>
      </c>
      <c r="P155" s="7">
        <f t="shared" si="24"/>
        <v>35498.826999999997</v>
      </c>
      <c r="AC155">
        <v>6</v>
      </c>
      <c r="AE155" t="s">
        <v>103</v>
      </c>
      <c r="AG155" t="s">
        <v>97</v>
      </c>
    </row>
    <row r="156" spans="1:33" x14ac:dyDescent="0.2">
      <c r="A156" s="27" t="s">
        <v>124</v>
      </c>
      <c r="C156" s="10">
        <v>50639.447999999997</v>
      </c>
      <c r="D156">
        <v>5.0000000000000001E-3</v>
      </c>
      <c r="E156">
        <f t="shared" si="22"/>
        <v>28247.968335099496</v>
      </c>
      <c r="F156">
        <f t="shared" si="23"/>
        <v>28248</v>
      </c>
      <c r="G156">
        <f t="shared" si="25"/>
        <v>-1.009679999697255E-2</v>
      </c>
      <c r="L156">
        <f t="shared" si="26"/>
        <v>-1.009679999697255E-2</v>
      </c>
      <c r="O156">
        <f t="shared" si="27"/>
        <v>-8.1804829842973201E-3</v>
      </c>
      <c r="P156" s="7">
        <f t="shared" si="24"/>
        <v>35620.947999999997</v>
      </c>
      <c r="AC156">
        <v>5</v>
      </c>
      <c r="AE156" t="s">
        <v>103</v>
      </c>
      <c r="AG156" t="s">
        <v>97</v>
      </c>
    </row>
    <row r="157" spans="1:33" x14ac:dyDescent="0.2">
      <c r="A157" s="27" t="s">
        <v>124</v>
      </c>
      <c r="C157" s="10">
        <v>50692.362999999998</v>
      </c>
      <c r="D157">
        <v>4.0000000000000001E-3</v>
      </c>
      <c r="E157">
        <f t="shared" si="22"/>
        <v>28413.916775202979</v>
      </c>
      <c r="F157">
        <f t="shared" si="23"/>
        <v>28414</v>
      </c>
      <c r="G157">
        <f t="shared" si="25"/>
        <v>-2.6537400000961497E-2</v>
      </c>
      <c r="L157">
        <f t="shared" si="26"/>
        <v>-2.6537400000961497E-2</v>
      </c>
      <c r="O157">
        <f t="shared" si="27"/>
        <v>-8.5294053209764714E-3</v>
      </c>
      <c r="P157" s="7">
        <f t="shared" si="24"/>
        <v>35673.862999999998</v>
      </c>
      <c r="AC157">
        <v>7</v>
      </c>
      <c r="AE157" t="s">
        <v>103</v>
      </c>
      <c r="AG157" t="s">
        <v>97</v>
      </c>
    </row>
    <row r="158" spans="1:33" x14ac:dyDescent="0.2">
      <c r="A158" s="27" t="s">
        <v>125</v>
      </c>
      <c r="C158" s="10">
        <v>50708.324000000001</v>
      </c>
      <c r="D158">
        <v>5.0000000000000001E-3</v>
      </c>
      <c r="E158">
        <f t="shared" si="22"/>
        <v>28463.972582677081</v>
      </c>
      <c r="F158">
        <f t="shared" si="23"/>
        <v>28464</v>
      </c>
      <c r="G158">
        <f t="shared" si="25"/>
        <v>-8.7424000012106262E-3</v>
      </c>
      <c r="L158">
        <f t="shared" si="26"/>
        <v>-8.7424000012106262E-3</v>
      </c>
      <c r="O158">
        <f t="shared" si="27"/>
        <v>-8.6351912595529351E-3</v>
      </c>
      <c r="P158" s="7">
        <f t="shared" si="24"/>
        <v>35689.824000000001</v>
      </c>
      <c r="AC158">
        <v>7</v>
      </c>
      <c r="AE158" t="s">
        <v>103</v>
      </c>
      <c r="AG158" t="s">
        <v>97</v>
      </c>
    </row>
    <row r="159" spans="1:33" x14ac:dyDescent="0.2">
      <c r="A159" s="27" t="s">
        <v>125</v>
      </c>
      <c r="C159" s="10">
        <v>50753.29</v>
      </c>
      <c r="D159">
        <v>6.0000000000000001E-3</v>
      </c>
      <c r="E159">
        <f t="shared" si="22"/>
        <v>28604.991907210639</v>
      </c>
      <c r="F159">
        <f t="shared" si="23"/>
        <v>28605</v>
      </c>
      <c r="G159">
        <f t="shared" si="25"/>
        <v>-2.5804999968386255E-3</v>
      </c>
      <c r="L159">
        <f t="shared" si="26"/>
        <v>-2.5804999968386255E-3</v>
      </c>
      <c r="O159">
        <f t="shared" si="27"/>
        <v>-8.9352253283955865E-3</v>
      </c>
      <c r="P159" s="7">
        <f t="shared" si="24"/>
        <v>35734.79</v>
      </c>
      <c r="AC159">
        <v>7</v>
      </c>
      <c r="AE159" t="s">
        <v>103</v>
      </c>
      <c r="AG159" t="s">
        <v>97</v>
      </c>
    </row>
    <row r="160" spans="1:33" x14ac:dyDescent="0.2">
      <c r="A160" s="27" t="s">
        <v>117</v>
      </c>
      <c r="C160" s="10">
        <v>50798.561099999999</v>
      </c>
      <c r="E160">
        <f t="shared" si="22"/>
        <v>28746.96806570574</v>
      </c>
      <c r="F160">
        <f t="shared" si="23"/>
        <v>28747</v>
      </c>
      <c r="G160">
        <f t="shared" si="25"/>
        <v>-1.0182699996221345E-2</v>
      </c>
      <c r="M160">
        <f>G160</f>
        <v>-1.0182699996221345E-2</v>
      </c>
      <c r="O160">
        <f t="shared" si="27"/>
        <v>-9.2399504553398321E-3</v>
      </c>
      <c r="P160" s="7">
        <f t="shared" si="24"/>
        <v>35780.061099999999</v>
      </c>
      <c r="AB160" t="s">
        <v>126</v>
      </c>
      <c r="AC160">
        <v>52</v>
      </c>
      <c r="AE160" t="s">
        <v>127</v>
      </c>
      <c r="AG160" t="s">
        <v>118</v>
      </c>
    </row>
    <row r="161" spans="1:33" x14ac:dyDescent="0.2">
      <c r="A161" s="27" t="s">
        <v>125</v>
      </c>
      <c r="C161" s="10">
        <v>50812.286</v>
      </c>
      <c r="D161">
        <v>5.0000000000000001E-3</v>
      </c>
      <c r="E161">
        <f t="shared" si="22"/>
        <v>28790.011167767094</v>
      </c>
      <c r="F161">
        <f t="shared" si="23"/>
        <v>28790</v>
      </c>
      <c r="G161">
        <f t="shared" si="25"/>
        <v>3.5610000049928203E-3</v>
      </c>
      <c r="L161">
        <f>G161</f>
        <v>3.5610000049928203E-3</v>
      </c>
      <c r="O161">
        <f t="shared" si="27"/>
        <v>-9.3327337625352877E-3</v>
      </c>
      <c r="P161" s="7">
        <f t="shared" si="24"/>
        <v>35793.786</v>
      </c>
      <c r="AC161">
        <v>7</v>
      </c>
      <c r="AE161" t="s">
        <v>103</v>
      </c>
      <c r="AG161" t="s">
        <v>97</v>
      </c>
    </row>
    <row r="162" spans="1:33" x14ac:dyDescent="0.2">
      <c r="A162" s="27" t="s">
        <v>117</v>
      </c>
      <c r="B162" s="8" t="s">
        <v>131</v>
      </c>
      <c r="C162" s="10">
        <v>50813.065999999999</v>
      </c>
      <c r="E162">
        <f t="shared" si="22"/>
        <v>28792.457350952965</v>
      </c>
      <c r="F162">
        <f t="shared" si="23"/>
        <v>28792.5</v>
      </c>
      <c r="G162">
        <f t="shared" si="25"/>
        <v>-1.3599249999970198E-2</v>
      </c>
      <c r="M162">
        <f>G162</f>
        <v>-1.3599249999970198E-2</v>
      </c>
      <c r="O162">
        <f t="shared" si="27"/>
        <v>-9.338135396101184E-3</v>
      </c>
      <c r="P162" s="7">
        <f t="shared" si="24"/>
        <v>35794.565999999999</v>
      </c>
      <c r="AB162" t="s">
        <v>126</v>
      </c>
      <c r="AC162">
        <v>18</v>
      </c>
      <c r="AE162" t="s">
        <v>128</v>
      </c>
      <c r="AG162" t="s">
        <v>118</v>
      </c>
    </row>
    <row r="163" spans="1:33" x14ac:dyDescent="0.2">
      <c r="A163" s="27" t="s">
        <v>129</v>
      </c>
      <c r="C163" s="10">
        <v>50855.317000000003</v>
      </c>
      <c r="D163">
        <v>7.0000000000000001E-3</v>
      </c>
      <c r="E163">
        <f t="shared" si="22"/>
        <v>28924.962076320306</v>
      </c>
      <c r="F163">
        <f t="shared" si="23"/>
        <v>28925</v>
      </c>
      <c r="G163">
        <f t="shared" si="25"/>
        <v>-1.2092499993741512E-2</v>
      </c>
      <c r="L163">
        <f>G163</f>
        <v>-1.2092499993741512E-2</v>
      </c>
      <c r="O163">
        <f t="shared" si="27"/>
        <v>-9.6255628816063893E-3</v>
      </c>
      <c r="P163" s="7">
        <f t="shared" si="24"/>
        <v>35836.817000000003</v>
      </c>
      <c r="AC163">
        <v>8</v>
      </c>
      <c r="AE163" t="s">
        <v>103</v>
      </c>
      <c r="AG163" t="s">
        <v>97</v>
      </c>
    </row>
    <row r="164" spans="1:33" x14ac:dyDescent="0.2">
      <c r="A164" s="27" t="s">
        <v>129</v>
      </c>
      <c r="C164" s="10">
        <v>50862.341</v>
      </c>
      <c r="D164">
        <v>7.0000000000000001E-3</v>
      </c>
      <c r="E164">
        <f t="shared" si="22"/>
        <v>28946.990269522354</v>
      </c>
      <c r="F164">
        <f t="shared" si="23"/>
        <v>28947</v>
      </c>
      <c r="G164">
        <f t="shared" si="25"/>
        <v>-3.1026999931782484E-3</v>
      </c>
      <c r="L164">
        <f>G164</f>
        <v>-3.1026999931782484E-3</v>
      </c>
      <c r="O164">
        <f t="shared" si="27"/>
        <v>-9.6735034866762548E-3</v>
      </c>
      <c r="P164" s="7">
        <f t="shared" si="24"/>
        <v>35843.841</v>
      </c>
      <c r="AC164">
        <v>9</v>
      </c>
      <c r="AE164" t="s">
        <v>103</v>
      </c>
      <c r="AG164" t="s">
        <v>97</v>
      </c>
    </row>
    <row r="165" spans="1:33" x14ac:dyDescent="0.2">
      <c r="A165" s="27" t="s">
        <v>117</v>
      </c>
      <c r="B165" s="8" t="s">
        <v>131</v>
      </c>
      <c r="C165" s="24">
        <v>51072.629000000001</v>
      </c>
      <c r="E165">
        <f t="shared" si="22"/>
        <v>29606.481256434963</v>
      </c>
      <c r="F165">
        <f t="shared" si="23"/>
        <v>29606.5</v>
      </c>
      <c r="G165">
        <f t="shared" si="25"/>
        <v>-5.9766499980469234E-3</v>
      </c>
      <c r="M165">
        <f>G165</f>
        <v>-5.9766499980469234E-3</v>
      </c>
      <c r="O165">
        <f t="shared" si="27"/>
        <v>-1.1139299002081389E-2</v>
      </c>
      <c r="P165" s="7">
        <f t="shared" si="24"/>
        <v>36054.129000000001</v>
      </c>
      <c r="AB165" t="s">
        <v>126</v>
      </c>
      <c r="AC165">
        <v>68</v>
      </c>
      <c r="AE165" t="s">
        <v>116</v>
      </c>
      <c r="AG165" t="s">
        <v>118</v>
      </c>
    </row>
    <row r="166" spans="1:33" x14ac:dyDescent="0.2">
      <c r="A166" s="27" t="s">
        <v>117</v>
      </c>
      <c r="B166" s="8" t="s">
        <v>131</v>
      </c>
      <c r="C166" s="10">
        <v>51095.589</v>
      </c>
      <c r="E166">
        <f t="shared" si="22"/>
        <v>29678.486853803872</v>
      </c>
      <c r="F166">
        <f t="shared" si="23"/>
        <v>29678.5</v>
      </c>
      <c r="G166">
        <f t="shared" si="25"/>
        <v>-4.1918499991879798E-3</v>
      </c>
      <c r="M166">
        <f>G166</f>
        <v>-4.1918499991879798E-3</v>
      </c>
      <c r="O166">
        <f t="shared" si="27"/>
        <v>-1.1302684487372379E-2</v>
      </c>
      <c r="P166" s="7">
        <f t="shared" si="24"/>
        <v>36077.089</v>
      </c>
      <c r="AC166">
        <v>15</v>
      </c>
      <c r="AE166" t="s">
        <v>116</v>
      </c>
      <c r="AG166" t="s">
        <v>118</v>
      </c>
    </row>
    <row r="167" spans="1:33" x14ac:dyDescent="0.2">
      <c r="A167" s="27" t="s">
        <v>117</v>
      </c>
      <c r="B167" s="8" t="s">
        <v>131</v>
      </c>
      <c r="C167" s="10">
        <v>51160.635999999999</v>
      </c>
      <c r="E167">
        <f t="shared" si="22"/>
        <v>29882.482850844612</v>
      </c>
      <c r="F167">
        <f t="shared" si="23"/>
        <v>29882.5</v>
      </c>
      <c r="G167">
        <f t="shared" si="25"/>
        <v>-5.4682499976479448E-3</v>
      </c>
      <c r="M167">
        <f>G167</f>
        <v>-5.4682499976479448E-3</v>
      </c>
      <c r="O167">
        <f t="shared" si="27"/>
        <v>-1.1769201229605737E-2</v>
      </c>
      <c r="P167" s="7">
        <f t="shared" si="24"/>
        <v>36142.135999999999</v>
      </c>
      <c r="AC167">
        <v>11</v>
      </c>
      <c r="AE167" t="s">
        <v>116</v>
      </c>
      <c r="AG167" t="s">
        <v>118</v>
      </c>
    </row>
    <row r="168" spans="1:33" x14ac:dyDescent="0.2">
      <c r="A168" s="27" t="s">
        <v>89</v>
      </c>
      <c r="C168" s="10">
        <v>51546.291899999997</v>
      </c>
      <c r="D168">
        <v>1E-3</v>
      </c>
      <c r="E168">
        <f t="shared" si="22"/>
        <v>31091.950771504224</v>
      </c>
      <c r="F168">
        <f t="shared" si="23"/>
        <v>31092</v>
      </c>
      <c r="G168">
        <f t="shared" si="25"/>
        <v>-1.5697199996793643E-2</v>
      </c>
      <c r="M168">
        <f>G168</f>
        <v>-1.5697199996793643E-2</v>
      </c>
      <c r="O168">
        <f t="shared" si="27"/>
        <v>-1.464418648609233E-2</v>
      </c>
      <c r="P168" s="7">
        <f t="shared" si="24"/>
        <v>36527.791899999997</v>
      </c>
      <c r="Q168">
        <f t="shared" ref="Q168:Q189" si="28">+(O168-G168)^2</f>
        <v>1.1088374537195044E-6</v>
      </c>
    </row>
    <row r="169" spans="1:33" x14ac:dyDescent="0.2">
      <c r="A169" s="28" t="s">
        <v>77</v>
      </c>
      <c r="C169" s="10">
        <v>51786.874627999998</v>
      </c>
      <c r="D169">
        <v>2.0000000000000001E-4</v>
      </c>
      <c r="E169">
        <f t="shared" si="22"/>
        <v>31846.450033101879</v>
      </c>
      <c r="F169">
        <f t="shared" si="23"/>
        <v>31846.5</v>
      </c>
      <c r="G169">
        <f t="shared" si="25"/>
        <v>-1.5932649999740534E-2</v>
      </c>
      <c r="K169">
        <f>G169</f>
        <v>-1.5932649999740534E-2</v>
      </c>
      <c r="O169">
        <f t="shared" si="27"/>
        <v>-1.6532150416787801E-2</v>
      </c>
      <c r="P169" s="7">
        <f t="shared" si="24"/>
        <v>36768.374627999998</v>
      </c>
      <c r="Q169">
        <f t="shared" si="28"/>
        <v>3.5940075003984779E-7</v>
      </c>
    </row>
    <row r="170" spans="1:33" x14ac:dyDescent="0.2">
      <c r="A170" s="27" t="s">
        <v>133</v>
      </c>
      <c r="C170" s="10">
        <v>51806.483999999997</v>
      </c>
      <c r="E170">
        <f t="shared" si="22"/>
        <v>31907.947617809594</v>
      </c>
      <c r="F170">
        <f t="shared" si="23"/>
        <v>31908</v>
      </c>
      <c r="G170">
        <f t="shared" si="25"/>
        <v>-1.6702799999620765E-2</v>
      </c>
      <c r="M170">
        <f>G170</f>
        <v>-1.6702799999620765E-2</v>
      </c>
      <c r="O170">
        <f t="shared" si="27"/>
        <v>-1.6689240973567193E-2</v>
      </c>
      <c r="P170" s="7">
        <f t="shared" si="24"/>
        <v>36787.983999999997</v>
      </c>
      <c r="Q170">
        <f t="shared" si="28"/>
        <v>1.8384718752145208E-10</v>
      </c>
    </row>
    <row r="171" spans="1:33" x14ac:dyDescent="0.2">
      <c r="A171" s="27" t="s">
        <v>133</v>
      </c>
      <c r="C171" s="10">
        <v>51815.572200000002</v>
      </c>
      <c r="E171">
        <f t="shared" si="22"/>
        <v>31936.449415283831</v>
      </c>
      <c r="F171">
        <f t="shared" si="23"/>
        <v>31936.5</v>
      </c>
      <c r="G171">
        <f t="shared" si="25"/>
        <v>-1.6129649993672501E-2</v>
      </c>
      <c r="M171">
        <f>G171</f>
        <v>-1.6129649993672501E-2</v>
      </c>
      <c r="O171">
        <f t="shared" si="27"/>
        <v>-1.6762202638153582E-2</v>
      </c>
      <c r="P171" s="7">
        <f t="shared" si="24"/>
        <v>36797.072200000002</v>
      </c>
      <c r="Q171">
        <f t="shared" si="28"/>
        <v>4.0012284804000899E-7</v>
      </c>
    </row>
    <row r="172" spans="1:33" x14ac:dyDescent="0.2">
      <c r="A172" s="27" t="s">
        <v>133</v>
      </c>
      <c r="C172" s="10">
        <v>51846.3416</v>
      </c>
      <c r="E172">
        <f t="shared" si="22"/>
        <v>32032.946324155033</v>
      </c>
      <c r="F172">
        <f t="shared" si="23"/>
        <v>32033</v>
      </c>
      <c r="G172">
        <f t="shared" si="25"/>
        <v>-1.7115299997385591E-2</v>
      </c>
      <c r="M172">
        <f>G172</f>
        <v>-1.7115299997385591E-2</v>
      </c>
      <c r="O172">
        <f t="shared" si="27"/>
        <v>-1.7010017648797567E-2</v>
      </c>
      <c r="P172" s="7">
        <f t="shared" si="24"/>
        <v>36827.8416</v>
      </c>
      <c r="Q172">
        <f t="shared" si="28"/>
        <v>1.1084372924210349E-8</v>
      </c>
    </row>
    <row r="173" spans="1:33" x14ac:dyDescent="0.2">
      <c r="A173" s="27" t="s">
        <v>133</v>
      </c>
      <c r="C173" s="10">
        <v>51881.257400000002</v>
      </c>
      <c r="E173">
        <f t="shared" si="22"/>
        <v>32142.446891951789</v>
      </c>
      <c r="F173">
        <f t="shared" si="23"/>
        <v>32142.5</v>
      </c>
      <c r="G173">
        <f t="shared" si="25"/>
        <v>-1.6934249993937556E-2</v>
      </c>
      <c r="M173">
        <f>G173</f>
        <v>-1.6934249993937556E-2</v>
      </c>
      <c r="O173">
        <f t="shared" si="27"/>
        <v>-1.7292655803145401E-2</v>
      </c>
      <c r="P173" s="7">
        <f t="shared" si="24"/>
        <v>36862.757400000002</v>
      </c>
      <c r="Q173">
        <f t="shared" si="28"/>
        <v>1.284547240739307E-7</v>
      </c>
    </row>
    <row r="174" spans="1:33" x14ac:dyDescent="0.2">
      <c r="A174" s="29" t="s">
        <v>139</v>
      </c>
      <c r="B174" s="16" t="s">
        <v>132</v>
      </c>
      <c r="C174" s="25">
        <v>52187.5236</v>
      </c>
      <c r="D174" s="14">
        <v>2.9999999999999997E-4</v>
      </c>
      <c r="E174">
        <f t="shared" si="22"/>
        <v>33102.938210980799</v>
      </c>
      <c r="F174">
        <f t="shared" si="23"/>
        <v>33103</v>
      </c>
      <c r="G174">
        <f t="shared" si="25"/>
        <v>-1.970229999278672E-2</v>
      </c>
      <c r="M174">
        <f>G174</f>
        <v>-1.970229999278672E-2</v>
      </c>
      <c r="O174">
        <f t="shared" si="27"/>
        <v>-1.9837421271093086E-2</v>
      </c>
      <c r="P174" s="7">
        <f t="shared" si="24"/>
        <v>37169.0236</v>
      </c>
      <c r="Q174">
        <f t="shared" si="28"/>
        <v>1.8257759851146414E-8</v>
      </c>
    </row>
    <row r="175" spans="1:33" x14ac:dyDescent="0.2">
      <c r="A175" s="27" t="s">
        <v>134</v>
      </c>
      <c r="B175" s="8" t="s">
        <v>132</v>
      </c>
      <c r="C175" s="10">
        <v>52200.277699999999</v>
      </c>
      <c r="D175">
        <v>1E-4</v>
      </c>
      <c r="E175">
        <f t="shared" si="22"/>
        <v>33142.936755815412</v>
      </c>
      <c r="F175">
        <f t="shared" si="23"/>
        <v>33143</v>
      </c>
      <c r="G175">
        <f t="shared" si="25"/>
        <v>-2.0166299997072201E-2</v>
      </c>
      <c r="J175">
        <f>G175</f>
        <v>-2.0166299997072201E-2</v>
      </c>
      <c r="O175">
        <f t="shared" si="27"/>
        <v>-1.9945950538430429E-2</v>
      </c>
      <c r="P175" s="7">
        <f t="shared" si="24"/>
        <v>37181.777699999999</v>
      </c>
      <c r="Q175">
        <f t="shared" si="28"/>
        <v>4.8553883923721998E-8</v>
      </c>
    </row>
    <row r="176" spans="1:33" x14ac:dyDescent="0.2">
      <c r="A176" s="27" t="s">
        <v>134</v>
      </c>
      <c r="B176" s="8" t="s">
        <v>132</v>
      </c>
      <c r="C176" s="10">
        <v>52311.241800000003</v>
      </c>
      <c r="D176">
        <v>1E-4</v>
      </c>
      <c r="E176">
        <f t="shared" si="22"/>
        <v>33490.934852810358</v>
      </c>
      <c r="F176">
        <f t="shared" si="23"/>
        <v>33491</v>
      </c>
      <c r="G176">
        <f t="shared" si="25"/>
        <v>-2.0773099997313693E-2</v>
      </c>
      <c r="J176">
        <f>G176</f>
        <v>-2.0773099997313693E-2</v>
      </c>
      <c r="O176">
        <f t="shared" si="27"/>
        <v>-2.0898767310232096E-2</v>
      </c>
      <c r="P176" s="7">
        <f t="shared" si="24"/>
        <v>37292.741800000003</v>
      </c>
      <c r="Q176">
        <f t="shared" si="28"/>
        <v>1.5792273536131676E-8</v>
      </c>
    </row>
    <row r="177" spans="1:17" x14ac:dyDescent="0.2">
      <c r="A177" s="27" t="s">
        <v>136</v>
      </c>
      <c r="B177" s="10"/>
      <c r="C177" s="10">
        <v>52505.428599999999</v>
      </c>
      <c r="D177" s="12">
        <v>1E-4</v>
      </c>
      <c r="E177">
        <f t="shared" si="22"/>
        <v>34099.930346501853</v>
      </c>
      <c r="F177">
        <f t="shared" si="23"/>
        <v>34100</v>
      </c>
      <c r="G177">
        <f t="shared" si="25"/>
        <v>-2.2209999995538965E-2</v>
      </c>
      <c r="H177" s="10"/>
      <c r="I177" s="8"/>
      <c r="J177">
        <f>G177</f>
        <v>-2.2209999995538965E-2</v>
      </c>
      <c r="O177">
        <f t="shared" si="27"/>
        <v>-2.2603369834745549E-2</v>
      </c>
      <c r="P177" s="7">
        <f t="shared" si="24"/>
        <v>37486.928599999999</v>
      </c>
      <c r="Q177">
        <f t="shared" si="28"/>
        <v>1.5473983039741355E-7</v>
      </c>
    </row>
    <row r="178" spans="1:17" x14ac:dyDescent="0.2">
      <c r="A178" s="27" t="s">
        <v>134</v>
      </c>
      <c r="B178" s="8" t="s">
        <v>132</v>
      </c>
      <c r="C178" s="10">
        <v>52527.429900000003</v>
      </c>
      <c r="D178">
        <v>1E-4</v>
      </c>
      <c r="E178">
        <f t="shared" si="22"/>
        <v>34168.929333844753</v>
      </c>
      <c r="F178">
        <f t="shared" si="23"/>
        <v>34169</v>
      </c>
      <c r="G178">
        <f t="shared" si="25"/>
        <v>-2.25328999949852E-2</v>
      </c>
      <c r="J178">
        <f>G178</f>
        <v>-2.25328999949852E-2</v>
      </c>
      <c r="O178">
        <f t="shared" si="27"/>
        <v>-2.27994860056627E-2</v>
      </c>
      <c r="P178" s="7">
        <f t="shared" si="24"/>
        <v>37508.929900000003</v>
      </c>
      <c r="Q178">
        <f t="shared" si="28"/>
        <v>7.1068101088944012E-8</v>
      </c>
    </row>
    <row r="179" spans="1:17" x14ac:dyDescent="0.2">
      <c r="A179" s="27" t="s">
        <v>144</v>
      </c>
      <c r="C179" s="23">
        <v>52574.3001</v>
      </c>
      <c r="D179">
        <v>1.5E-3</v>
      </c>
      <c r="E179">
        <f t="shared" si="22"/>
        <v>34315.920481484129</v>
      </c>
      <c r="F179">
        <f t="shared" si="23"/>
        <v>34316</v>
      </c>
      <c r="G179">
        <f t="shared" si="25"/>
        <v>-2.5355599995236844E-2</v>
      </c>
      <c r="M179">
        <f>+C$11+C$12*F179</f>
        <v>-2.3198333564852014E-2</v>
      </c>
      <c r="O179">
        <f t="shared" si="27"/>
        <v>-2.3219323934309526E-2</v>
      </c>
      <c r="P179" s="7">
        <f t="shared" si="24"/>
        <v>37555.8001</v>
      </c>
      <c r="Q179">
        <f t="shared" si="28"/>
        <v>4.5636754084911391E-6</v>
      </c>
    </row>
    <row r="180" spans="1:17" x14ac:dyDescent="0.2">
      <c r="A180" s="28" t="s">
        <v>137</v>
      </c>
      <c r="B180" s="8" t="s">
        <v>131</v>
      </c>
      <c r="C180" s="10">
        <v>52658.641712922465</v>
      </c>
      <c r="D180">
        <v>2.0000000000000001E-4</v>
      </c>
      <c r="E180">
        <f t="shared" si="22"/>
        <v>34580.426937126089</v>
      </c>
      <c r="F180">
        <f t="shared" si="23"/>
        <v>34580.5</v>
      </c>
      <c r="G180">
        <f t="shared" si="25"/>
        <v>-2.3297127532714512E-2</v>
      </c>
      <c r="K180">
        <f>G180</f>
        <v>-2.3297127532714512E-2</v>
      </c>
      <c r="N180">
        <f t="shared" ref="N180:N188" si="29">+C$11+C$12*F180</f>
        <v>-2.3917737465568911E-2</v>
      </c>
      <c r="O180">
        <f t="shared" si="27"/>
        <v>-2.398168878277359E-2</v>
      </c>
      <c r="P180" s="7">
        <f t="shared" si="24"/>
        <v>37640.141712922465</v>
      </c>
      <c r="Q180">
        <f t="shared" si="28"/>
        <v>4.6862410508244726E-7</v>
      </c>
    </row>
    <row r="181" spans="1:17" x14ac:dyDescent="0.2">
      <c r="A181" s="27" t="s">
        <v>136</v>
      </c>
      <c r="B181" s="11"/>
      <c r="C181" s="10">
        <v>52698.3393</v>
      </c>
      <c r="D181" s="12">
        <v>4.0000000000000002E-4</v>
      </c>
      <c r="E181">
        <f t="shared" ref="E181:E189" si="30">(C181-C$7)/C$8</f>
        <v>34704.923821778626</v>
      </c>
      <c r="F181">
        <f t="shared" ref="F181:F189" si="31">ROUND(2*E181,0)/2</f>
        <v>34705</v>
      </c>
      <c r="G181">
        <f t="shared" si="25"/>
        <v>-2.4290499997732695E-2</v>
      </c>
      <c r="H181" s="10"/>
      <c r="I181" s="11"/>
      <c r="J181">
        <f>G181</f>
        <v>-2.4290499997732695E-2</v>
      </c>
      <c r="N181">
        <f t="shared" si="29"/>
        <v>-2.4256360473656841E-2</v>
      </c>
      <c r="O181">
        <f t="shared" si="27"/>
        <v>-2.4343622494965536E-2</v>
      </c>
      <c r="P181" s="7">
        <f t="shared" ref="P181:P189" si="32">C181-15018.5</f>
        <v>37679.8393</v>
      </c>
      <c r="Q181">
        <f t="shared" si="28"/>
        <v>2.8219997122531897E-9</v>
      </c>
    </row>
    <row r="182" spans="1:17" x14ac:dyDescent="0.2">
      <c r="A182" s="30" t="s">
        <v>136</v>
      </c>
      <c r="B182" s="8" t="s">
        <v>131</v>
      </c>
      <c r="C182" s="10">
        <v>52698.499499999998</v>
      </c>
      <c r="D182" s="12">
        <v>2.9999999999999997E-4</v>
      </c>
      <c r="E182">
        <f t="shared" si="30"/>
        <v>34705.426230171412</v>
      </c>
      <c r="F182">
        <f t="shared" si="31"/>
        <v>34705.5</v>
      </c>
      <c r="G182">
        <f t="shared" si="25"/>
        <v>-2.3522550000052433E-2</v>
      </c>
      <c r="M182">
        <f>G182</f>
        <v>-2.3522550000052433E-2</v>
      </c>
      <c r="N182">
        <f t="shared" si="29"/>
        <v>-2.4257720405416225E-2</v>
      </c>
      <c r="O182">
        <f t="shared" si="27"/>
        <v>-2.4345080030406419E-2</v>
      </c>
      <c r="P182" s="7">
        <f t="shared" si="32"/>
        <v>37679.999499999998</v>
      </c>
      <c r="Q182">
        <f t="shared" si="28"/>
        <v>6.7655565083412762E-7</v>
      </c>
    </row>
    <row r="183" spans="1:17" x14ac:dyDescent="0.2">
      <c r="A183" s="29" t="s">
        <v>140</v>
      </c>
      <c r="B183" s="8" t="s">
        <v>131</v>
      </c>
      <c r="C183" s="23">
        <v>52884.394999999997</v>
      </c>
      <c r="D183">
        <v>2.0000000000000001E-4</v>
      </c>
      <c r="E183">
        <f t="shared" si="30"/>
        <v>35288.41911021027</v>
      </c>
      <c r="F183">
        <f t="shared" si="31"/>
        <v>35288.5</v>
      </c>
      <c r="G183">
        <f t="shared" si="25"/>
        <v>-2.579284999956144E-2</v>
      </c>
      <c r="M183">
        <f>G183</f>
        <v>-2.579284999956144E-2</v>
      </c>
      <c r="N183">
        <f t="shared" si="29"/>
        <v>-2.5843400836864067E-2</v>
      </c>
      <c r="O183">
        <f t="shared" si="27"/>
        <v>-2.6066263860985178E-2</v>
      </c>
      <c r="P183" s="7">
        <f t="shared" si="32"/>
        <v>37865.894999999997</v>
      </c>
      <c r="Q183">
        <f t="shared" si="28"/>
        <v>7.4755139618639021E-8</v>
      </c>
    </row>
    <row r="184" spans="1:17" x14ac:dyDescent="0.2">
      <c r="A184" s="29" t="s">
        <v>140</v>
      </c>
      <c r="B184" s="8" t="s">
        <v>131</v>
      </c>
      <c r="C184" s="23">
        <v>52928.397299999997</v>
      </c>
      <c r="D184">
        <v>1E-3</v>
      </c>
      <c r="E184">
        <f t="shared" si="30"/>
        <v>35426.416144056355</v>
      </c>
      <c r="F184">
        <f t="shared" si="31"/>
        <v>35426.5</v>
      </c>
      <c r="G184">
        <f t="shared" ref="G184:G189" si="33">C184-(C$7+C$8*F184)</f>
        <v>-2.6738649998151232E-2</v>
      </c>
      <c r="M184">
        <f>G184</f>
        <v>-2.6738649998151232E-2</v>
      </c>
      <c r="N184">
        <f t="shared" si="29"/>
        <v>-2.6218742002455497E-2</v>
      </c>
      <c r="O184">
        <f t="shared" si="27"/>
        <v>-2.648002580234847E-2</v>
      </c>
      <c r="P184" s="7">
        <f t="shared" si="32"/>
        <v>37909.897299999997</v>
      </c>
      <c r="Q184">
        <f t="shared" si="28"/>
        <v>6.6886474654625304E-8</v>
      </c>
    </row>
    <row r="185" spans="1:17" x14ac:dyDescent="0.2">
      <c r="A185" s="27" t="s">
        <v>138</v>
      </c>
      <c r="B185" s="8" t="s">
        <v>132</v>
      </c>
      <c r="C185" s="10">
        <v>52964.269099999998</v>
      </c>
      <c r="D185" s="12">
        <v>6.9999999999999999E-4</v>
      </c>
      <c r="E185">
        <f t="shared" si="30"/>
        <v>35538.914854321956</v>
      </c>
      <c r="F185">
        <f t="shared" si="31"/>
        <v>35539</v>
      </c>
      <c r="G185">
        <f t="shared" si="33"/>
        <v>-2.7149900000949856E-2</v>
      </c>
      <c r="M185">
        <f>G185</f>
        <v>-2.7149900000949856E-2</v>
      </c>
      <c r="N185">
        <f t="shared" si="29"/>
        <v>-2.6524726648318078E-2</v>
      </c>
      <c r="O185">
        <f t="shared" si="27"/>
        <v>-2.681912919872876E-2</v>
      </c>
      <c r="P185" s="7">
        <f t="shared" si="32"/>
        <v>37945.769099999998</v>
      </c>
      <c r="Q185">
        <f t="shared" si="28"/>
        <v>1.0940932360198752E-7</v>
      </c>
    </row>
    <row r="186" spans="1:17" x14ac:dyDescent="0.2">
      <c r="A186" s="27" t="s">
        <v>137</v>
      </c>
      <c r="B186" s="8" t="s">
        <v>131</v>
      </c>
      <c r="C186" s="23">
        <v>52975.589200000002</v>
      </c>
      <c r="D186">
        <v>1E-4</v>
      </c>
      <c r="E186">
        <f t="shared" si="30"/>
        <v>35574.416185453316</v>
      </c>
      <c r="F186">
        <f t="shared" si="31"/>
        <v>35574.5</v>
      </c>
      <c r="G186">
        <f t="shared" si="33"/>
        <v>-2.6725449992227368E-2</v>
      </c>
      <c r="J186">
        <f>G186</f>
        <v>-2.6725449992227368E-2</v>
      </c>
      <c r="N186">
        <f t="shared" si="29"/>
        <v>-2.6621281803234711E-2</v>
      </c>
      <c r="O186">
        <f t="shared" si="27"/>
        <v>-2.6926470271751074E-2</v>
      </c>
      <c r="P186" s="7">
        <f t="shared" si="32"/>
        <v>37957.089200000002</v>
      </c>
      <c r="Q186">
        <f t="shared" si="28"/>
        <v>4.0409152779788871E-8</v>
      </c>
    </row>
    <row r="187" spans="1:17" x14ac:dyDescent="0.2">
      <c r="A187" s="28" t="s">
        <v>137</v>
      </c>
      <c r="C187" s="10">
        <v>52975.589212438128</v>
      </c>
      <c r="D187">
        <v>1E-4</v>
      </c>
      <c r="E187">
        <f t="shared" si="30"/>
        <v>35574.416224460925</v>
      </c>
      <c r="F187">
        <f t="shared" si="31"/>
        <v>35574.5</v>
      </c>
      <c r="G187">
        <f t="shared" si="33"/>
        <v>-2.6713011866377201E-2</v>
      </c>
      <c r="K187">
        <f>G187</f>
        <v>-2.6713011866377201E-2</v>
      </c>
      <c r="N187">
        <f t="shared" si="29"/>
        <v>-2.6621281803234711E-2</v>
      </c>
      <c r="O187">
        <f t="shared" si="27"/>
        <v>-2.6926470271751074E-2</v>
      </c>
      <c r="P187" s="7">
        <f t="shared" si="32"/>
        <v>37957.089212438128</v>
      </c>
      <c r="Q187">
        <f t="shared" si="28"/>
        <v>4.5564490824756723E-8</v>
      </c>
    </row>
    <row r="188" spans="1:17" x14ac:dyDescent="0.2">
      <c r="A188" s="27" t="s">
        <v>138</v>
      </c>
      <c r="B188" s="8" t="s">
        <v>131</v>
      </c>
      <c r="C188" s="10">
        <v>52981.327700000002</v>
      </c>
      <c r="D188" s="12">
        <v>1.4E-3</v>
      </c>
      <c r="E188">
        <f t="shared" si="30"/>
        <v>35592.412880597112</v>
      </c>
      <c r="F188">
        <f t="shared" si="31"/>
        <v>35592.5</v>
      </c>
      <c r="G188">
        <f t="shared" si="33"/>
        <v>-2.7779249990999233E-2</v>
      </c>
      <c r="M188">
        <f>G188</f>
        <v>-2.7779249990999233E-2</v>
      </c>
      <c r="N188">
        <f t="shared" si="29"/>
        <v>-2.6670239346572727E-2</v>
      </c>
      <c r="O188">
        <f t="shared" si="27"/>
        <v>-2.6980958153700052E-2</v>
      </c>
      <c r="P188" s="7">
        <f t="shared" si="32"/>
        <v>37962.827700000002</v>
      </c>
      <c r="Q188">
        <f t="shared" si="28"/>
        <v>6.3726985749850202E-7</v>
      </c>
    </row>
    <row r="189" spans="1:17" x14ac:dyDescent="0.2">
      <c r="A189" s="31" t="s">
        <v>141</v>
      </c>
      <c r="B189" s="13"/>
      <c r="C189" s="26">
        <v>53671.822009703443</v>
      </c>
      <c r="D189" s="15">
        <v>1E-4</v>
      </c>
      <c r="E189">
        <f t="shared" si="30"/>
        <v>37757.894381033941</v>
      </c>
      <c r="F189">
        <f t="shared" si="31"/>
        <v>37758</v>
      </c>
      <c r="G189">
        <f t="shared" si="33"/>
        <v>-3.3678096551739145E-2</v>
      </c>
      <c r="K189">
        <f>G189</f>
        <v>-3.3678096551739145E-2</v>
      </c>
      <c r="O189">
        <f t="shared" si="27"/>
        <v>-3.3837739492924679E-2</v>
      </c>
      <c r="P189" s="7">
        <f t="shared" si="32"/>
        <v>38653.322009703443</v>
      </c>
      <c r="Q189">
        <f t="shared" si="28"/>
        <v>2.5485868670367803E-8</v>
      </c>
    </row>
    <row r="190" spans="1:17" x14ac:dyDescent="0.2">
      <c r="A190" s="21"/>
      <c r="C190" s="23"/>
      <c r="P190" s="7"/>
    </row>
    <row r="191" spans="1:17" x14ac:dyDescent="0.2">
      <c r="A191" s="21"/>
      <c r="C191" s="23"/>
      <c r="P191" s="7"/>
    </row>
    <row r="192" spans="1:17" x14ac:dyDescent="0.2">
      <c r="A192" s="21"/>
      <c r="C192" s="23"/>
      <c r="P192" s="7"/>
    </row>
    <row r="193" spans="1:16" x14ac:dyDescent="0.2">
      <c r="A193" s="21"/>
      <c r="C193" s="23"/>
      <c r="P193" s="7"/>
    </row>
    <row r="194" spans="1:16" x14ac:dyDescent="0.2">
      <c r="A194" s="21"/>
      <c r="C194" s="23"/>
      <c r="P194" s="7"/>
    </row>
    <row r="195" spans="1:16" x14ac:dyDescent="0.2">
      <c r="A195" s="21"/>
      <c r="C195" s="23"/>
      <c r="P195" s="7"/>
    </row>
    <row r="196" spans="1:16" x14ac:dyDescent="0.2">
      <c r="A196" s="21"/>
      <c r="C196" s="23"/>
      <c r="P196" s="7"/>
    </row>
    <row r="197" spans="1:16" x14ac:dyDescent="0.2">
      <c r="A197" s="21"/>
      <c r="C197" s="23"/>
      <c r="P197" s="7"/>
    </row>
    <row r="198" spans="1:16" x14ac:dyDescent="0.2">
      <c r="A198" s="21"/>
      <c r="C198" s="23"/>
      <c r="P198" s="7"/>
    </row>
    <row r="199" spans="1:16" x14ac:dyDescent="0.2">
      <c r="A199" s="21"/>
      <c r="C199" s="23"/>
      <c r="P199" s="7"/>
    </row>
    <row r="200" spans="1:16" x14ac:dyDescent="0.2">
      <c r="A200" s="21"/>
      <c r="C200" s="23"/>
      <c r="P200" s="7"/>
    </row>
    <row r="201" spans="1:16" x14ac:dyDescent="0.2">
      <c r="A201" s="21"/>
      <c r="C201" s="23"/>
      <c r="P201" s="7"/>
    </row>
    <row r="202" spans="1:16" x14ac:dyDescent="0.2">
      <c r="A202" s="21"/>
      <c r="C202" s="23"/>
      <c r="P202" s="7"/>
    </row>
    <row r="203" spans="1:16" x14ac:dyDescent="0.2">
      <c r="A203" s="21"/>
      <c r="C203" s="23"/>
      <c r="P203" s="7"/>
    </row>
    <row r="204" spans="1:16" x14ac:dyDescent="0.2">
      <c r="A204" s="21"/>
      <c r="C204" s="23"/>
      <c r="P204" s="7"/>
    </row>
    <row r="205" spans="1:16" x14ac:dyDescent="0.2">
      <c r="A205" s="21"/>
      <c r="C205" s="23"/>
      <c r="P205" s="7"/>
    </row>
    <row r="206" spans="1:16" x14ac:dyDescent="0.2">
      <c r="A206" s="21"/>
      <c r="C206" s="23"/>
      <c r="P206" s="7"/>
    </row>
    <row r="207" spans="1:16" x14ac:dyDescent="0.2">
      <c r="A207" s="21"/>
      <c r="C207" s="23"/>
      <c r="P207" s="7"/>
    </row>
    <row r="208" spans="1:16" x14ac:dyDescent="0.2">
      <c r="A208" s="21"/>
      <c r="C208" s="23"/>
      <c r="P208" s="7"/>
    </row>
    <row r="209" spans="1:16" x14ac:dyDescent="0.2">
      <c r="A209" s="21"/>
      <c r="C209" s="23"/>
      <c r="P209" s="7"/>
    </row>
    <row r="210" spans="1:16" x14ac:dyDescent="0.2">
      <c r="A210" s="21"/>
      <c r="C210" s="23"/>
      <c r="P210" s="7"/>
    </row>
    <row r="211" spans="1:16" x14ac:dyDescent="0.2">
      <c r="A211" s="21"/>
      <c r="C211" s="23"/>
      <c r="P211" s="7"/>
    </row>
    <row r="212" spans="1:16" x14ac:dyDescent="0.2">
      <c r="A212" s="21"/>
      <c r="C212" s="23"/>
      <c r="P212" s="7"/>
    </row>
    <row r="213" spans="1:16" x14ac:dyDescent="0.2">
      <c r="A213" s="21"/>
      <c r="C213" s="23"/>
      <c r="P213" s="7"/>
    </row>
    <row r="214" spans="1:16" x14ac:dyDescent="0.2">
      <c r="A214" s="21"/>
      <c r="C214" s="23"/>
      <c r="P214" s="7"/>
    </row>
    <row r="215" spans="1:16" x14ac:dyDescent="0.2">
      <c r="A215" s="21"/>
      <c r="C215" s="23"/>
      <c r="P215" s="7"/>
    </row>
    <row r="216" spans="1:16" x14ac:dyDescent="0.2">
      <c r="A216" s="21"/>
      <c r="C216" s="23"/>
      <c r="P216" s="7"/>
    </row>
    <row r="217" spans="1:16" x14ac:dyDescent="0.2">
      <c r="A217" s="21"/>
      <c r="C217" s="23"/>
      <c r="P217" s="7"/>
    </row>
    <row r="218" spans="1:16" x14ac:dyDescent="0.2">
      <c r="A218" s="21"/>
      <c r="C218" s="23"/>
      <c r="P218" s="7"/>
    </row>
    <row r="219" spans="1:16" x14ac:dyDescent="0.2">
      <c r="A219" s="21"/>
      <c r="C219" s="23"/>
      <c r="P219" s="7"/>
    </row>
    <row r="220" spans="1:16" x14ac:dyDescent="0.2">
      <c r="A220" s="21"/>
      <c r="C220" s="23"/>
      <c r="P220" s="7"/>
    </row>
    <row r="221" spans="1:16" x14ac:dyDescent="0.2">
      <c r="A221" s="21"/>
      <c r="C221" s="23"/>
      <c r="P221" s="7"/>
    </row>
    <row r="222" spans="1:16" x14ac:dyDescent="0.2">
      <c r="A222" s="21"/>
      <c r="C222" s="23"/>
      <c r="P222" s="7"/>
    </row>
    <row r="223" spans="1:16" x14ac:dyDescent="0.2">
      <c r="A223" s="21"/>
      <c r="C223" s="23"/>
      <c r="P223" s="7"/>
    </row>
    <row r="224" spans="1:16" x14ac:dyDescent="0.2">
      <c r="A224" s="21"/>
      <c r="C224" s="23"/>
      <c r="P224" s="7"/>
    </row>
    <row r="225" spans="1:16" x14ac:dyDescent="0.2">
      <c r="A225" s="21"/>
      <c r="C225" s="23"/>
      <c r="P225" s="7"/>
    </row>
    <row r="226" spans="1:16" x14ac:dyDescent="0.2">
      <c r="A226" s="21"/>
      <c r="C226" s="23"/>
      <c r="P226" s="7"/>
    </row>
    <row r="227" spans="1:16" x14ac:dyDescent="0.2">
      <c r="A227" s="21"/>
      <c r="C227" s="23"/>
      <c r="P227" s="7"/>
    </row>
    <row r="228" spans="1:16" x14ac:dyDescent="0.2">
      <c r="A228" s="21"/>
      <c r="C228" s="23"/>
      <c r="P228" s="7"/>
    </row>
    <row r="229" spans="1:16" x14ac:dyDescent="0.2">
      <c r="A229" s="21"/>
      <c r="C229" s="23"/>
      <c r="P229" s="7"/>
    </row>
    <row r="230" spans="1:16" x14ac:dyDescent="0.2">
      <c r="A230" s="21"/>
      <c r="C230" s="23"/>
      <c r="P230" s="7"/>
    </row>
    <row r="231" spans="1:16" x14ac:dyDescent="0.2">
      <c r="A231" s="21"/>
      <c r="C231" s="23"/>
      <c r="P231" s="7"/>
    </row>
    <row r="232" spans="1:16" x14ac:dyDescent="0.2">
      <c r="A232" s="21"/>
      <c r="C232" s="23"/>
      <c r="P232" s="7"/>
    </row>
    <row r="233" spans="1:16" x14ac:dyDescent="0.2">
      <c r="A233" s="21"/>
      <c r="C233" s="23"/>
      <c r="P233" s="7"/>
    </row>
    <row r="234" spans="1:16" x14ac:dyDescent="0.2">
      <c r="A234" s="21"/>
      <c r="C234" s="23"/>
      <c r="P234" s="7"/>
    </row>
    <row r="235" spans="1:16" x14ac:dyDescent="0.2">
      <c r="A235" s="22"/>
      <c r="C235" s="23"/>
      <c r="P235" s="7"/>
    </row>
    <row r="236" spans="1:16" x14ac:dyDescent="0.2">
      <c r="A236" s="21"/>
      <c r="C236" s="23"/>
      <c r="P236" s="7"/>
    </row>
    <row r="237" spans="1:16" x14ac:dyDescent="0.2">
      <c r="A237" s="21"/>
      <c r="C237" s="23"/>
      <c r="P237" s="7"/>
    </row>
    <row r="238" spans="1:16" x14ac:dyDescent="0.2">
      <c r="A238" s="21"/>
      <c r="C238" s="23"/>
      <c r="P238" s="7"/>
    </row>
    <row r="239" spans="1:16" x14ac:dyDescent="0.2">
      <c r="A239" s="21"/>
      <c r="C239" s="23"/>
      <c r="P239" s="7"/>
    </row>
    <row r="240" spans="1:16" x14ac:dyDescent="0.2">
      <c r="A240" s="21"/>
      <c r="C240" s="23"/>
      <c r="P240" s="7"/>
    </row>
    <row r="241" spans="1:16" x14ac:dyDescent="0.2">
      <c r="A241" s="21"/>
      <c r="C241" s="23"/>
      <c r="P241" s="7"/>
    </row>
    <row r="242" spans="1:16" x14ac:dyDescent="0.2">
      <c r="A242" s="21"/>
      <c r="C242" s="23"/>
      <c r="P242" s="7"/>
    </row>
    <row r="243" spans="1:16" x14ac:dyDescent="0.2">
      <c r="A243" s="21"/>
      <c r="C243" s="23"/>
      <c r="P243" s="7"/>
    </row>
    <row r="244" spans="1:16" x14ac:dyDescent="0.2">
      <c r="A244" s="22"/>
      <c r="C244" s="23"/>
      <c r="P244" s="7"/>
    </row>
    <row r="245" spans="1:16" x14ac:dyDescent="0.2">
      <c r="A245" s="21"/>
      <c r="C245" s="23"/>
      <c r="P245" s="7"/>
    </row>
    <row r="246" spans="1:16" x14ac:dyDescent="0.2">
      <c r="A246" s="21"/>
      <c r="C246" s="23"/>
      <c r="P246" s="7"/>
    </row>
    <row r="247" spans="1:16" x14ac:dyDescent="0.2">
      <c r="A247" s="21"/>
      <c r="C247" s="23"/>
      <c r="P247" s="7"/>
    </row>
    <row r="248" spans="1:16" x14ac:dyDescent="0.2">
      <c r="A248" s="21"/>
      <c r="C248" s="23"/>
      <c r="P248" s="7"/>
    </row>
    <row r="249" spans="1:16" x14ac:dyDescent="0.2">
      <c r="A249" s="21"/>
      <c r="C249" s="23"/>
      <c r="P249" s="7"/>
    </row>
    <row r="250" spans="1:16" x14ac:dyDescent="0.2">
      <c r="C250" s="10"/>
    </row>
    <row r="251" spans="1:16" x14ac:dyDescent="0.2">
      <c r="C251" s="10"/>
    </row>
    <row r="252" spans="1:16" x14ac:dyDescent="0.2">
      <c r="C252" s="10"/>
    </row>
    <row r="253" spans="1:16" x14ac:dyDescent="0.2">
      <c r="C253" s="10"/>
    </row>
    <row r="254" spans="1:16" x14ac:dyDescent="0.2">
      <c r="C254" s="10"/>
    </row>
    <row r="255" spans="1:16" x14ac:dyDescent="0.2">
      <c r="C255" s="10"/>
    </row>
    <row r="256" spans="1:16" x14ac:dyDescent="0.2">
      <c r="C256" s="10"/>
    </row>
    <row r="257" spans="3:3" x14ac:dyDescent="0.2">
      <c r="C257" s="10"/>
    </row>
    <row r="258" spans="3:3" x14ac:dyDescent="0.2">
      <c r="C258" s="10"/>
    </row>
    <row r="259" spans="3:3" x14ac:dyDescent="0.2">
      <c r="C259" s="10"/>
    </row>
    <row r="260" spans="3:3" x14ac:dyDescent="0.2">
      <c r="C260" s="10"/>
    </row>
    <row r="261" spans="3:3" x14ac:dyDescent="0.2">
      <c r="C261" s="10"/>
    </row>
    <row r="262" spans="3:3" x14ac:dyDescent="0.2">
      <c r="C262" s="10"/>
    </row>
    <row r="263" spans="3:3" x14ac:dyDescent="0.2">
      <c r="C263" s="10"/>
    </row>
    <row r="264" spans="3:3" x14ac:dyDescent="0.2">
      <c r="C264" s="10"/>
    </row>
    <row r="265" spans="3:3" x14ac:dyDescent="0.2">
      <c r="C265" s="10"/>
    </row>
    <row r="266" spans="3:3" x14ac:dyDescent="0.2">
      <c r="C266" s="10"/>
    </row>
    <row r="267" spans="3:3" x14ac:dyDescent="0.2">
      <c r="C267" s="10"/>
    </row>
    <row r="268" spans="3:3" x14ac:dyDescent="0.2">
      <c r="C268" s="10"/>
    </row>
    <row r="269" spans="3:3" x14ac:dyDescent="0.2">
      <c r="C269" s="10"/>
    </row>
    <row r="270" spans="3:3" x14ac:dyDescent="0.2">
      <c r="C270" s="10"/>
    </row>
    <row r="271" spans="3:3" x14ac:dyDescent="0.2">
      <c r="C271" s="10"/>
    </row>
    <row r="272" spans="3:3" x14ac:dyDescent="0.2">
      <c r="C272" s="10"/>
    </row>
    <row r="273" spans="3:3" x14ac:dyDescent="0.2">
      <c r="C273" s="10"/>
    </row>
    <row r="274" spans="3:3" x14ac:dyDescent="0.2">
      <c r="C274" s="10"/>
    </row>
    <row r="275" spans="3:3" x14ac:dyDescent="0.2">
      <c r="C275" s="10"/>
    </row>
    <row r="276" spans="3:3" x14ac:dyDescent="0.2">
      <c r="C276" s="10"/>
    </row>
    <row r="277" spans="3:3" x14ac:dyDescent="0.2">
      <c r="C277" s="10"/>
    </row>
    <row r="278" spans="3:3" x14ac:dyDescent="0.2">
      <c r="C278" s="10"/>
    </row>
    <row r="279" spans="3:3" x14ac:dyDescent="0.2">
      <c r="C279" s="10"/>
    </row>
    <row r="280" spans="3:3" x14ac:dyDescent="0.2">
      <c r="C280" s="10"/>
    </row>
    <row r="281" spans="3:3" x14ac:dyDescent="0.2">
      <c r="C281" s="10"/>
    </row>
    <row r="282" spans="3:3" x14ac:dyDescent="0.2">
      <c r="C282" s="10"/>
    </row>
    <row r="283" spans="3:3" x14ac:dyDescent="0.2">
      <c r="C283" s="10"/>
    </row>
    <row r="284" spans="3:3" x14ac:dyDescent="0.2">
      <c r="C284" s="10"/>
    </row>
    <row r="285" spans="3:3" x14ac:dyDescent="0.2">
      <c r="C285" s="10"/>
    </row>
    <row r="286" spans="3:3" x14ac:dyDescent="0.2">
      <c r="C286" s="10"/>
    </row>
    <row r="287" spans="3:3" x14ac:dyDescent="0.2">
      <c r="C287" s="10"/>
    </row>
    <row r="288" spans="3:3" x14ac:dyDescent="0.2">
      <c r="C288" s="10"/>
    </row>
    <row r="289" spans="3:3" x14ac:dyDescent="0.2">
      <c r="C289" s="10"/>
    </row>
    <row r="290" spans="3:3" x14ac:dyDescent="0.2">
      <c r="C290" s="10"/>
    </row>
    <row r="291" spans="3:3" x14ac:dyDescent="0.2">
      <c r="C291" s="10"/>
    </row>
    <row r="292" spans="3:3" x14ac:dyDescent="0.2">
      <c r="C292" s="10"/>
    </row>
    <row r="293" spans="3:3" x14ac:dyDescent="0.2">
      <c r="C293" s="10"/>
    </row>
    <row r="294" spans="3:3" x14ac:dyDescent="0.2">
      <c r="C294" s="10"/>
    </row>
    <row r="295" spans="3:3" x14ac:dyDescent="0.2">
      <c r="C295" s="10"/>
    </row>
    <row r="296" spans="3:3" x14ac:dyDescent="0.2">
      <c r="C296" s="10"/>
    </row>
    <row r="297" spans="3:3" x14ac:dyDescent="0.2">
      <c r="C297" s="10"/>
    </row>
    <row r="298" spans="3:3" x14ac:dyDescent="0.2">
      <c r="C298" s="10"/>
    </row>
    <row r="299" spans="3:3" x14ac:dyDescent="0.2">
      <c r="C299" s="10"/>
    </row>
    <row r="300" spans="3:3" x14ac:dyDescent="0.2">
      <c r="C300" s="10"/>
    </row>
    <row r="301" spans="3:3" x14ac:dyDescent="0.2">
      <c r="C301" s="10"/>
    </row>
    <row r="302" spans="3:3" x14ac:dyDescent="0.2">
      <c r="C302" s="10"/>
    </row>
    <row r="303" spans="3:3" x14ac:dyDescent="0.2">
      <c r="C303" s="10"/>
    </row>
    <row r="304" spans="3:3" x14ac:dyDescent="0.2">
      <c r="C304" s="10"/>
    </row>
    <row r="305" spans="3:3" x14ac:dyDescent="0.2">
      <c r="C305" s="10"/>
    </row>
    <row r="306" spans="3:3" x14ac:dyDescent="0.2">
      <c r="C306" s="10"/>
    </row>
    <row r="307" spans="3:3" x14ac:dyDescent="0.2">
      <c r="C307" s="10"/>
    </row>
    <row r="308" spans="3:3" x14ac:dyDescent="0.2">
      <c r="C308" s="10"/>
    </row>
    <row r="309" spans="3:3" x14ac:dyDescent="0.2">
      <c r="C309" s="10"/>
    </row>
    <row r="310" spans="3:3" x14ac:dyDescent="0.2">
      <c r="C310" s="10"/>
    </row>
    <row r="311" spans="3:3" x14ac:dyDescent="0.2">
      <c r="C311" s="10"/>
    </row>
    <row r="312" spans="3:3" x14ac:dyDescent="0.2">
      <c r="C312" s="10"/>
    </row>
    <row r="313" spans="3:3" x14ac:dyDescent="0.2">
      <c r="C313" s="10"/>
    </row>
    <row r="314" spans="3:3" x14ac:dyDescent="0.2">
      <c r="C314" s="10"/>
    </row>
    <row r="315" spans="3:3" x14ac:dyDescent="0.2">
      <c r="C315" s="10"/>
    </row>
    <row r="316" spans="3:3" x14ac:dyDescent="0.2">
      <c r="C316" s="10"/>
    </row>
    <row r="317" spans="3:3" x14ac:dyDescent="0.2">
      <c r="C317" s="10"/>
    </row>
    <row r="318" spans="3:3" x14ac:dyDescent="0.2">
      <c r="C318" s="10"/>
    </row>
    <row r="319" spans="3:3" x14ac:dyDescent="0.2">
      <c r="C319" s="10"/>
    </row>
    <row r="320" spans="3:3" x14ac:dyDescent="0.2">
      <c r="C320" s="10"/>
    </row>
    <row r="321" spans="3:3" x14ac:dyDescent="0.2">
      <c r="C321" s="10"/>
    </row>
    <row r="322" spans="3:3" x14ac:dyDescent="0.2">
      <c r="C322" s="10"/>
    </row>
    <row r="323" spans="3:3" x14ac:dyDescent="0.2">
      <c r="C323" s="10"/>
    </row>
    <row r="324" spans="3:3" x14ac:dyDescent="0.2">
      <c r="C324" s="10"/>
    </row>
    <row r="325" spans="3:3" x14ac:dyDescent="0.2">
      <c r="C325" s="10"/>
    </row>
    <row r="326" spans="3:3" x14ac:dyDescent="0.2">
      <c r="C326" s="10"/>
    </row>
    <row r="327" spans="3:3" x14ac:dyDescent="0.2">
      <c r="C327" s="10"/>
    </row>
    <row r="328" spans="3:3" x14ac:dyDescent="0.2">
      <c r="C328" s="10"/>
    </row>
    <row r="329" spans="3:3" x14ac:dyDescent="0.2">
      <c r="C329" s="10"/>
    </row>
    <row r="330" spans="3:3" x14ac:dyDescent="0.2">
      <c r="C330" s="10"/>
    </row>
    <row r="331" spans="3:3" x14ac:dyDescent="0.2">
      <c r="C331" s="10"/>
    </row>
    <row r="332" spans="3:3" x14ac:dyDescent="0.2">
      <c r="C332" s="10"/>
    </row>
    <row r="333" spans="3:3" x14ac:dyDescent="0.2">
      <c r="C333" s="10"/>
    </row>
    <row r="334" spans="3:3" x14ac:dyDescent="0.2">
      <c r="C334" s="10"/>
    </row>
    <row r="335" spans="3:3" x14ac:dyDescent="0.2">
      <c r="C335" s="10"/>
    </row>
    <row r="336" spans="3:3" x14ac:dyDescent="0.2">
      <c r="C336" s="10"/>
    </row>
    <row r="337" spans="3:3" x14ac:dyDescent="0.2">
      <c r="C337" s="10"/>
    </row>
    <row r="338" spans="3:3" x14ac:dyDescent="0.2">
      <c r="C338" s="10"/>
    </row>
    <row r="339" spans="3:3" x14ac:dyDescent="0.2">
      <c r="C339" s="10"/>
    </row>
    <row r="340" spans="3:3" x14ac:dyDescent="0.2">
      <c r="C340" s="10"/>
    </row>
    <row r="341" spans="3:3" x14ac:dyDescent="0.2">
      <c r="C341" s="10"/>
    </row>
    <row r="342" spans="3:3" x14ac:dyDescent="0.2">
      <c r="C342" s="10"/>
    </row>
    <row r="343" spans="3:3" x14ac:dyDescent="0.2">
      <c r="C343" s="10"/>
    </row>
    <row r="344" spans="3:3" x14ac:dyDescent="0.2">
      <c r="C344" s="10"/>
    </row>
    <row r="345" spans="3:3" x14ac:dyDescent="0.2">
      <c r="C345" s="10"/>
    </row>
    <row r="346" spans="3:3" x14ac:dyDescent="0.2">
      <c r="C346" s="10"/>
    </row>
    <row r="347" spans="3:3" x14ac:dyDescent="0.2">
      <c r="C347" s="10"/>
    </row>
    <row r="348" spans="3:3" x14ac:dyDescent="0.2">
      <c r="C348" s="10"/>
    </row>
    <row r="349" spans="3:3" x14ac:dyDescent="0.2">
      <c r="C349" s="10"/>
    </row>
    <row r="350" spans="3:3" x14ac:dyDescent="0.2">
      <c r="C350" s="10"/>
    </row>
    <row r="351" spans="3:3" x14ac:dyDescent="0.2">
      <c r="C351" s="10"/>
    </row>
    <row r="352" spans="3:3" x14ac:dyDescent="0.2">
      <c r="C352" s="10"/>
    </row>
    <row r="353" spans="3:3" x14ac:dyDescent="0.2">
      <c r="C353" s="10"/>
    </row>
    <row r="354" spans="3:3" x14ac:dyDescent="0.2">
      <c r="C354" s="10"/>
    </row>
    <row r="355" spans="3:3" x14ac:dyDescent="0.2">
      <c r="C355" s="10"/>
    </row>
    <row r="356" spans="3:3" x14ac:dyDescent="0.2">
      <c r="C356" s="10"/>
    </row>
    <row r="357" spans="3:3" x14ac:dyDescent="0.2">
      <c r="C357" s="10"/>
    </row>
    <row r="358" spans="3:3" x14ac:dyDescent="0.2">
      <c r="C358" s="10"/>
    </row>
    <row r="359" spans="3:3" x14ac:dyDescent="0.2">
      <c r="C359" s="10"/>
    </row>
    <row r="360" spans="3:3" x14ac:dyDescent="0.2">
      <c r="C360" s="10"/>
    </row>
    <row r="361" spans="3:3" x14ac:dyDescent="0.2">
      <c r="C361" s="10"/>
    </row>
    <row r="362" spans="3:3" x14ac:dyDescent="0.2">
      <c r="C362" s="10"/>
    </row>
    <row r="363" spans="3:3" x14ac:dyDescent="0.2">
      <c r="C363" s="10"/>
    </row>
    <row r="364" spans="3:3" x14ac:dyDescent="0.2">
      <c r="C364" s="10"/>
    </row>
    <row r="365" spans="3:3" x14ac:dyDescent="0.2">
      <c r="C365" s="10"/>
    </row>
    <row r="366" spans="3:3" x14ac:dyDescent="0.2">
      <c r="C366" s="10"/>
    </row>
    <row r="367" spans="3:3" x14ac:dyDescent="0.2">
      <c r="C367" s="10"/>
    </row>
    <row r="368" spans="3:3" x14ac:dyDescent="0.2">
      <c r="C368" s="10"/>
    </row>
    <row r="369" spans="3:3" x14ac:dyDescent="0.2">
      <c r="C369" s="10"/>
    </row>
    <row r="370" spans="3:3" x14ac:dyDescent="0.2">
      <c r="C370" s="10"/>
    </row>
    <row r="371" spans="3:3" x14ac:dyDescent="0.2">
      <c r="C371" s="10"/>
    </row>
    <row r="372" spans="3:3" x14ac:dyDescent="0.2">
      <c r="C372" s="10"/>
    </row>
    <row r="373" spans="3:3" x14ac:dyDescent="0.2">
      <c r="C373" s="10"/>
    </row>
    <row r="374" spans="3:3" x14ac:dyDescent="0.2">
      <c r="C374" s="10"/>
    </row>
    <row r="375" spans="3:3" x14ac:dyDescent="0.2">
      <c r="C375" s="10"/>
    </row>
    <row r="376" spans="3:3" x14ac:dyDescent="0.2">
      <c r="C376" s="10"/>
    </row>
    <row r="377" spans="3:3" x14ac:dyDescent="0.2">
      <c r="C377" s="10"/>
    </row>
    <row r="378" spans="3:3" x14ac:dyDescent="0.2">
      <c r="C378" s="10"/>
    </row>
    <row r="379" spans="3:3" x14ac:dyDescent="0.2">
      <c r="C379" s="10"/>
    </row>
    <row r="380" spans="3:3" x14ac:dyDescent="0.2">
      <c r="C380" s="10"/>
    </row>
    <row r="381" spans="3:3" x14ac:dyDescent="0.2">
      <c r="C381" s="10"/>
    </row>
    <row r="382" spans="3:3" x14ac:dyDescent="0.2">
      <c r="C382" s="10"/>
    </row>
    <row r="383" spans="3:3" x14ac:dyDescent="0.2">
      <c r="C383" s="10"/>
    </row>
    <row r="384" spans="3:3" x14ac:dyDescent="0.2">
      <c r="C384" s="10"/>
    </row>
    <row r="385" spans="3:3" x14ac:dyDescent="0.2">
      <c r="C385" s="10"/>
    </row>
    <row r="386" spans="3:3" x14ac:dyDescent="0.2">
      <c r="C386" s="10"/>
    </row>
    <row r="387" spans="3:3" x14ac:dyDescent="0.2">
      <c r="C387" s="10"/>
    </row>
    <row r="388" spans="3:3" x14ac:dyDescent="0.2">
      <c r="C388" s="10"/>
    </row>
    <row r="389" spans="3:3" x14ac:dyDescent="0.2">
      <c r="C389" s="10"/>
    </row>
    <row r="390" spans="3:3" x14ac:dyDescent="0.2">
      <c r="C390" s="10"/>
    </row>
    <row r="391" spans="3:3" x14ac:dyDescent="0.2">
      <c r="C391" s="10"/>
    </row>
    <row r="392" spans="3:3" x14ac:dyDescent="0.2">
      <c r="C392" s="10"/>
    </row>
    <row r="393" spans="3:3" x14ac:dyDescent="0.2">
      <c r="C393" s="10"/>
    </row>
    <row r="394" spans="3:3" x14ac:dyDescent="0.2">
      <c r="C394" s="10"/>
    </row>
    <row r="395" spans="3:3" x14ac:dyDescent="0.2">
      <c r="C395" s="10"/>
    </row>
    <row r="396" spans="3:3" x14ac:dyDescent="0.2">
      <c r="C396" s="10"/>
    </row>
    <row r="397" spans="3:3" x14ac:dyDescent="0.2">
      <c r="C397" s="10"/>
    </row>
    <row r="398" spans="3:3" x14ac:dyDescent="0.2">
      <c r="C398" s="10"/>
    </row>
    <row r="399" spans="3:3" x14ac:dyDescent="0.2">
      <c r="C399" s="10"/>
    </row>
    <row r="400" spans="3:3" x14ac:dyDescent="0.2">
      <c r="C400" s="10"/>
    </row>
    <row r="401" spans="3:3" x14ac:dyDescent="0.2">
      <c r="C401" s="10"/>
    </row>
    <row r="402" spans="3:3" x14ac:dyDescent="0.2">
      <c r="C402" s="10"/>
    </row>
    <row r="403" spans="3:3" x14ac:dyDescent="0.2">
      <c r="C403" s="10"/>
    </row>
    <row r="404" spans="3:3" x14ac:dyDescent="0.2">
      <c r="C404" s="10"/>
    </row>
    <row r="405" spans="3:3" x14ac:dyDescent="0.2">
      <c r="C405" s="10"/>
    </row>
    <row r="406" spans="3:3" x14ac:dyDescent="0.2">
      <c r="C406" s="10"/>
    </row>
    <row r="407" spans="3:3" x14ac:dyDescent="0.2">
      <c r="C407" s="10"/>
    </row>
    <row r="408" spans="3:3" x14ac:dyDescent="0.2">
      <c r="C408" s="10"/>
    </row>
    <row r="409" spans="3:3" x14ac:dyDescent="0.2">
      <c r="C409" s="10"/>
    </row>
    <row r="410" spans="3:3" x14ac:dyDescent="0.2">
      <c r="C410" s="10"/>
    </row>
    <row r="411" spans="3:3" x14ac:dyDescent="0.2">
      <c r="C411" s="10"/>
    </row>
    <row r="412" spans="3:3" x14ac:dyDescent="0.2">
      <c r="C412" s="10"/>
    </row>
    <row r="413" spans="3:3" x14ac:dyDescent="0.2">
      <c r="C413" s="10"/>
    </row>
    <row r="414" spans="3:3" x14ac:dyDescent="0.2">
      <c r="C414" s="10"/>
    </row>
    <row r="415" spans="3:3" x14ac:dyDescent="0.2">
      <c r="C415" s="10"/>
    </row>
    <row r="416" spans="3:3" x14ac:dyDescent="0.2">
      <c r="C416" s="10"/>
    </row>
    <row r="417" spans="3:3" x14ac:dyDescent="0.2">
      <c r="C417" s="10"/>
    </row>
    <row r="418" spans="3:3" x14ac:dyDescent="0.2">
      <c r="C418" s="10"/>
    </row>
    <row r="419" spans="3:3" x14ac:dyDescent="0.2">
      <c r="C419" s="10"/>
    </row>
    <row r="420" spans="3:3" x14ac:dyDescent="0.2">
      <c r="C420" s="10"/>
    </row>
    <row r="421" spans="3:3" x14ac:dyDescent="0.2">
      <c r="C421" s="10"/>
    </row>
    <row r="422" spans="3:3" x14ac:dyDescent="0.2">
      <c r="C422" s="10"/>
    </row>
    <row r="423" spans="3:3" x14ac:dyDescent="0.2">
      <c r="C423" s="10"/>
    </row>
    <row r="424" spans="3:3" x14ac:dyDescent="0.2">
      <c r="C424" s="10"/>
    </row>
    <row r="425" spans="3:3" x14ac:dyDescent="0.2">
      <c r="C425" s="10"/>
    </row>
    <row r="426" spans="3:3" x14ac:dyDescent="0.2">
      <c r="C426" s="10"/>
    </row>
    <row r="427" spans="3:3" x14ac:dyDescent="0.2">
      <c r="C427" s="10"/>
    </row>
    <row r="428" spans="3:3" x14ac:dyDescent="0.2">
      <c r="C428" s="10"/>
    </row>
    <row r="429" spans="3:3" x14ac:dyDescent="0.2">
      <c r="C429" s="10"/>
    </row>
    <row r="430" spans="3:3" x14ac:dyDescent="0.2">
      <c r="C430" s="10"/>
    </row>
    <row r="431" spans="3:3" x14ac:dyDescent="0.2">
      <c r="C431" s="10"/>
    </row>
    <row r="432" spans="3:3" x14ac:dyDescent="0.2">
      <c r="C432" s="10"/>
    </row>
    <row r="433" spans="3:3" x14ac:dyDescent="0.2">
      <c r="C433" s="10"/>
    </row>
    <row r="434" spans="3:3" x14ac:dyDescent="0.2">
      <c r="C434" s="10"/>
    </row>
    <row r="435" spans="3:3" x14ac:dyDescent="0.2">
      <c r="C435" s="10"/>
    </row>
    <row r="436" spans="3:3" x14ac:dyDescent="0.2">
      <c r="C436" s="10"/>
    </row>
    <row r="437" spans="3:3" x14ac:dyDescent="0.2">
      <c r="C437" s="10"/>
    </row>
    <row r="438" spans="3:3" x14ac:dyDescent="0.2">
      <c r="C438" s="10"/>
    </row>
    <row r="439" spans="3:3" x14ac:dyDescent="0.2">
      <c r="C439" s="10"/>
    </row>
    <row r="440" spans="3:3" x14ac:dyDescent="0.2">
      <c r="C440" s="10"/>
    </row>
    <row r="441" spans="3:3" x14ac:dyDescent="0.2">
      <c r="C441" s="10"/>
    </row>
    <row r="442" spans="3:3" x14ac:dyDescent="0.2">
      <c r="C442" s="10"/>
    </row>
    <row r="443" spans="3:3" x14ac:dyDescent="0.2">
      <c r="C443" s="10"/>
    </row>
    <row r="444" spans="3:3" x14ac:dyDescent="0.2">
      <c r="C444" s="10"/>
    </row>
    <row r="445" spans="3:3" x14ac:dyDescent="0.2">
      <c r="C445" s="10"/>
    </row>
    <row r="446" spans="3:3" x14ac:dyDescent="0.2">
      <c r="C446" s="10"/>
    </row>
    <row r="447" spans="3:3" x14ac:dyDescent="0.2">
      <c r="C447" s="10"/>
    </row>
    <row r="448" spans="3:3" x14ac:dyDescent="0.2">
      <c r="C448" s="10"/>
    </row>
    <row r="449" spans="3:3" x14ac:dyDescent="0.2">
      <c r="C449" s="10"/>
    </row>
    <row r="450" spans="3:3" x14ac:dyDescent="0.2">
      <c r="C450" s="10"/>
    </row>
    <row r="451" spans="3:3" x14ac:dyDescent="0.2">
      <c r="C451" s="10"/>
    </row>
    <row r="452" spans="3:3" x14ac:dyDescent="0.2">
      <c r="C452" s="10"/>
    </row>
    <row r="453" spans="3:3" x14ac:dyDescent="0.2">
      <c r="C453" s="10"/>
    </row>
    <row r="454" spans="3:3" x14ac:dyDescent="0.2">
      <c r="C454" s="10"/>
    </row>
    <row r="455" spans="3:3" x14ac:dyDescent="0.2">
      <c r="C455" s="10"/>
    </row>
    <row r="456" spans="3:3" x14ac:dyDescent="0.2">
      <c r="C456" s="10"/>
    </row>
    <row r="457" spans="3:3" x14ac:dyDescent="0.2">
      <c r="C457" s="10"/>
    </row>
    <row r="458" spans="3:3" x14ac:dyDescent="0.2">
      <c r="C458" s="10"/>
    </row>
    <row r="459" spans="3:3" x14ac:dyDescent="0.2">
      <c r="C459" s="10"/>
    </row>
    <row r="460" spans="3:3" x14ac:dyDescent="0.2">
      <c r="C460" s="10"/>
    </row>
    <row r="461" spans="3:3" x14ac:dyDescent="0.2">
      <c r="C461" s="10"/>
    </row>
    <row r="462" spans="3:3" x14ac:dyDescent="0.2">
      <c r="C462" s="10"/>
    </row>
    <row r="463" spans="3:3" x14ac:dyDescent="0.2">
      <c r="C463" s="10"/>
    </row>
    <row r="464" spans="3:3" x14ac:dyDescent="0.2">
      <c r="C464" s="10"/>
    </row>
    <row r="465" spans="3:3" x14ac:dyDescent="0.2">
      <c r="C465" s="10"/>
    </row>
    <row r="466" spans="3:3" x14ac:dyDescent="0.2">
      <c r="C466" s="10"/>
    </row>
    <row r="467" spans="3:3" x14ac:dyDescent="0.2">
      <c r="C467" s="10"/>
    </row>
    <row r="468" spans="3:3" x14ac:dyDescent="0.2">
      <c r="C468" s="10"/>
    </row>
    <row r="469" spans="3:3" x14ac:dyDescent="0.2">
      <c r="C469" s="10"/>
    </row>
    <row r="470" spans="3:3" x14ac:dyDescent="0.2">
      <c r="C470" s="10"/>
    </row>
    <row r="471" spans="3:3" x14ac:dyDescent="0.2">
      <c r="C471" s="10"/>
    </row>
    <row r="472" spans="3:3" x14ac:dyDescent="0.2">
      <c r="C472" s="10"/>
    </row>
    <row r="473" spans="3:3" x14ac:dyDescent="0.2">
      <c r="C473" s="10"/>
    </row>
    <row r="474" spans="3:3" x14ac:dyDescent="0.2">
      <c r="C474" s="10"/>
    </row>
    <row r="475" spans="3:3" x14ac:dyDescent="0.2">
      <c r="C475" s="10"/>
    </row>
  </sheetData>
  <sheetProtection sheet="1"/>
  <phoneticPr fontId="0" type="noConversion"/>
  <pageMargins left="0.75" right="0.75" top="1" bottom="1" header="0.5" footer="0.5"/>
  <pageSetup orientation="portrait" horizontalDpi="30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Active 1</vt:lpstr>
      <vt:lpstr>Graphs 1</vt:lpstr>
      <vt:lpstr>A (3)</vt:lpstr>
      <vt:lpstr>Q_fit</vt:lpstr>
      <vt:lpstr>BAV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2003-04-07T04:53:51Z</dcterms:created>
  <dcterms:modified xsi:type="dcterms:W3CDTF">2024-09-21T04:28:51Z</dcterms:modified>
</cp:coreProperties>
</file>