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6C17F9C-02A6-47EF-BB7F-96C15ABC1AB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79" i="1"/>
  <c r="F79" i="1"/>
  <c r="G79" i="1"/>
  <c r="I79" i="1"/>
  <c r="E80" i="1"/>
  <c r="F80" i="1"/>
  <c r="G80" i="1"/>
  <c r="I80" i="1"/>
  <c r="D9" i="1"/>
  <c r="C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E53" i="1"/>
  <c r="F53" i="1"/>
  <c r="G53" i="1"/>
  <c r="I53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27" i="1"/>
  <c r="F27" i="1"/>
  <c r="G27" i="1"/>
  <c r="H27" i="1"/>
  <c r="E65" i="1"/>
  <c r="F65" i="1"/>
  <c r="G65" i="1"/>
  <c r="K65" i="1"/>
  <c r="E64" i="1"/>
  <c r="F64" i="1"/>
  <c r="G64" i="1"/>
  <c r="K64" i="1"/>
  <c r="E68" i="1"/>
  <c r="F68" i="1"/>
  <c r="G68" i="1"/>
  <c r="K68" i="1"/>
  <c r="E71" i="1"/>
  <c r="F71" i="1"/>
  <c r="G71" i="1"/>
  <c r="E72" i="1"/>
  <c r="F72" i="1"/>
  <c r="G72" i="1"/>
  <c r="K72" i="1"/>
  <c r="E66" i="1"/>
  <c r="F66" i="1"/>
  <c r="G66" i="1"/>
  <c r="J66" i="1"/>
  <c r="E75" i="1"/>
  <c r="F75" i="1"/>
  <c r="G75" i="1"/>
  <c r="J75" i="1"/>
  <c r="E67" i="1"/>
  <c r="F67" i="1"/>
  <c r="G67" i="1"/>
  <c r="K67" i="1"/>
  <c r="E76" i="1"/>
  <c r="F76" i="1"/>
  <c r="G76" i="1"/>
  <c r="J76" i="1"/>
  <c r="E69" i="1"/>
  <c r="F69" i="1"/>
  <c r="G69" i="1"/>
  <c r="K69" i="1"/>
  <c r="E70" i="1"/>
  <c r="F70" i="1"/>
  <c r="G70" i="1"/>
  <c r="K70" i="1"/>
  <c r="E78" i="1"/>
  <c r="F78" i="1"/>
  <c r="G78" i="1"/>
  <c r="E77" i="1"/>
  <c r="F77" i="1"/>
  <c r="G77" i="1"/>
  <c r="K77" i="1"/>
  <c r="E73" i="1"/>
  <c r="F73" i="1"/>
  <c r="G73" i="1"/>
  <c r="I73" i="1"/>
  <c r="E74" i="1"/>
  <c r="F74" i="1"/>
  <c r="G74" i="1"/>
  <c r="E62" i="1"/>
  <c r="F62" i="1"/>
  <c r="G62" i="1"/>
  <c r="K62" i="1"/>
  <c r="E63" i="1"/>
  <c r="F63" i="1"/>
  <c r="G63" i="1"/>
  <c r="K63" i="1"/>
  <c r="Q22" i="1"/>
  <c r="Q23" i="1"/>
  <c r="Q24" i="1"/>
  <c r="Q25" i="1"/>
  <c r="Q26" i="1"/>
  <c r="Q28" i="1"/>
  <c r="Q29" i="1"/>
  <c r="Q30" i="1"/>
  <c r="Q31" i="1"/>
  <c r="Q54" i="1"/>
  <c r="Q55" i="1"/>
  <c r="Q56" i="1"/>
  <c r="Q57" i="1"/>
  <c r="Q58" i="1"/>
  <c r="Q59" i="1"/>
  <c r="Q60" i="1"/>
  <c r="Q61" i="1"/>
  <c r="Q79" i="1"/>
  <c r="Q80" i="1"/>
  <c r="G65" i="2"/>
  <c r="C65" i="2"/>
  <c r="E65" i="2"/>
  <c r="G64" i="2"/>
  <c r="C64" i="2"/>
  <c r="E64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63" i="2"/>
  <c r="C63" i="2"/>
  <c r="E63" i="2"/>
  <c r="G33" i="2"/>
  <c r="C33" i="2"/>
  <c r="E33" i="2"/>
  <c r="G32" i="2"/>
  <c r="C32" i="2"/>
  <c r="E32" i="2"/>
  <c r="G31" i="2"/>
  <c r="C31" i="2"/>
  <c r="E31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H65" i="2"/>
  <c r="B65" i="2"/>
  <c r="D65" i="2"/>
  <c r="A65" i="2"/>
  <c r="H64" i="2"/>
  <c r="D64" i="2"/>
  <c r="B64" i="2"/>
  <c r="A64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63" i="2"/>
  <c r="D63" i="2"/>
  <c r="B63" i="2"/>
  <c r="A63" i="2"/>
  <c r="H33" i="2"/>
  <c r="B33" i="2"/>
  <c r="D33" i="2"/>
  <c r="A33" i="2"/>
  <c r="H32" i="2"/>
  <c r="D32" i="2"/>
  <c r="B32" i="2"/>
  <c r="A32" i="2"/>
  <c r="H31" i="2"/>
  <c r="B31" i="2"/>
  <c r="D31" i="2"/>
  <c r="A31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Q74" i="1"/>
  <c r="I74" i="1"/>
  <c r="Q73" i="1"/>
  <c r="F16" i="1"/>
  <c r="C17" i="1"/>
  <c r="Q70" i="1"/>
  <c r="Q62" i="1"/>
  <c r="Q63" i="1"/>
  <c r="Q78" i="1"/>
  <c r="K78" i="1"/>
  <c r="Q27" i="1"/>
  <c r="Q32" i="1"/>
  <c r="Q33" i="1"/>
  <c r="Q34" i="1"/>
  <c r="Q35" i="1"/>
  <c r="I36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I52" i="1"/>
  <c r="Q52" i="1"/>
  <c r="Q53" i="1"/>
  <c r="Q64" i="1"/>
  <c r="Q65" i="1"/>
  <c r="Q66" i="1"/>
  <c r="Q67" i="1"/>
  <c r="Q68" i="1"/>
  <c r="Q69" i="1"/>
  <c r="K71" i="1"/>
  <c r="Q71" i="1"/>
  <c r="Q72" i="1"/>
  <c r="Q75" i="1"/>
  <c r="Q76" i="1"/>
  <c r="Q77" i="1"/>
  <c r="E45" i="2"/>
  <c r="C11" i="1"/>
  <c r="C12" i="1"/>
  <c r="C16" i="1" l="1"/>
  <c r="D18" i="1" s="1"/>
  <c r="O74" i="1"/>
  <c r="O62" i="1"/>
  <c r="O21" i="1"/>
  <c r="O24" i="1"/>
  <c r="O37" i="1"/>
  <c r="O31" i="1"/>
  <c r="O49" i="1"/>
  <c r="O44" i="1"/>
  <c r="O53" i="1"/>
  <c r="O67" i="1"/>
  <c r="O66" i="1"/>
  <c r="O25" i="1"/>
  <c r="O65" i="1"/>
  <c r="O38" i="1"/>
  <c r="O50" i="1"/>
  <c r="O22" i="1"/>
  <c r="O78" i="1"/>
  <c r="O36" i="1"/>
  <c r="O30" i="1"/>
  <c r="O55" i="1"/>
  <c r="O45" i="1"/>
  <c r="O61" i="1"/>
  <c r="O70" i="1"/>
  <c r="O41" i="1"/>
  <c r="O60" i="1"/>
  <c r="O32" i="1"/>
  <c r="O34" i="1"/>
  <c r="O43" i="1"/>
  <c r="O48" i="1"/>
  <c r="O26" i="1"/>
  <c r="O58" i="1"/>
  <c r="O46" i="1"/>
  <c r="O57" i="1"/>
  <c r="O75" i="1"/>
  <c r="O80" i="1"/>
  <c r="O35" i="1"/>
  <c r="O73" i="1"/>
  <c r="O33" i="1"/>
  <c r="O69" i="1"/>
  <c r="O23" i="1"/>
  <c r="O52" i="1"/>
  <c r="O72" i="1"/>
  <c r="O29" i="1"/>
  <c r="O64" i="1"/>
  <c r="O54" i="1"/>
  <c r="O71" i="1"/>
  <c r="O27" i="1"/>
  <c r="O68" i="1"/>
  <c r="O40" i="1"/>
  <c r="O77" i="1"/>
  <c r="O51" i="1"/>
  <c r="O79" i="1"/>
  <c r="O39" i="1"/>
  <c r="O47" i="1"/>
  <c r="O28" i="1"/>
  <c r="O42" i="1"/>
  <c r="O56" i="1"/>
  <c r="O59" i="1"/>
  <c r="O63" i="1"/>
  <c r="C15" i="1"/>
  <c r="O76" i="1"/>
  <c r="F17" i="1"/>
  <c r="C18" i="1" l="1"/>
  <c r="F18" i="1"/>
  <c r="F19" i="1" s="1"/>
</calcChain>
</file>

<file path=xl/sharedStrings.xml><?xml version="1.0" encoding="utf-8"?>
<sst xmlns="http://schemas.openxmlformats.org/spreadsheetml/2006/main" count="619" uniqueCount="304">
  <si>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</si>
  <si>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</si>
  <si>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</si>
  <si>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</si>
  <si>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</si>
  <si>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</si>
  <si>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</si>
  <si>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</si>
  <si>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</si>
  <si>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</si>
  <si>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</si>
  <si>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</si>
  <si>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</si>
  <si>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</si>
  <si>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</si>
  <si>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</si>
  <si>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</si>
  <si>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</si>
  <si>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</si>
  <si>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</si>
  <si>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</si>
  <si>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</si>
  <si>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</si>
  <si>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</si>
  <si>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</si>
  <si>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</si>
  <si>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Bull.82</t>
  </si>
  <si>
    <t>B</t>
  </si>
  <si>
    <t>BBSAG Bull.84</t>
  </si>
  <si>
    <t>BBSAG Bull.85</t>
  </si>
  <si>
    <t>BBSAG Bull.86</t>
  </si>
  <si>
    <t>BBSAG Bull.90</t>
  </si>
  <si>
    <t>BBSAG Bull.92</t>
  </si>
  <si>
    <t>BBSAG Bull.96</t>
  </si>
  <si>
    <t>BBSAG Bull.98</t>
  </si>
  <si>
    <t>BBSAG Bull.103</t>
  </si>
  <si>
    <t>BBSAG Bull.104</t>
  </si>
  <si>
    <t>Vandenbroere J</t>
  </si>
  <si>
    <t>BBSAG Bull.105</t>
  </si>
  <si>
    <t>Peter H</t>
  </si>
  <si>
    <t>BBSAG Bull.110</t>
  </si>
  <si>
    <t>BBSAG Bull.112</t>
  </si>
  <si>
    <t>BBSAG Bull.113</t>
  </si>
  <si>
    <t>BBSAG Bull.114</t>
  </si>
  <si>
    <t>BBSAG Bull.116</t>
  </si>
  <si>
    <t>IBVS 5493</t>
  </si>
  <si>
    <t>IBVS 5543</t>
  </si>
  <si>
    <t>I</t>
  </si>
  <si>
    <t>KL Cas / GSC 3667-0648</t>
  </si>
  <si>
    <t>EB/SD</t>
  </si>
  <si>
    <t>IBVS 5657</t>
  </si>
  <si>
    <t># of data points:</t>
  </si>
  <si>
    <t>IBVS 5731</t>
  </si>
  <si>
    <t>II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</si>
  <si>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</si>
  <si>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</si>
  <si>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</si>
  <si>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</si>
  <si>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</si>
  <si>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</si>
  <si>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</si>
  <si>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5761</t>
  </si>
  <si>
    <t>IBVS 5809</t>
  </si>
  <si>
    <t>Start of linear fit &gt;&gt;&gt;&gt;&gt;&gt;&gt;&gt;&gt;&gt;&gt;&gt;&gt;&gt;&gt;&gt;&gt;&gt;&gt;&gt;&gt;</t>
  </si>
  <si>
    <t>IBVS 5871</t>
  </si>
  <si>
    <t>IBVS 5875</t>
  </si>
  <si>
    <t>OEJV 0074</t>
  </si>
  <si>
    <t>CCD</t>
  </si>
  <si>
    <t>Add cycle</t>
  </si>
  <si>
    <t>Old Cycle</t>
  </si>
  <si>
    <t>OEJV 0003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</si>
  <si>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</si>
  <si>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</si>
  <si>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</si>
  <si>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</si>
  <si>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</si>
  <si>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</si>
  <si>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</si>
  <si>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</si>
  <si>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</si>
  <si>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</si>
  <si>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2414604.349 </t>
  </si>
  <si>
    <t> 10.11.1898 20:22 </t>
  </si>
  <si>
    <t> -1.281 </t>
  </si>
  <si>
    <t>P </t>
  </si>
  <si>
    <t> P.N.Cholopov </t>
  </si>
  <si>
    <t> PZ 7.100 </t>
  </si>
  <si>
    <t>2429166.519 </t>
  </si>
  <si>
    <t> 25.09.1938 00:27 </t>
  </si>
  <si>
    <t> -0.072 </t>
  </si>
  <si>
    <t>2429526.359 </t>
  </si>
  <si>
    <t> 19.09.1939 20:36 </t>
  </si>
  <si>
    <t> -0.004 </t>
  </si>
  <si>
    <t>2429695.261 </t>
  </si>
  <si>
    <t> 06.03.1940 18:15 </t>
  </si>
  <si>
    <t> 0.026 </t>
  </si>
  <si>
    <t>2429849.470 </t>
  </si>
  <si>
    <t> 07.08.1940 23:16 </t>
  </si>
  <si>
    <t> 0.047 </t>
  </si>
  <si>
    <t>2429969.323 </t>
  </si>
  <si>
    <t> 05.12.1940 19:45 </t>
  </si>
  <si>
    <t> -0.024 </t>
  </si>
  <si>
    <t>2434597.405 </t>
  </si>
  <si>
    <t> 07.08.1953 21:43 </t>
  </si>
  <si>
    <t> G.Romano </t>
  </si>
  <si>
    <t> MSAI 26.538 </t>
  </si>
  <si>
    <t>2434602.350 </t>
  </si>
  <si>
    <t> 12.08.1953 20:24 </t>
  </si>
  <si>
    <t>2434744.259 </t>
  </si>
  <si>
    <t> 01.01.1954 18:12 </t>
  </si>
  <si>
    <t> -0.016 </t>
  </si>
  <si>
    <t>2435018.428 </t>
  </si>
  <si>
    <t> 02.10.1954 22:16 </t>
  </si>
  <si>
    <t> 0.041 </t>
  </si>
  <si>
    <t>2446763.571 </t>
  </si>
  <si>
    <t> 29.11.1986 01:42 </t>
  </si>
  <si>
    <t> 2.434 </t>
  </si>
  <si>
    <t>V </t>
  </si>
  <si>
    <t> K.Locher </t>
  </si>
  <si>
    <t> BBS 82 </t>
  </si>
  <si>
    <t>2446976.512 </t>
  </si>
  <si>
    <t> 30.06.1987 00:17 </t>
  </si>
  <si>
    <t> 2.449 </t>
  </si>
  <si>
    <t> BBS 84 </t>
  </si>
  <si>
    <t>2447030.351 </t>
  </si>
  <si>
    <t> 22.08.1987 20:25 </t>
  </si>
  <si>
    <t> 2.445 </t>
  </si>
  <si>
    <t> BBS 85 </t>
  </si>
  <si>
    <t>2447118.438 </t>
  </si>
  <si>
    <t> 18.11.1987 22:30 </t>
  </si>
  <si>
    <t> 2.425 </t>
  </si>
  <si>
    <t> BBS 86 </t>
  </si>
  <si>
    <t>2447392.555 </t>
  </si>
  <si>
    <t> 19.08.1988 01:19 </t>
  </si>
  <si>
    <t> 2.430 </t>
  </si>
  <si>
    <t> BBS 90 </t>
  </si>
  <si>
    <t>2447786.551 </t>
  </si>
  <si>
    <t> 17.09.1989 01:13 </t>
  </si>
  <si>
    <t> 2.390 </t>
  </si>
  <si>
    <t> BBS 92 </t>
  </si>
  <si>
    <t>2448146.372 </t>
  </si>
  <si>
    <t> 11.09.1990 20:55 </t>
  </si>
  <si>
    <t> 2.440 </t>
  </si>
  <si>
    <t> BBS 96 </t>
  </si>
  <si>
    <t>2448496.345 </t>
  </si>
  <si>
    <t> 27.08.1991 20:16 </t>
  </si>
  <si>
    <t> 2.431 </t>
  </si>
  <si>
    <t> BBS 98 </t>
  </si>
  <si>
    <t>2449054.354 </t>
  </si>
  <si>
    <t> 07.03.1993 20:29 </t>
  </si>
  <si>
    <t> 2.427 </t>
  </si>
  <si>
    <t> BBS 103 </t>
  </si>
  <si>
    <t>2449213.451 </t>
  </si>
  <si>
    <t> 13.08.1993 22:49 </t>
  </si>
  <si>
    <t> 2.441 </t>
  </si>
  <si>
    <t> BBS 104 </t>
  </si>
  <si>
    <t>2449279.534 </t>
  </si>
  <si>
    <t> 19.10.1993 00:48 </t>
  </si>
  <si>
    <t> 2.443 </t>
  </si>
  <si>
    <t> J.Vandenbroere </t>
  </si>
  <si>
    <t> BBS 105 </t>
  </si>
  <si>
    <t>2449935.431 </t>
  </si>
  <si>
    <t> 05.08.1995 22:20 </t>
  </si>
  <si>
    <t> H.Peter </t>
  </si>
  <si>
    <t> BBS 110 </t>
  </si>
  <si>
    <t>2450006.409 </t>
  </si>
  <si>
    <t> 15.10.1995 21:48 </t>
  </si>
  <si>
    <t> 2.433 </t>
  </si>
  <si>
    <t>2450011.347 </t>
  </si>
  <si>
    <t> 20.10.1995 20:19 </t>
  </si>
  <si>
    <t> 2.476 </t>
  </si>
  <si>
    <t>2450280.506 </t>
  </si>
  <si>
    <t> 16.07.1996 00:08 </t>
  </si>
  <si>
    <t> 2.418 </t>
  </si>
  <si>
    <t> BBS 112 </t>
  </si>
  <si>
    <t>2450285.420 </t>
  </si>
  <si>
    <t> 20.07.1996 22:04 </t>
  </si>
  <si>
    <t> 2.437 </t>
  </si>
  <si>
    <t>2450334.368 </t>
  </si>
  <si>
    <t> 07.09.1996 20:49 </t>
  </si>
  <si>
    <t> BBS 113 </t>
  </si>
  <si>
    <t>2450444.510 </t>
  </si>
  <si>
    <t> 27.12.1996 00:14 </t>
  </si>
  <si>
    <t> BBS 114 </t>
  </si>
  <si>
    <t>2450755.323 </t>
  </si>
  <si>
    <t> 02.11.1997 19:45 </t>
  </si>
  <si>
    <t> 2.435 </t>
  </si>
  <si>
    <t> BBS 116 </t>
  </si>
  <si>
    <t>2450755.332 </t>
  </si>
  <si>
    <t> 02.11.1997 19:58 </t>
  </si>
  <si>
    <t> 2.444 </t>
  </si>
  <si>
    <t>2450811.618 </t>
  </si>
  <si>
    <t> 29.12.1997 02:49 </t>
  </si>
  <si>
    <t> 2.439 </t>
  </si>
  <si>
    <t> P.Guilbault </t>
  </si>
  <si>
    <t> BBS 123 </t>
  </si>
  <si>
    <t>2451051.483 </t>
  </si>
  <si>
    <t> 25.08.1998 23:35 </t>
  </si>
  <si>
    <t> 2.456 </t>
  </si>
  <si>
    <t> J.Verrot </t>
  </si>
  <si>
    <t> BBS 119 </t>
  </si>
  <si>
    <t>2451078.388 </t>
  </si>
  <si>
    <t> 21.09.1998 21:18 </t>
  </si>
  <si>
    <t>2451139.567 </t>
  </si>
  <si>
    <t> 22.11.1998 01:36 </t>
  </si>
  <si>
    <t>2451176.279 </t>
  </si>
  <si>
    <t> 28.12.1998 18:41 </t>
  </si>
  <si>
    <t>2451756.331 </t>
  </si>
  <si>
    <t> 30.07.2000 19:56 </t>
  </si>
  <si>
    <t>2451839.549 </t>
  </si>
  <si>
    <t> 22.10.2000 01:10 </t>
  </si>
  <si>
    <t> 2.451 </t>
  </si>
  <si>
    <t> BBS 124 </t>
  </si>
  <si>
    <t>2452041.437 </t>
  </si>
  <si>
    <t> 11.05.2001 22:29 </t>
  </si>
  <si>
    <t> 1.202 </t>
  </si>
  <si>
    <t>E </t>
  </si>
  <si>
    <t>?</t>
  </si>
  <si>
    <t> E.Blättler </t>
  </si>
  <si>
    <t> BBS 125 </t>
  </si>
  <si>
    <t>2452216.43440 </t>
  </si>
  <si>
    <t> 02.11.2001 22:25 </t>
  </si>
  <si>
    <t> 2.43263 </t>
  </si>
  <si>
    <t>C </t>
  </si>
  <si>
    <t>o</t>
  </si>
  <si>
    <t> P.Hájek </t>
  </si>
  <si>
    <t>OEJV 0074 </t>
  </si>
  <si>
    <t>2452867.45555 </t>
  </si>
  <si>
    <t> 15.08.2003 22:55 </t>
  </si>
  <si>
    <t> 2.43846 </t>
  </si>
  <si>
    <t>2452884.587 </t>
  </si>
  <si>
    <t> 02.09.2003 02:05 </t>
  </si>
  <si>
    <t> 2.438 </t>
  </si>
  <si>
    <t> BBS 130 </t>
  </si>
  <si>
    <t>2452977.587 </t>
  </si>
  <si>
    <t> 04.12.2003 02:05 </t>
  </si>
  <si>
    <t> 2.436 </t>
  </si>
  <si>
    <t> R.Nelson </t>
  </si>
  <si>
    <t>IBVS 5493 </t>
  </si>
  <si>
    <t>2453217.4357 </t>
  </si>
  <si>
    <t> 30.07.2004 22:27 </t>
  </si>
  <si>
    <t> 2.4367 </t>
  </si>
  <si>
    <t> Moschner &amp; Frank </t>
  </si>
  <si>
    <t>BAVM 173 </t>
  </si>
  <si>
    <t>2453256.5960 </t>
  </si>
  <si>
    <t> 08.09.2004 02:18 </t>
  </si>
  <si>
    <t> 2.4382 </t>
  </si>
  <si>
    <t> M.Zejda et al. </t>
  </si>
  <si>
    <t>IBVS 5741 </t>
  </si>
  <si>
    <t>2453283.5153 </t>
  </si>
  <si>
    <t> 05.10.2004 00:22 </t>
  </si>
  <si>
    <t> 2.4358 </t>
  </si>
  <si>
    <t> R.Diethelm </t>
  </si>
  <si>
    <t>IBVS 5653 </t>
  </si>
  <si>
    <t>2453349.5960 </t>
  </si>
  <si>
    <t> 10.12.2004 02:18 </t>
  </si>
  <si>
    <t> 2.4360 </t>
  </si>
  <si>
    <t> P.Sobotka (ESA INTEGRAL) </t>
  </si>
  <si>
    <t>IBVS 5809 </t>
  </si>
  <si>
    <t>2453353.2697 </t>
  </si>
  <si>
    <t> 13.12.2004 18:28 </t>
  </si>
  <si>
    <t> 1.2148 </t>
  </si>
  <si>
    <t> E. Blättler </t>
  </si>
  <si>
    <t>2453381.425 </t>
  </si>
  <si>
    <t> 10.01.2005 22:12 </t>
  </si>
  <si>
    <t> 2.448 </t>
  </si>
  <si>
    <t>OEJV 0003 </t>
  </si>
  <si>
    <t>2453611.488 </t>
  </si>
  <si>
    <t> 28.08.2005 23:42 </t>
  </si>
  <si>
    <t> 2.453 </t>
  </si>
  <si>
    <t>2453654.2978 </t>
  </si>
  <si>
    <t> 10.10.2005 19:08 </t>
  </si>
  <si>
    <t> 1.2095 </t>
  </si>
  <si>
    <t>-I</t>
  </si>
  <si>
    <t> F.Agerer </t>
  </si>
  <si>
    <t>BAVM 178 </t>
  </si>
  <si>
    <t>2454092.3935 </t>
  </si>
  <si>
    <t> 22.12.2006 21:26 </t>
  </si>
  <si>
    <t>9412</t>
  </si>
  <si>
    <t> 1.2160 </t>
  </si>
  <si>
    <t>BAVM 183 </t>
  </si>
  <si>
    <t>2454685.8913 </t>
  </si>
  <si>
    <t> 07.08.2008 09:23 </t>
  </si>
  <si>
    <t>9654</t>
  </si>
  <si>
    <t>IBVS 5875 </t>
  </si>
  <si>
    <t>2454761.7626 </t>
  </si>
  <si>
    <t> 22.10.2008 06:18 </t>
  </si>
  <si>
    <t>9685</t>
  </si>
  <si>
    <t> 2.4378 </t>
  </si>
  <si>
    <t>IBVS 5871 </t>
  </si>
  <si>
    <t>2454776.4451 </t>
  </si>
  <si>
    <t> 05.11.2008 22:40 </t>
  </si>
  <si>
    <t>9691</t>
  </si>
  <si>
    <t> 2.4357 </t>
  </si>
  <si>
    <t>BAVM 203 </t>
  </si>
  <si>
    <t>2455154.5653 </t>
  </si>
  <si>
    <t> 19.11.2009 01:34 </t>
  </si>
  <si>
    <t>9846</t>
  </si>
  <si>
    <t> 1.2049 </t>
  </si>
  <si>
    <t>BAVM 212 </t>
  </si>
  <si>
    <t>s5</t>
  </si>
  <si>
    <t>s6</t>
  </si>
  <si>
    <t>s7</t>
  </si>
  <si>
    <t>10/11/1898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</si>
</sst>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14" fillId="0" borderId="0" xfId="0" applyFont="1">
      <alignment vertical="top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/>
    <xf numFmtId="0" fontId="5" fillId="0" borderId="0" xfId="0" applyFont="1" applyAlignment="1">
      <alignment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Cas - O-C Diagr.</a:t>
            </a:r>
          </a:p>
        </c:rich>
      </c:tx>
      <c:layout>
        <c:manualLayout>
          <c:xMode val="edge"/>
          <c:yMode val="edge"/>
          <c:x val="0.36330973016862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4769252958613219"/>
          <c:w val="0.78956903872618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-5.7427999998253654E-2</c:v>
                </c:pt>
                <c:pt idx="1">
                  <c:v>-7.2127999999793246E-2</c:v>
                </c:pt>
                <c:pt idx="2">
                  <c:v>-3.7499999998544808E-3</c:v>
                </c:pt>
                <c:pt idx="3">
                  <c:v>2.5855999996565515E-2</c:v>
                </c:pt>
                <c:pt idx="4">
                  <c:v>4.7018000001116889E-2</c:v>
                </c:pt>
                <c:pt idx="5">
                  <c:v>-2.385599999979604E-2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8E-4F7E-BC0C-CFAE3942AF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7">
                  <c:v>-2.442200000223238E-2</c:v>
                </c:pt>
                <c:pt idx="8">
                  <c:v>2.5725999999849591E-2</c:v>
                </c:pt>
                <c:pt idx="9">
                  <c:v>-1.5982000004441943E-2</c:v>
                </c:pt>
                <c:pt idx="10">
                  <c:v>4.1305999999167398E-2</c:v>
                </c:pt>
                <c:pt idx="11">
                  <c:v>-1.3068000000203028E-2</c:v>
                </c:pt>
                <c:pt idx="12">
                  <c:v>1.870000000053551E-3</c:v>
                </c:pt>
                <c:pt idx="13">
                  <c:v>-2.5019999957294203E-3</c:v>
                </c:pt>
                <c:pt idx="14">
                  <c:v>-2.2837999997136649E-2</c:v>
                </c:pt>
                <c:pt idx="15">
                  <c:v>-1.7549999996845145E-2</c:v>
                </c:pt>
                <c:pt idx="16">
                  <c:v>-5.7136000003083609E-2</c:v>
                </c:pt>
                <c:pt idx="17">
                  <c:v>-7.7579999997396953E-3</c:v>
                </c:pt>
                <c:pt idx="18">
                  <c:v>-1.6675999999279156E-2</c:v>
                </c:pt>
                <c:pt idx="19">
                  <c:v>-2.0804000007046852E-2</c:v>
                </c:pt>
                <c:pt idx="20">
                  <c:v>-6.4940000011119992E-3</c:v>
                </c:pt>
                <c:pt idx="21">
                  <c:v>-3.9959999994607642E-3</c:v>
                </c:pt>
                <c:pt idx="22">
                  <c:v>-1.7164000004413538E-2</c:v>
                </c:pt>
                <c:pt idx="23">
                  <c:v>-1.4518000003590714E-2</c:v>
                </c:pt>
                <c:pt idx="24">
                  <c:v>2.8630000000703149E-2</c:v>
                </c:pt>
                <c:pt idx="25">
                  <c:v>-2.9230000000097789E-2</c:v>
                </c:pt>
                <c:pt idx="26">
                  <c:v>-2.9230000000097789E-2</c:v>
                </c:pt>
                <c:pt idx="27">
                  <c:v>-1.0082000007969327E-2</c:v>
                </c:pt>
                <c:pt idx="28">
                  <c:v>-1.0082000007969327E-2</c:v>
                </c:pt>
                <c:pt idx="29">
                  <c:v>-1.0601999994833022E-2</c:v>
                </c:pt>
                <c:pt idx="30">
                  <c:v>-2.771999999822583E-3</c:v>
                </c:pt>
                <c:pt idx="31">
                  <c:v>-1.287400000001071E-2</c:v>
                </c:pt>
                <c:pt idx="32">
                  <c:v>-3.8739999945391901E-3</c:v>
                </c:pt>
                <c:pt idx="33">
                  <c:v>-8.6719999962951988E-3</c:v>
                </c:pt>
                <c:pt idx="34">
                  <c:v>8.5800000015296973E-3</c:v>
                </c:pt>
                <c:pt idx="35">
                  <c:v>-8.1060000011348166E-3</c:v>
                </c:pt>
                <c:pt idx="36">
                  <c:v>-1.4755999996850733E-2</c:v>
                </c:pt>
                <c:pt idx="37">
                  <c:v>-1.4145999994070735E-2</c:v>
                </c:pt>
                <c:pt idx="38">
                  <c:v>-2.1080000078654848E-3</c:v>
                </c:pt>
                <c:pt idx="39">
                  <c:v>3.4079999968525954E-3</c:v>
                </c:pt>
                <c:pt idx="40">
                  <c:v>-2.1237000000837725E-2</c:v>
                </c:pt>
                <c:pt idx="52">
                  <c:v>1.0279999987687916E-3</c:v>
                </c:pt>
                <c:pt idx="53">
                  <c:v>5.9839999958057888E-3</c:v>
                </c:pt>
                <c:pt idx="58">
                  <c:v>-1.1692000000039116E-2</c:v>
                </c:pt>
                <c:pt idx="59">
                  <c:v>-1.880900000105612E-2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8E-4F7E-BC0C-CFAE3942AF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45">
                  <c:v>-1.0729999994509853E-2</c:v>
                </c:pt>
                <c:pt idx="54">
                  <c:v>-1.4171000002534129E-2</c:v>
                </c:pt>
                <c:pt idx="55">
                  <c:v>-7.7250000031199306E-3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8E-4F7E-BC0C-CFAE3942AF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41">
                  <c:v>-1.4796000003116205E-2</c:v>
                </c:pt>
                <c:pt idx="42">
                  <c:v>-8.9620000071590766E-3</c:v>
                </c:pt>
                <c:pt idx="43">
                  <c:v>-9.4939999980852008E-3</c:v>
                </c:pt>
                <c:pt idx="44">
                  <c:v>-1.1629170330706984E-2</c:v>
                </c:pt>
                <c:pt idx="46">
                  <c:v>-9.2460000087157823E-3</c:v>
                </c:pt>
                <c:pt idx="47">
                  <c:v>-1.1632000001554843E-2</c:v>
                </c:pt>
                <c:pt idx="48">
                  <c:v>-1.143400000728434E-2</c:v>
                </c:pt>
                <c:pt idx="49">
                  <c:v>-1.143400000728434E-2</c:v>
                </c:pt>
                <c:pt idx="50">
                  <c:v>-8.8730000061332248E-3</c:v>
                </c:pt>
                <c:pt idx="51">
                  <c:v>-8.8730000061332248E-3</c:v>
                </c:pt>
                <c:pt idx="56">
                  <c:v>-1.0729999994509853E-2</c:v>
                </c:pt>
                <c:pt idx="57">
                  <c:v>-9.6360000025015324E-3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8E-4F7E-BC0C-CFAE3942AF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8E-4F7E-BC0C-CFAE3942AF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8E-4F7E-BC0C-CFAE3942AF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8E-4F7E-BC0C-CFAE3942AF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-3.8482628607832747E-2</c:v>
                </c:pt>
                <c:pt idx="1">
                  <c:v>-2.7387271798694515E-2</c:v>
                </c:pt>
                <c:pt idx="2">
                  <c:v>-2.711315121870404E-2</c:v>
                </c:pt>
                <c:pt idx="3">
                  <c:v>-2.6984482375035042E-2</c:v>
                </c:pt>
                <c:pt idx="4">
                  <c:v>-2.6867002126467695E-2</c:v>
                </c:pt>
                <c:pt idx="5">
                  <c:v>-2.6775628599804202E-2</c:v>
                </c:pt>
                <c:pt idx="6">
                  <c:v>-2.5947672562281955E-2</c:v>
                </c:pt>
                <c:pt idx="7">
                  <c:v>-2.3249356376933546E-2</c:v>
                </c:pt>
                <c:pt idx="8">
                  <c:v>-2.3245626845232997E-2</c:v>
                </c:pt>
                <c:pt idx="9">
                  <c:v>-2.3137470425917028E-2</c:v>
                </c:pt>
                <c:pt idx="10">
                  <c:v>-2.2928616650686188E-2</c:v>
                </c:pt>
                <c:pt idx="11">
                  <c:v>-1.397960533521486E-2</c:v>
                </c:pt>
                <c:pt idx="12">
                  <c:v>-1.3817370706240907E-2</c:v>
                </c:pt>
                <c:pt idx="13">
                  <c:v>-1.3776345857534849E-2</c:v>
                </c:pt>
                <c:pt idx="14">
                  <c:v>-1.3709214286924938E-2</c:v>
                </c:pt>
                <c:pt idx="15">
                  <c:v>-1.35003605116941E-2</c:v>
                </c:pt>
                <c:pt idx="16">
                  <c:v>-1.3200133209799771E-2</c:v>
                </c:pt>
                <c:pt idx="17">
                  <c:v>-1.2926012629809297E-2</c:v>
                </c:pt>
                <c:pt idx="18">
                  <c:v>-1.2659351113219924E-2</c:v>
                </c:pt>
                <c:pt idx="19">
                  <c:v>-1.2234184499357148E-2</c:v>
                </c:pt>
                <c:pt idx="20">
                  <c:v>-1.2112974719089252E-2</c:v>
                </c:pt>
                <c:pt idx="21">
                  <c:v>-1.2062626041131817E-2</c:v>
                </c:pt>
                <c:pt idx="22">
                  <c:v>-1.1562868793258027E-2</c:v>
                </c:pt>
                <c:pt idx="23">
                  <c:v>-1.1508790583600043E-2</c:v>
                </c:pt>
                <c:pt idx="24">
                  <c:v>-1.1505061051899492E-2</c:v>
                </c:pt>
                <c:pt idx="25">
                  <c:v>-1.1299936808369205E-2</c:v>
                </c:pt>
                <c:pt idx="26">
                  <c:v>-1.1299936808369205E-2</c:v>
                </c:pt>
                <c:pt idx="27">
                  <c:v>-1.1296207276668656E-2</c:v>
                </c:pt>
                <c:pt idx="28">
                  <c:v>-1.1296207276668656E-2</c:v>
                </c:pt>
                <c:pt idx="29">
                  <c:v>-1.1258911959663147E-2</c:v>
                </c:pt>
                <c:pt idx="30">
                  <c:v>-1.1174997496400758E-2</c:v>
                </c:pt>
                <c:pt idx="31">
                  <c:v>-1.0938172233415791E-2</c:v>
                </c:pt>
                <c:pt idx="32">
                  <c:v>-1.0938172233415791E-2</c:v>
                </c:pt>
                <c:pt idx="33">
                  <c:v>-1.0895282618859458E-2</c:v>
                </c:pt>
                <c:pt idx="34">
                  <c:v>-1.0712535565532475E-2</c:v>
                </c:pt>
                <c:pt idx="35">
                  <c:v>-1.0692023141179447E-2</c:v>
                </c:pt>
                <c:pt idx="36">
                  <c:v>-1.0645403994922564E-2</c:v>
                </c:pt>
                <c:pt idx="37">
                  <c:v>-1.0617432507168434E-2</c:v>
                </c:pt>
                <c:pt idx="38">
                  <c:v>-1.0175483000653178E-2</c:v>
                </c:pt>
                <c:pt idx="39">
                  <c:v>-1.0112080961743819E-2</c:v>
                </c:pt>
                <c:pt idx="40">
                  <c:v>-9.9582377790961019E-3</c:v>
                </c:pt>
                <c:pt idx="41">
                  <c:v>-9.8249070208014169E-3</c:v>
                </c:pt>
                <c:pt idx="42">
                  <c:v>-9.3288793046281786E-3</c:v>
                </c:pt>
                <c:pt idx="43">
                  <c:v>-9.3158259436762515E-3</c:v>
                </c:pt>
                <c:pt idx="44">
                  <c:v>-9.2449648413657874E-3</c:v>
                </c:pt>
                <c:pt idx="45">
                  <c:v>-9.0622177880388052E-3</c:v>
                </c:pt>
                <c:pt idx="46">
                  <c:v>-9.0323815344343986E-3</c:v>
                </c:pt>
                <c:pt idx="47">
                  <c:v>-9.0118691100813698E-3</c:v>
                </c:pt>
                <c:pt idx="48">
                  <c:v>-8.9615204321239379E-3</c:v>
                </c:pt>
                <c:pt idx="49">
                  <c:v>-8.9615204321239379E-3</c:v>
                </c:pt>
                <c:pt idx="50">
                  <c:v>-8.9587232833485235E-3</c:v>
                </c:pt>
                <c:pt idx="51">
                  <c:v>-8.9587232833485235E-3</c:v>
                </c:pt>
                <c:pt idx="52">
                  <c:v>-8.9372784760703566E-3</c:v>
                </c:pt>
                <c:pt idx="53">
                  <c:v>-8.7619904861444761E-3</c:v>
                </c:pt>
                <c:pt idx="54">
                  <c:v>-8.7293570837646585E-3</c:v>
                </c:pt>
                <c:pt idx="55">
                  <c:v>-8.3955639965653736E-3</c:v>
                </c:pt>
                <c:pt idx="56">
                  <c:v>-7.9433582778736037E-3</c:v>
                </c:pt>
                <c:pt idx="57">
                  <c:v>-7.8855505365150701E-3</c:v>
                </c:pt>
                <c:pt idx="58">
                  <c:v>-7.8743619414134158E-3</c:v>
                </c:pt>
                <c:pt idx="59">
                  <c:v>-7.5862556175458791E-3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8E-4F7E-BC0C-CFAE3942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89424"/>
        <c:axId val="1"/>
      </c:scatterChart>
      <c:valAx>
        <c:axId val="513189424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816726146641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8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342623538963"/>
          <c:y val="0.92000129214617399"/>
          <c:w val="0.7302163938140826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Cas - O-C Diagr.</a:t>
            </a:r>
          </a:p>
        </c:rich>
      </c:tx>
      <c:layout>
        <c:manualLayout>
          <c:xMode val="edge"/>
          <c:yMode val="edge"/>
          <c:x val="0.3644524236983842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723926380368099"/>
          <c:w val="0.7899461400359066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-5.7427999998253654E-2</c:v>
                </c:pt>
                <c:pt idx="1">
                  <c:v>-7.2127999999793246E-2</c:v>
                </c:pt>
                <c:pt idx="2">
                  <c:v>-3.7499999998544808E-3</c:v>
                </c:pt>
                <c:pt idx="3">
                  <c:v>2.5855999996565515E-2</c:v>
                </c:pt>
                <c:pt idx="4">
                  <c:v>4.7018000001116889E-2</c:v>
                </c:pt>
                <c:pt idx="5">
                  <c:v>-2.385599999979604E-2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F2-4C6D-9C17-C4C32B7E56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7">
                  <c:v>-2.442200000223238E-2</c:v>
                </c:pt>
                <c:pt idx="8">
                  <c:v>2.5725999999849591E-2</c:v>
                </c:pt>
                <c:pt idx="9">
                  <c:v>-1.5982000004441943E-2</c:v>
                </c:pt>
                <c:pt idx="10">
                  <c:v>4.1305999999167398E-2</c:v>
                </c:pt>
                <c:pt idx="11">
                  <c:v>-1.3068000000203028E-2</c:v>
                </c:pt>
                <c:pt idx="12">
                  <c:v>1.870000000053551E-3</c:v>
                </c:pt>
                <c:pt idx="13">
                  <c:v>-2.5019999957294203E-3</c:v>
                </c:pt>
                <c:pt idx="14">
                  <c:v>-2.2837999997136649E-2</c:v>
                </c:pt>
                <c:pt idx="15">
                  <c:v>-1.7549999996845145E-2</c:v>
                </c:pt>
                <c:pt idx="16">
                  <c:v>-5.7136000003083609E-2</c:v>
                </c:pt>
                <c:pt idx="17">
                  <c:v>-7.7579999997396953E-3</c:v>
                </c:pt>
                <c:pt idx="18">
                  <c:v>-1.6675999999279156E-2</c:v>
                </c:pt>
                <c:pt idx="19">
                  <c:v>-2.0804000007046852E-2</c:v>
                </c:pt>
                <c:pt idx="20">
                  <c:v>-6.4940000011119992E-3</c:v>
                </c:pt>
                <c:pt idx="21">
                  <c:v>-3.9959999994607642E-3</c:v>
                </c:pt>
                <c:pt idx="22">
                  <c:v>-1.7164000004413538E-2</c:v>
                </c:pt>
                <c:pt idx="23">
                  <c:v>-1.4518000003590714E-2</c:v>
                </c:pt>
                <c:pt idx="24">
                  <c:v>2.8630000000703149E-2</c:v>
                </c:pt>
                <c:pt idx="25">
                  <c:v>-2.9230000000097789E-2</c:v>
                </c:pt>
                <c:pt idx="26">
                  <c:v>-2.9230000000097789E-2</c:v>
                </c:pt>
                <c:pt idx="27">
                  <c:v>-1.0082000007969327E-2</c:v>
                </c:pt>
                <c:pt idx="28">
                  <c:v>-1.0082000007969327E-2</c:v>
                </c:pt>
                <c:pt idx="29">
                  <c:v>-1.0601999994833022E-2</c:v>
                </c:pt>
                <c:pt idx="30">
                  <c:v>-2.771999999822583E-3</c:v>
                </c:pt>
                <c:pt idx="31">
                  <c:v>-1.287400000001071E-2</c:v>
                </c:pt>
                <c:pt idx="32">
                  <c:v>-3.8739999945391901E-3</c:v>
                </c:pt>
                <c:pt idx="33">
                  <c:v>-8.6719999962951988E-3</c:v>
                </c:pt>
                <c:pt idx="34">
                  <c:v>8.5800000015296973E-3</c:v>
                </c:pt>
                <c:pt idx="35">
                  <c:v>-8.1060000011348166E-3</c:v>
                </c:pt>
                <c:pt idx="36">
                  <c:v>-1.4755999996850733E-2</c:v>
                </c:pt>
                <c:pt idx="37">
                  <c:v>-1.4145999994070735E-2</c:v>
                </c:pt>
                <c:pt idx="38">
                  <c:v>-2.1080000078654848E-3</c:v>
                </c:pt>
                <c:pt idx="39">
                  <c:v>3.4079999968525954E-3</c:v>
                </c:pt>
                <c:pt idx="40">
                  <c:v>-2.1237000000837725E-2</c:v>
                </c:pt>
                <c:pt idx="52">
                  <c:v>1.0279999987687916E-3</c:v>
                </c:pt>
                <c:pt idx="53">
                  <c:v>5.9839999958057888E-3</c:v>
                </c:pt>
                <c:pt idx="58">
                  <c:v>-1.1692000000039116E-2</c:v>
                </c:pt>
                <c:pt idx="59">
                  <c:v>-1.880900000105612E-2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2-4C6D-9C17-C4C32B7E56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45">
                  <c:v>-1.0729999994509853E-2</c:v>
                </c:pt>
                <c:pt idx="54">
                  <c:v>-1.4171000002534129E-2</c:v>
                </c:pt>
                <c:pt idx="55">
                  <c:v>-7.7250000031199306E-3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F2-4C6D-9C17-C4C32B7E56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41">
                  <c:v>-1.4796000003116205E-2</c:v>
                </c:pt>
                <c:pt idx="42">
                  <c:v>-8.9620000071590766E-3</c:v>
                </c:pt>
                <c:pt idx="43">
                  <c:v>-9.4939999980852008E-3</c:v>
                </c:pt>
                <c:pt idx="44">
                  <c:v>-1.1629170330706984E-2</c:v>
                </c:pt>
                <c:pt idx="46">
                  <c:v>-9.2460000087157823E-3</c:v>
                </c:pt>
                <c:pt idx="47">
                  <c:v>-1.1632000001554843E-2</c:v>
                </c:pt>
                <c:pt idx="48">
                  <c:v>-1.143400000728434E-2</c:v>
                </c:pt>
                <c:pt idx="49">
                  <c:v>-1.143400000728434E-2</c:v>
                </c:pt>
                <c:pt idx="50">
                  <c:v>-8.8730000061332248E-3</c:v>
                </c:pt>
                <c:pt idx="51">
                  <c:v>-8.8730000061332248E-3</c:v>
                </c:pt>
                <c:pt idx="56">
                  <c:v>-1.0729999994509853E-2</c:v>
                </c:pt>
                <c:pt idx="57">
                  <c:v>-9.6360000025015324E-3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F2-4C6D-9C17-C4C32B7E56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F2-4C6D-9C17-C4C32B7E56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F2-4C6D-9C17-C4C32B7E56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1.2E-2</c:v>
                  </c:pt>
                  <c:pt idx="19">
                    <c:v>8.0000000000000002E-3</c:v>
                  </c:pt>
                  <c:pt idx="20">
                    <c:v>4.0000000000000001E-3</c:v>
                  </c:pt>
                  <c:pt idx="21">
                    <c:v>1.2E-2</c:v>
                  </c:pt>
                  <c:pt idx="22">
                    <c:v>5.0000000000000001E-3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4.0000000000000001E-3</c:v>
                  </c:pt>
                  <c:pt idx="26">
                    <c:v>4.0000000000000001E-3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6.0000000000000001E-3</c:v>
                  </c:pt>
                  <c:pt idx="31">
                    <c:v>8.0000000000000002E-3</c:v>
                  </c:pt>
                  <c:pt idx="32">
                    <c:v>6.0000000000000001E-3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5.0000000000000001E-3</c:v>
                  </c:pt>
                  <c:pt idx="45">
                    <c:v>1E-4</c:v>
                  </c:pt>
                  <c:pt idx="46">
                    <c:v>6.9999999999999999E-4</c:v>
                  </c:pt>
                  <c:pt idx="47">
                    <c:v>2.9999999999999997E-4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1.2999999999999999E-3</c:v>
                  </c:pt>
                  <c:pt idx="51">
                    <c:v>1.2999999999999999E-3</c:v>
                  </c:pt>
                  <c:pt idx="52">
                    <c:v>4.0000000000000001E-3</c:v>
                  </c:pt>
                  <c:pt idx="53">
                    <c:v>4.0000000000000001E-3</c:v>
                  </c:pt>
                  <c:pt idx="54">
                    <c:v>1.8E-3</c:v>
                  </c:pt>
                  <c:pt idx="55">
                    <c:v>2.2000000000000001E-3</c:v>
                  </c:pt>
                  <c:pt idx="56">
                    <c:v>2.0000000000000001E-4</c:v>
                  </c:pt>
                  <c:pt idx="57">
                    <c:v>1E-4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F2-4C6D-9C17-C4C32B7E56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-6722</c:v>
                </c:pt>
                <c:pt idx="1">
                  <c:v>-772</c:v>
                </c:pt>
                <c:pt idx="2">
                  <c:v>-625</c:v>
                </c:pt>
                <c:pt idx="3">
                  <c:v>-556</c:v>
                </c:pt>
                <c:pt idx="4">
                  <c:v>-493</c:v>
                </c:pt>
                <c:pt idx="5">
                  <c:v>-444</c:v>
                </c:pt>
                <c:pt idx="6">
                  <c:v>0</c:v>
                </c:pt>
                <c:pt idx="7">
                  <c:v>1447</c:v>
                </c:pt>
                <c:pt idx="8">
                  <c:v>1449</c:v>
                </c:pt>
                <c:pt idx="9">
                  <c:v>1507</c:v>
                </c:pt>
                <c:pt idx="10">
                  <c:v>1619</c:v>
                </c:pt>
                <c:pt idx="11">
                  <c:v>6418</c:v>
                </c:pt>
                <c:pt idx="12">
                  <c:v>6505</c:v>
                </c:pt>
                <c:pt idx="13">
                  <c:v>6527</c:v>
                </c:pt>
                <c:pt idx="14">
                  <c:v>6563</c:v>
                </c:pt>
                <c:pt idx="15">
                  <c:v>6675</c:v>
                </c:pt>
                <c:pt idx="16">
                  <c:v>6836</c:v>
                </c:pt>
                <c:pt idx="17">
                  <c:v>6983</c:v>
                </c:pt>
                <c:pt idx="18">
                  <c:v>7126</c:v>
                </c:pt>
                <c:pt idx="19">
                  <c:v>7354</c:v>
                </c:pt>
                <c:pt idx="20">
                  <c:v>7419</c:v>
                </c:pt>
                <c:pt idx="21">
                  <c:v>7446</c:v>
                </c:pt>
                <c:pt idx="22">
                  <c:v>7714</c:v>
                </c:pt>
                <c:pt idx="23">
                  <c:v>7743</c:v>
                </c:pt>
                <c:pt idx="24">
                  <c:v>7745</c:v>
                </c:pt>
                <c:pt idx="25">
                  <c:v>7855</c:v>
                </c:pt>
                <c:pt idx="26">
                  <c:v>7855</c:v>
                </c:pt>
                <c:pt idx="27">
                  <c:v>7857</c:v>
                </c:pt>
                <c:pt idx="28">
                  <c:v>7857</c:v>
                </c:pt>
                <c:pt idx="29">
                  <c:v>7877</c:v>
                </c:pt>
                <c:pt idx="30">
                  <c:v>7922</c:v>
                </c:pt>
                <c:pt idx="31">
                  <c:v>8049</c:v>
                </c:pt>
                <c:pt idx="32">
                  <c:v>8049</c:v>
                </c:pt>
                <c:pt idx="33">
                  <c:v>8072</c:v>
                </c:pt>
                <c:pt idx="34">
                  <c:v>8170</c:v>
                </c:pt>
                <c:pt idx="35">
                  <c:v>8181</c:v>
                </c:pt>
                <c:pt idx="36">
                  <c:v>8206</c:v>
                </c:pt>
                <c:pt idx="37">
                  <c:v>8221</c:v>
                </c:pt>
                <c:pt idx="38">
                  <c:v>8458</c:v>
                </c:pt>
                <c:pt idx="39">
                  <c:v>8492</c:v>
                </c:pt>
                <c:pt idx="40">
                  <c:v>8574.5</c:v>
                </c:pt>
                <c:pt idx="41">
                  <c:v>8646</c:v>
                </c:pt>
                <c:pt idx="42">
                  <c:v>8912</c:v>
                </c:pt>
                <c:pt idx="43">
                  <c:v>8919</c:v>
                </c:pt>
                <c:pt idx="44">
                  <c:v>8957</c:v>
                </c:pt>
                <c:pt idx="45">
                  <c:v>9055</c:v>
                </c:pt>
                <c:pt idx="46">
                  <c:v>9071</c:v>
                </c:pt>
                <c:pt idx="47">
                  <c:v>9082</c:v>
                </c:pt>
                <c:pt idx="48">
                  <c:v>9109</c:v>
                </c:pt>
                <c:pt idx="49">
                  <c:v>9109</c:v>
                </c:pt>
                <c:pt idx="50">
                  <c:v>9110.5</c:v>
                </c:pt>
                <c:pt idx="51">
                  <c:v>9110.5</c:v>
                </c:pt>
                <c:pt idx="52">
                  <c:v>9122</c:v>
                </c:pt>
                <c:pt idx="53">
                  <c:v>9216</c:v>
                </c:pt>
                <c:pt idx="54">
                  <c:v>9233.5</c:v>
                </c:pt>
                <c:pt idx="55">
                  <c:v>9412.5</c:v>
                </c:pt>
                <c:pt idx="56">
                  <c:v>9655</c:v>
                </c:pt>
                <c:pt idx="57">
                  <c:v>9686</c:v>
                </c:pt>
                <c:pt idx="58">
                  <c:v>9692</c:v>
                </c:pt>
                <c:pt idx="59">
                  <c:v>9846.5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-3.8482628607832747E-2</c:v>
                </c:pt>
                <c:pt idx="1">
                  <c:v>-2.7387271798694515E-2</c:v>
                </c:pt>
                <c:pt idx="2">
                  <c:v>-2.711315121870404E-2</c:v>
                </c:pt>
                <c:pt idx="3">
                  <c:v>-2.6984482375035042E-2</c:v>
                </c:pt>
                <c:pt idx="4">
                  <c:v>-2.6867002126467695E-2</c:v>
                </c:pt>
                <c:pt idx="5">
                  <c:v>-2.6775628599804202E-2</c:v>
                </c:pt>
                <c:pt idx="6">
                  <c:v>-2.5947672562281955E-2</c:v>
                </c:pt>
                <c:pt idx="7">
                  <c:v>-2.3249356376933546E-2</c:v>
                </c:pt>
                <c:pt idx="8">
                  <c:v>-2.3245626845232997E-2</c:v>
                </c:pt>
                <c:pt idx="9">
                  <c:v>-2.3137470425917028E-2</c:v>
                </c:pt>
                <c:pt idx="10">
                  <c:v>-2.2928616650686188E-2</c:v>
                </c:pt>
                <c:pt idx="11">
                  <c:v>-1.397960533521486E-2</c:v>
                </c:pt>
                <c:pt idx="12">
                  <c:v>-1.3817370706240907E-2</c:v>
                </c:pt>
                <c:pt idx="13">
                  <c:v>-1.3776345857534849E-2</c:v>
                </c:pt>
                <c:pt idx="14">
                  <c:v>-1.3709214286924938E-2</c:v>
                </c:pt>
                <c:pt idx="15">
                  <c:v>-1.35003605116941E-2</c:v>
                </c:pt>
                <c:pt idx="16">
                  <c:v>-1.3200133209799771E-2</c:v>
                </c:pt>
                <c:pt idx="17">
                  <c:v>-1.2926012629809297E-2</c:v>
                </c:pt>
                <c:pt idx="18">
                  <c:v>-1.2659351113219924E-2</c:v>
                </c:pt>
                <c:pt idx="19">
                  <c:v>-1.2234184499357148E-2</c:v>
                </c:pt>
                <c:pt idx="20">
                  <c:v>-1.2112974719089252E-2</c:v>
                </c:pt>
                <c:pt idx="21">
                  <c:v>-1.2062626041131817E-2</c:v>
                </c:pt>
                <c:pt idx="22">
                  <c:v>-1.1562868793258027E-2</c:v>
                </c:pt>
                <c:pt idx="23">
                  <c:v>-1.1508790583600043E-2</c:v>
                </c:pt>
                <c:pt idx="24">
                  <c:v>-1.1505061051899492E-2</c:v>
                </c:pt>
                <c:pt idx="25">
                  <c:v>-1.1299936808369205E-2</c:v>
                </c:pt>
                <c:pt idx="26">
                  <c:v>-1.1299936808369205E-2</c:v>
                </c:pt>
                <c:pt idx="27">
                  <c:v>-1.1296207276668656E-2</c:v>
                </c:pt>
                <c:pt idx="28">
                  <c:v>-1.1296207276668656E-2</c:v>
                </c:pt>
                <c:pt idx="29">
                  <c:v>-1.1258911959663147E-2</c:v>
                </c:pt>
                <c:pt idx="30">
                  <c:v>-1.1174997496400758E-2</c:v>
                </c:pt>
                <c:pt idx="31">
                  <c:v>-1.0938172233415791E-2</c:v>
                </c:pt>
                <c:pt idx="32">
                  <c:v>-1.0938172233415791E-2</c:v>
                </c:pt>
                <c:pt idx="33">
                  <c:v>-1.0895282618859458E-2</c:v>
                </c:pt>
                <c:pt idx="34">
                  <c:v>-1.0712535565532475E-2</c:v>
                </c:pt>
                <c:pt idx="35">
                  <c:v>-1.0692023141179447E-2</c:v>
                </c:pt>
                <c:pt idx="36">
                  <c:v>-1.0645403994922564E-2</c:v>
                </c:pt>
                <c:pt idx="37">
                  <c:v>-1.0617432507168434E-2</c:v>
                </c:pt>
                <c:pt idx="38">
                  <c:v>-1.0175483000653178E-2</c:v>
                </c:pt>
                <c:pt idx="39">
                  <c:v>-1.0112080961743819E-2</c:v>
                </c:pt>
                <c:pt idx="40">
                  <c:v>-9.9582377790961019E-3</c:v>
                </c:pt>
                <c:pt idx="41">
                  <c:v>-9.8249070208014169E-3</c:v>
                </c:pt>
                <c:pt idx="42">
                  <c:v>-9.3288793046281786E-3</c:v>
                </c:pt>
                <c:pt idx="43">
                  <c:v>-9.3158259436762515E-3</c:v>
                </c:pt>
                <c:pt idx="44">
                  <c:v>-9.2449648413657874E-3</c:v>
                </c:pt>
                <c:pt idx="45">
                  <c:v>-9.0622177880388052E-3</c:v>
                </c:pt>
                <c:pt idx="46">
                  <c:v>-9.0323815344343986E-3</c:v>
                </c:pt>
                <c:pt idx="47">
                  <c:v>-9.0118691100813698E-3</c:v>
                </c:pt>
                <c:pt idx="48">
                  <c:v>-8.9615204321239379E-3</c:v>
                </c:pt>
                <c:pt idx="49">
                  <c:v>-8.9615204321239379E-3</c:v>
                </c:pt>
                <c:pt idx="50">
                  <c:v>-8.9587232833485235E-3</c:v>
                </c:pt>
                <c:pt idx="51">
                  <c:v>-8.9587232833485235E-3</c:v>
                </c:pt>
                <c:pt idx="52">
                  <c:v>-8.9372784760703566E-3</c:v>
                </c:pt>
                <c:pt idx="53">
                  <c:v>-8.7619904861444761E-3</c:v>
                </c:pt>
                <c:pt idx="54">
                  <c:v>-8.7293570837646585E-3</c:v>
                </c:pt>
                <c:pt idx="55">
                  <c:v>-8.3955639965653736E-3</c:v>
                </c:pt>
                <c:pt idx="56">
                  <c:v>-7.9433582778736037E-3</c:v>
                </c:pt>
                <c:pt idx="57">
                  <c:v>-7.8855505365150701E-3</c:v>
                </c:pt>
                <c:pt idx="58">
                  <c:v>-7.8743619414134158E-3</c:v>
                </c:pt>
                <c:pt idx="59">
                  <c:v>-7.5862556175458791E-3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F2-4C6D-9C17-C4C32B7E5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78176"/>
        <c:axId val="1"/>
      </c:scatterChart>
      <c:valAx>
        <c:axId val="42187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369838420107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87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1921005385997"/>
          <c:y val="0.92024539877300615"/>
          <c:w val="0.7289048473967685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0</xdr:row>
      <xdr:rowOff>0</xdr:rowOff>
    </xdr:from>
    <xdr:to>
      <xdr:col>17</xdr:col>
      <xdr:colOff>409574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266FF42-9AB7-E0ED-83E9-2DEF0AF02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438151</xdr:colOff>
      <xdr:row>0</xdr:row>
      <xdr:rowOff>19050</xdr:rowOff>
    </xdr:from>
    <xdr:to>
      <xdr:col>27</xdr:col>
      <xdr:colOff>133351</xdr:colOff>
      <xdr:row>17</xdr:row>
      <xdr:rowOff>142875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7CB53ED-6677-7859-BD74-2C9E28CE4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09" TargetMode="External"/><Relationship Id="rId13" Type="http://schemas.openxmlformats.org/officeDocument/2006/relationships/hyperlink" Target="http://www.bav-astro.de/sfs/BAVM_link.php?BAVMnr=183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741" TargetMode="External"/><Relationship Id="rId11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493" TargetMode="External"/><Relationship Id="rId9" Type="http://schemas.openxmlformats.org/officeDocument/2006/relationships/hyperlink" Target="http://www.konkoly.hu/cgi-bin/IBVS?5653" TargetMode="External"/><Relationship Id="rId14" Type="http://schemas.openxmlformats.org/officeDocument/2006/relationships/hyperlink" Target="http://www.konkoly.hu/cgi-bin/IBVS?5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5"/>
  <sheetViews>
    <sheetView tabSelected="1" workbookViewId="0">
      <pane xSplit="14" ySplit="22" topLeftCell="O6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s="12" t="s">
        <v>49</v>
      </c>
    </row>
    <row r="4" spans="1:6" ht="14.25" thickTop="1" thickBot="1" x14ac:dyDescent="0.25">
      <c r="A4" s="6" t="s">
        <v>0</v>
      </c>
      <c r="C4" s="3">
        <v>31056.004000000001</v>
      </c>
      <c r="D4" s="4">
        <v>2.4474260000000001</v>
      </c>
    </row>
    <row r="5" spans="1:6" ht="13.5" thickTop="1" x14ac:dyDescent="0.2">
      <c r="A5" s="26" t="s">
        <v>55</v>
      </c>
      <c r="B5" s="10"/>
      <c r="C5" s="27">
        <v>-9.5</v>
      </c>
      <c r="D5" s="10" t="s">
        <v>56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31056.004000000001</v>
      </c>
    </row>
    <row r="8" spans="1:6" x14ac:dyDescent="0.2">
      <c r="A8" t="s">
        <v>3</v>
      </c>
      <c r="C8">
        <f>+D4</f>
        <v>2.4474260000000001</v>
      </c>
    </row>
    <row r="9" spans="1:6" x14ac:dyDescent="0.2">
      <c r="A9" s="40" t="s">
        <v>63</v>
      </c>
      <c r="B9" s="41">
        <v>32</v>
      </c>
      <c r="C9" s="29" t="str">
        <f>"F"&amp;B9</f>
        <v>F32</v>
      </c>
      <c r="D9" s="30" t="str">
        <f>"G"&amp;B9</f>
        <v>G32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8">
        <f ca="1">INTERCEPT(INDIRECT($D$9):G991,INDIRECT($C$9):F991)</f>
        <v>-2.5947672562281955E-2</v>
      </c>
      <c r="D11" s="11"/>
      <c r="E11" s="10"/>
    </row>
    <row r="12" spans="1:6" x14ac:dyDescent="0.2">
      <c r="A12" s="10" t="s">
        <v>17</v>
      </c>
      <c r="B12" s="10"/>
      <c r="C12" s="28">
        <f ca="1">SLOPE(INDIRECT($D$9):G991,INDIRECT($C$9):F991)</f>
        <v>1.8647658502753341E-6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31" t="s">
        <v>18</v>
      </c>
      <c r="B15" s="10"/>
      <c r="C15" s="32">
        <f ca="1">(C7+C11)+(C8+C12)*INT(MAX(F21:F3532))</f>
        <v>55153.352808812</v>
      </c>
      <c r="E15" s="33" t="s">
        <v>68</v>
      </c>
      <c r="F15" s="27">
        <v>1</v>
      </c>
    </row>
    <row r="16" spans="1:6" x14ac:dyDescent="0.2">
      <c r="A16" s="35" t="s">
        <v>4</v>
      </c>
      <c r="B16" s="10"/>
      <c r="C16" s="36">
        <f ca="1">+C8+C12</f>
        <v>2.4474278647658503</v>
      </c>
      <c r="E16" s="33" t="s">
        <v>57</v>
      </c>
      <c r="F16" s="34">
        <f ca="1">NOW()+15018.5+$C$5/24</f>
        <v>60328.745777777774</v>
      </c>
    </row>
    <row r="17" spans="1:31" ht="13.5" thickBot="1" x14ac:dyDescent="0.25">
      <c r="A17" s="33" t="s">
        <v>51</v>
      </c>
      <c r="B17" s="10"/>
      <c r="C17" s="10">
        <f>COUNT(C21:C2190)</f>
        <v>60</v>
      </c>
      <c r="E17" s="33" t="s">
        <v>69</v>
      </c>
      <c r="F17" s="34">
        <f ca="1">ROUND(2*(F16-$C$7)/$C$8,0)/2+F15</f>
        <v>11961.5</v>
      </c>
    </row>
    <row r="18" spans="1:31" ht="14.25" thickTop="1" thickBot="1" x14ac:dyDescent="0.25">
      <c r="A18" s="35" t="s">
        <v>5</v>
      </c>
      <c r="B18" s="10"/>
      <c r="C18" s="38">
        <f ca="1">+C15</f>
        <v>55153.352808812</v>
      </c>
      <c r="D18" s="39">
        <f ca="1">+C16</f>
        <v>2.4474278647658503</v>
      </c>
      <c r="E18" s="33" t="s">
        <v>58</v>
      </c>
      <c r="F18" s="30">
        <f ca="1">ROUND(2*(F16-$C$15)/$C$16,0)/2+F15</f>
        <v>2115.5</v>
      </c>
    </row>
    <row r="19" spans="1:31" ht="13.5" thickTop="1" x14ac:dyDescent="0.2">
      <c r="E19" s="33" t="s">
        <v>59</v>
      </c>
      <c r="F19" s="37">
        <f ca="1">+$C$15+$C$16*F18-15018.5-$C$5/24</f>
        <v>45312.78229005749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77</v>
      </c>
      <c r="I20" s="8" t="s">
        <v>80</v>
      </c>
      <c r="J20" s="8" t="s">
        <v>74</v>
      </c>
      <c r="K20" s="8" t="s">
        <v>67</v>
      </c>
      <c r="L20" s="8" t="s">
        <v>300</v>
      </c>
      <c r="M20" s="8" t="s">
        <v>301</v>
      </c>
      <c r="N20" s="8" t="s">
        <v>302</v>
      </c>
      <c r="O20" s="8" t="s">
        <v>23</v>
      </c>
      <c r="P20" s="7" t="s">
        <v>22</v>
      </c>
      <c r="Q20" s="5" t="s">
        <v>15</v>
      </c>
    </row>
    <row r="21" spans="1:31" x14ac:dyDescent="0.2">
      <c r="A21" s="62" t="s">
        <v>86</v>
      </c>
      <c r="B21" s="63" t="s">
        <v>53</v>
      </c>
      <c r="C21" s="62">
        <v>14604.349</v>
      </c>
      <c r="D21" s="62" t="s">
        <v>80</v>
      </c>
      <c r="E21">
        <f t="shared" ref="E21:E52" si="0">+(C21-C$7)/C$8</f>
        <v>-6722.0234646522504</v>
      </c>
      <c r="F21">
        <f t="shared" ref="F21:F52" si="1">ROUND(2*E21,0)/2</f>
        <v>-6722</v>
      </c>
      <c r="G21">
        <f t="shared" ref="G21:G52" si="2">+C21-(C$7+F21*C$8)</f>
        <v>-5.7427999998253654E-2</v>
      </c>
      <c r="H21">
        <f t="shared" ref="H21:H26" si="3">G21</f>
        <v>-5.7427999998253654E-2</v>
      </c>
      <c r="O21">
        <f t="shared" ref="O21:O52" ca="1" si="4">+C$11+C$12*F21</f>
        <v>-3.8482628607832747E-2</v>
      </c>
      <c r="Q21" s="2" t="s">
        <v>303</v>
      </c>
    </row>
    <row r="22" spans="1:31" x14ac:dyDescent="0.2">
      <c r="A22" s="62" t="s">
        <v>86</v>
      </c>
      <c r="B22" s="63" t="s">
        <v>47</v>
      </c>
      <c r="C22" s="62">
        <v>29166.519</v>
      </c>
      <c r="D22" s="62" t="s">
        <v>80</v>
      </c>
      <c r="E22">
        <f t="shared" si="0"/>
        <v>-772.02947096255434</v>
      </c>
      <c r="F22">
        <f t="shared" si="1"/>
        <v>-772</v>
      </c>
      <c r="G22">
        <f t="shared" si="2"/>
        <v>-7.2127999999793246E-2</v>
      </c>
      <c r="H22">
        <f t="shared" si="3"/>
        <v>-7.2127999999793246E-2</v>
      </c>
      <c r="O22">
        <f t="shared" ca="1" si="4"/>
        <v>-2.7387271798694515E-2</v>
      </c>
      <c r="Q22" s="2">
        <f t="shared" ref="Q21:Q52" si="5">+C22-15018.5</f>
        <v>14148.019</v>
      </c>
    </row>
    <row r="23" spans="1:31" x14ac:dyDescent="0.2">
      <c r="A23" s="62" t="s">
        <v>86</v>
      </c>
      <c r="B23" s="63" t="s">
        <v>47</v>
      </c>
      <c r="C23" s="62">
        <v>29526.359</v>
      </c>
      <c r="D23" s="62" t="s">
        <v>80</v>
      </c>
      <c r="E23">
        <f t="shared" si="0"/>
        <v>-625.00153222201629</v>
      </c>
      <c r="F23">
        <f t="shared" si="1"/>
        <v>-625</v>
      </c>
      <c r="G23">
        <f t="shared" si="2"/>
        <v>-3.7499999998544808E-3</v>
      </c>
      <c r="H23">
        <f t="shared" si="3"/>
        <v>-3.7499999998544808E-3</v>
      </c>
      <c r="O23">
        <f t="shared" ca="1" si="4"/>
        <v>-2.711315121870404E-2</v>
      </c>
      <c r="Q23" s="2">
        <f t="shared" si="5"/>
        <v>14507.859</v>
      </c>
    </row>
    <row r="24" spans="1:31" x14ac:dyDescent="0.2">
      <c r="A24" s="62" t="s">
        <v>86</v>
      </c>
      <c r="B24" s="63" t="s">
        <v>47</v>
      </c>
      <c r="C24" s="62">
        <v>29695.260999999999</v>
      </c>
      <c r="D24" s="62" t="s">
        <v>80</v>
      </c>
      <c r="E24">
        <f t="shared" si="0"/>
        <v>-555.98943543134794</v>
      </c>
      <c r="F24">
        <f t="shared" si="1"/>
        <v>-556</v>
      </c>
      <c r="G24">
        <f t="shared" si="2"/>
        <v>2.5855999996565515E-2</v>
      </c>
      <c r="H24">
        <f t="shared" si="3"/>
        <v>2.5855999996565515E-2</v>
      </c>
      <c r="O24">
        <f t="shared" ca="1" si="4"/>
        <v>-2.6984482375035042E-2</v>
      </c>
      <c r="Q24" s="2">
        <f t="shared" si="5"/>
        <v>14676.760999999999</v>
      </c>
    </row>
    <row r="25" spans="1:31" x14ac:dyDescent="0.2">
      <c r="A25" s="62" t="s">
        <v>86</v>
      </c>
      <c r="B25" s="63" t="s">
        <v>47</v>
      </c>
      <c r="C25" s="62">
        <v>29849.47</v>
      </c>
      <c r="D25" s="62" t="s">
        <v>80</v>
      </c>
      <c r="E25">
        <f t="shared" si="0"/>
        <v>-492.98078879606555</v>
      </c>
      <c r="F25">
        <f t="shared" si="1"/>
        <v>-493</v>
      </c>
      <c r="G25">
        <f t="shared" si="2"/>
        <v>4.7018000001116889E-2</v>
      </c>
      <c r="H25">
        <f t="shared" si="3"/>
        <v>4.7018000001116889E-2</v>
      </c>
      <c r="O25">
        <f t="shared" ca="1" si="4"/>
        <v>-2.6867002126467695E-2</v>
      </c>
      <c r="Q25" s="2">
        <f t="shared" si="5"/>
        <v>14830.970000000001</v>
      </c>
    </row>
    <row r="26" spans="1:31" x14ac:dyDescent="0.2">
      <c r="A26" s="62" t="s">
        <v>86</v>
      </c>
      <c r="B26" s="63" t="s">
        <v>47</v>
      </c>
      <c r="C26" s="62">
        <v>29969.323</v>
      </c>
      <c r="D26" s="62" t="s">
        <v>80</v>
      </c>
      <c r="E26">
        <f t="shared" si="0"/>
        <v>-444.00974738357786</v>
      </c>
      <c r="F26">
        <f t="shared" si="1"/>
        <v>-444</v>
      </c>
      <c r="G26">
        <f t="shared" si="2"/>
        <v>-2.385599999979604E-2</v>
      </c>
      <c r="H26">
        <f t="shared" si="3"/>
        <v>-2.385599999979604E-2</v>
      </c>
      <c r="O26">
        <f t="shared" ca="1" si="4"/>
        <v>-2.6775628599804202E-2</v>
      </c>
      <c r="Q26" s="2">
        <f t="shared" si="5"/>
        <v>14950.823</v>
      </c>
    </row>
    <row r="27" spans="1:31" x14ac:dyDescent="0.2">
      <c r="A27" t="s">
        <v>12</v>
      </c>
      <c r="C27" s="22">
        <v>31056.004000000001</v>
      </c>
      <c r="D27" s="15" t="s">
        <v>14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-2.5947672562281955E-2</v>
      </c>
      <c r="Q27" s="2">
        <f t="shared" si="5"/>
        <v>16037.504000000001</v>
      </c>
    </row>
    <row r="28" spans="1:31" x14ac:dyDescent="0.2">
      <c r="A28" s="62" t="s">
        <v>105</v>
      </c>
      <c r="B28" s="63" t="s">
        <v>47</v>
      </c>
      <c r="C28" s="62">
        <v>34597.404999999999</v>
      </c>
      <c r="D28" s="62" t="s">
        <v>80</v>
      </c>
      <c r="E28">
        <f t="shared" si="0"/>
        <v>1446.9900213530452</v>
      </c>
      <c r="F28">
        <f t="shared" si="1"/>
        <v>1447</v>
      </c>
      <c r="G28">
        <f t="shared" si="2"/>
        <v>-2.442200000223238E-2</v>
      </c>
      <c r="I28">
        <f t="shared" ref="I28:I61" si="6">G28</f>
        <v>-2.442200000223238E-2</v>
      </c>
      <c r="O28">
        <f t="shared" ca="1" si="4"/>
        <v>-2.3249356376933546E-2</v>
      </c>
      <c r="Q28" s="2">
        <f t="shared" si="5"/>
        <v>19578.904999999999</v>
      </c>
    </row>
    <row r="29" spans="1:31" x14ac:dyDescent="0.2">
      <c r="A29" s="62" t="s">
        <v>105</v>
      </c>
      <c r="B29" s="63" t="s">
        <v>47</v>
      </c>
      <c r="C29" s="62">
        <v>34602.35</v>
      </c>
      <c r="D29" s="62" t="s">
        <v>80</v>
      </c>
      <c r="E29">
        <f t="shared" si="0"/>
        <v>1449.0105114516221</v>
      </c>
      <c r="F29">
        <f t="shared" si="1"/>
        <v>1449</v>
      </c>
      <c r="G29">
        <f t="shared" si="2"/>
        <v>2.5725999999849591E-2</v>
      </c>
      <c r="I29">
        <f t="shared" si="6"/>
        <v>2.5725999999849591E-2</v>
      </c>
      <c r="O29">
        <f t="shared" ca="1" si="4"/>
        <v>-2.3245626845232997E-2</v>
      </c>
      <c r="Q29" s="2">
        <f t="shared" si="5"/>
        <v>19583.849999999999</v>
      </c>
    </row>
    <row r="30" spans="1:31" x14ac:dyDescent="0.2">
      <c r="A30" s="62" t="s">
        <v>105</v>
      </c>
      <c r="B30" s="63" t="s">
        <v>47</v>
      </c>
      <c r="C30" s="62">
        <v>34744.258999999998</v>
      </c>
      <c r="D30" s="62" t="s">
        <v>80</v>
      </c>
      <c r="E30">
        <f t="shared" si="0"/>
        <v>1506.9934698740624</v>
      </c>
      <c r="F30">
        <f t="shared" si="1"/>
        <v>1507</v>
      </c>
      <c r="G30">
        <f t="shared" si="2"/>
        <v>-1.5982000004441943E-2</v>
      </c>
      <c r="I30">
        <f t="shared" si="6"/>
        <v>-1.5982000004441943E-2</v>
      </c>
      <c r="O30">
        <f t="shared" ca="1" si="4"/>
        <v>-2.3137470425917028E-2</v>
      </c>
      <c r="Q30" s="2">
        <f t="shared" si="5"/>
        <v>19725.758999999998</v>
      </c>
    </row>
    <row r="31" spans="1:31" x14ac:dyDescent="0.2">
      <c r="A31" s="62" t="s">
        <v>105</v>
      </c>
      <c r="B31" s="63" t="s">
        <v>47</v>
      </c>
      <c r="C31" s="62">
        <v>35018.428</v>
      </c>
      <c r="D31" s="62" t="s">
        <v>80</v>
      </c>
      <c r="E31">
        <f t="shared" si="0"/>
        <v>1619.0168773233588</v>
      </c>
      <c r="F31">
        <f t="shared" si="1"/>
        <v>1619</v>
      </c>
      <c r="G31">
        <f t="shared" si="2"/>
        <v>4.1305999999167398E-2</v>
      </c>
      <c r="I31">
        <f t="shared" si="6"/>
        <v>4.1305999999167398E-2</v>
      </c>
      <c r="O31">
        <f t="shared" ca="1" si="4"/>
        <v>-2.2928616650686188E-2</v>
      </c>
      <c r="Q31" s="2">
        <f t="shared" si="5"/>
        <v>19999.928</v>
      </c>
    </row>
    <row r="32" spans="1:31" x14ac:dyDescent="0.2">
      <c r="A32" t="s">
        <v>26</v>
      </c>
      <c r="C32" s="22">
        <v>46763.571000000004</v>
      </c>
      <c r="D32" s="15"/>
      <c r="E32">
        <f t="shared" si="0"/>
        <v>6417.9946605127188</v>
      </c>
      <c r="F32">
        <f t="shared" si="1"/>
        <v>6418</v>
      </c>
      <c r="G32">
        <f t="shared" si="2"/>
        <v>-1.3068000000203028E-2</v>
      </c>
      <c r="I32">
        <f t="shared" si="6"/>
        <v>-1.3068000000203028E-2</v>
      </c>
      <c r="O32">
        <f t="shared" ca="1" si="4"/>
        <v>-1.397960533521486E-2</v>
      </c>
      <c r="Q32" s="2">
        <f t="shared" si="5"/>
        <v>31745.071000000004</v>
      </c>
      <c r="AA32">
        <v>6</v>
      </c>
      <c r="AC32" t="s">
        <v>25</v>
      </c>
      <c r="AE32" t="s">
        <v>27</v>
      </c>
    </row>
    <row r="33" spans="1:31" x14ac:dyDescent="0.2">
      <c r="A33" t="s">
        <v>28</v>
      </c>
      <c r="C33" s="22">
        <v>46976.512000000002</v>
      </c>
      <c r="D33" s="15"/>
      <c r="E33">
        <f t="shared" si="0"/>
        <v>6505.000764068046</v>
      </c>
      <c r="F33">
        <f t="shared" si="1"/>
        <v>6505</v>
      </c>
      <c r="G33">
        <f t="shared" si="2"/>
        <v>1.870000000053551E-3</v>
      </c>
      <c r="I33">
        <f t="shared" si="6"/>
        <v>1.870000000053551E-3</v>
      </c>
      <c r="O33">
        <f t="shared" ca="1" si="4"/>
        <v>-1.3817370706240907E-2</v>
      </c>
      <c r="Q33" s="2">
        <f t="shared" si="5"/>
        <v>31958.012000000002</v>
      </c>
      <c r="AA33">
        <v>6</v>
      </c>
      <c r="AC33" t="s">
        <v>25</v>
      </c>
      <c r="AE33" t="s">
        <v>27</v>
      </c>
    </row>
    <row r="34" spans="1:31" x14ac:dyDescent="0.2">
      <c r="A34" t="s">
        <v>29</v>
      </c>
      <c r="C34" s="22">
        <v>47030.351000000002</v>
      </c>
      <c r="D34" s="15"/>
      <c r="E34">
        <f t="shared" si="0"/>
        <v>6526.9989777014716</v>
      </c>
      <c r="F34">
        <f t="shared" si="1"/>
        <v>6527</v>
      </c>
      <c r="G34">
        <f t="shared" si="2"/>
        <v>-2.5019999957294203E-3</v>
      </c>
      <c r="I34">
        <f t="shared" si="6"/>
        <v>-2.5019999957294203E-3</v>
      </c>
      <c r="O34">
        <f t="shared" ca="1" si="4"/>
        <v>-1.3776345857534849E-2</v>
      </c>
      <c r="Q34" s="2">
        <f t="shared" si="5"/>
        <v>32011.851000000002</v>
      </c>
      <c r="AA34">
        <v>6</v>
      </c>
      <c r="AC34" t="s">
        <v>25</v>
      </c>
      <c r="AE34" t="s">
        <v>27</v>
      </c>
    </row>
    <row r="35" spans="1:31" x14ac:dyDescent="0.2">
      <c r="A35" t="s">
        <v>30</v>
      </c>
      <c r="C35" s="22">
        <v>47118.438000000002</v>
      </c>
      <c r="D35" s="15"/>
      <c r="E35">
        <f t="shared" si="0"/>
        <v>6562.9906685636261</v>
      </c>
      <c r="F35">
        <f t="shared" si="1"/>
        <v>6563</v>
      </c>
      <c r="G35">
        <f t="shared" si="2"/>
        <v>-2.2837999997136649E-2</v>
      </c>
      <c r="I35">
        <f t="shared" si="6"/>
        <v>-2.2837999997136649E-2</v>
      </c>
      <c r="O35">
        <f t="shared" ca="1" si="4"/>
        <v>-1.3709214286924938E-2</v>
      </c>
      <c r="Q35" s="2">
        <f t="shared" si="5"/>
        <v>32099.938000000002</v>
      </c>
      <c r="AA35">
        <v>6</v>
      </c>
      <c r="AC35" t="s">
        <v>25</v>
      </c>
      <c r="AE35" t="s">
        <v>27</v>
      </c>
    </row>
    <row r="36" spans="1:31" x14ac:dyDescent="0.2">
      <c r="A36" t="s">
        <v>31</v>
      </c>
      <c r="C36" s="22">
        <v>47392.555</v>
      </c>
      <c r="D36" s="15"/>
      <c r="E36">
        <f t="shared" si="0"/>
        <v>6674.9928292009645</v>
      </c>
      <c r="F36">
        <f t="shared" si="1"/>
        <v>6675</v>
      </c>
      <c r="G36">
        <f t="shared" si="2"/>
        <v>-1.7549999996845145E-2</v>
      </c>
      <c r="I36">
        <f t="shared" si="6"/>
        <v>-1.7549999996845145E-2</v>
      </c>
      <c r="O36">
        <f t="shared" ca="1" si="4"/>
        <v>-1.35003605116941E-2</v>
      </c>
      <c r="Q36" s="2">
        <f t="shared" si="5"/>
        <v>32374.055</v>
      </c>
      <c r="AA36">
        <v>6</v>
      </c>
      <c r="AC36" t="s">
        <v>25</v>
      </c>
      <c r="AE36" t="s">
        <v>27</v>
      </c>
    </row>
    <row r="37" spans="1:31" x14ac:dyDescent="0.2">
      <c r="A37" t="s">
        <v>32</v>
      </c>
      <c r="C37" s="22">
        <v>47786.550999999999</v>
      </c>
      <c r="D37" s="15"/>
      <c r="E37">
        <f t="shared" si="0"/>
        <v>6835.9766546567689</v>
      </c>
      <c r="F37">
        <f t="shared" si="1"/>
        <v>6836</v>
      </c>
      <c r="G37">
        <f t="shared" si="2"/>
        <v>-5.7136000003083609E-2</v>
      </c>
      <c r="I37">
        <f t="shared" si="6"/>
        <v>-5.7136000003083609E-2</v>
      </c>
      <c r="O37">
        <f t="shared" ca="1" si="4"/>
        <v>-1.3200133209799771E-2</v>
      </c>
      <c r="Q37" s="2">
        <f t="shared" si="5"/>
        <v>32768.050999999999</v>
      </c>
      <c r="AA37">
        <v>4</v>
      </c>
      <c r="AC37" t="s">
        <v>25</v>
      </c>
      <c r="AE37" t="s">
        <v>27</v>
      </c>
    </row>
    <row r="38" spans="1:31" x14ac:dyDescent="0.2">
      <c r="A38" t="s">
        <v>33</v>
      </c>
      <c r="C38" s="22">
        <v>48146.372000000003</v>
      </c>
      <c r="D38" s="15"/>
      <c r="E38">
        <f t="shared" si="0"/>
        <v>6982.9968301390936</v>
      </c>
      <c r="F38">
        <f t="shared" si="1"/>
        <v>6983</v>
      </c>
      <c r="G38">
        <f t="shared" si="2"/>
        <v>-7.7579999997396953E-3</v>
      </c>
      <c r="I38">
        <f t="shared" si="6"/>
        <v>-7.7579999997396953E-3</v>
      </c>
      <c r="O38">
        <f t="shared" ca="1" si="4"/>
        <v>-1.2926012629809297E-2</v>
      </c>
      <c r="Q38" s="2">
        <f t="shared" si="5"/>
        <v>33127.872000000003</v>
      </c>
      <c r="AA38">
        <v>7</v>
      </c>
      <c r="AC38" t="s">
        <v>25</v>
      </c>
      <c r="AE38" t="s">
        <v>27</v>
      </c>
    </row>
    <row r="39" spans="1:31" x14ac:dyDescent="0.2">
      <c r="A39" t="s">
        <v>34</v>
      </c>
      <c r="C39" s="22">
        <v>48496.345000000001</v>
      </c>
      <c r="D39" s="15">
        <v>1.2E-2</v>
      </c>
      <c r="E39">
        <f t="shared" si="0"/>
        <v>7125.9931863108422</v>
      </c>
      <c r="F39">
        <f t="shared" si="1"/>
        <v>7126</v>
      </c>
      <c r="G39">
        <f t="shared" si="2"/>
        <v>-1.6675999999279156E-2</v>
      </c>
      <c r="I39">
        <f t="shared" si="6"/>
        <v>-1.6675999999279156E-2</v>
      </c>
      <c r="O39">
        <f t="shared" ca="1" si="4"/>
        <v>-1.2659351113219924E-2</v>
      </c>
      <c r="Q39" s="2">
        <f t="shared" si="5"/>
        <v>33477.845000000001</v>
      </c>
      <c r="AA39">
        <v>8</v>
      </c>
      <c r="AC39" t="s">
        <v>25</v>
      </c>
      <c r="AE39" t="s">
        <v>27</v>
      </c>
    </row>
    <row r="40" spans="1:31" x14ac:dyDescent="0.2">
      <c r="A40" t="s">
        <v>35</v>
      </c>
      <c r="C40" s="22">
        <v>49054.353999999999</v>
      </c>
      <c r="D40" s="15">
        <v>8.0000000000000002E-3</v>
      </c>
      <c r="E40">
        <f t="shared" si="0"/>
        <v>7353.9914996408461</v>
      </c>
      <c r="F40">
        <f t="shared" si="1"/>
        <v>7354</v>
      </c>
      <c r="G40">
        <f t="shared" si="2"/>
        <v>-2.0804000007046852E-2</v>
      </c>
      <c r="I40">
        <f t="shared" si="6"/>
        <v>-2.0804000007046852E-2</v>
      </c>
      <c r="O40">
        <f t="shared" ca="1" si="4"/>
        <v>-1.2234184499357148E-2</v>
      </c>
      <c r="Q40" s="2">
        <f t="shared" si="5"/>
        <v>34035.853999999999</v>
      </c>
      <c r="AA40">
        <v>5</v>
      </c>
      <c r="AC40" t="s">
        <v>25</v>
      </c>
      <c r="AE40" t="s">
        <v>27</v>
      </c>
    </row>
    <row r="41" spans="1:31" x14ac:dyDescent="0.2">
      <c r="A41" t="s">
        <v>36</v>
      </c>
      <c r="C41" s="22">
        <v>49213.451000000001</v>
      </c>
      <c r="D41" s="15">
        <v>4.0000000000000001E-3</v>
      </c>
      <c r="E41">
        <f t="shared" si="0"/>
        <v>7418.9973466000602</v>
      </c>
      <c r="F41">
        <f t="shared" si="1"/>
        <v>7419</v>
      </c>
      <c r="G41">
        <f t="shared" si="2"/>
        <v>-6.4940000011119992E-3</v>
      </c>
      <c r="I41">
        <f t="shared" si="6"/>
        <v>-6.4940000011119992E-3</v>
      </c>
      <c r="O41">
        <f t="shared" ca="1" si="4"/>
        <v>-1.2112974719089252E-2</v>
      </c>
      <c r="Q41" s="2">
        <f t="shared" si="5"/>
        <v>34194.951000000001</v>
      </c>
      <c r="AA41">
        <v>6</v>
      </c>
      <c r="AC41" t="s">
        <v>25</v>
      </c>
      <c r="AE41" t="s">
        <v>27</v>
      </c>
    </row>
    <row r="42" spans="1:31" x14ac:dyDescent="0.2">
      <c r="A42" t="s">
        <v>38</v>
      </c>
      <c r="C42" s="22">
        <v>49279.534</v>
      </c>
      <c r="D42" s="15">
        <v>1.2E-2</v>
      </c>
      <c r="E42">
        <f t="shared" si="0"/>
        <v>7445.9983672642193</v>
      </c>
      <c r="F42">
        <f t="shared" si="1"/>
        <v>7446</v>
      </c>
      <c r="G42">
        <f t="shared" si="2"/>
        <v>-3.9959999994607642E-3</v>
      </c>
      <c r="I42">
        <f t="shared" si="6"/>
        <v>-3.9959999994607642E-3</v>
      </c>
      <c r="O42">
        <f t="shared" ca="1" si="4"/>
        <v>-1.2062626041131817E-2</v>
      </c>
      <c r="Q42" s="2">
        <f t="shared" si="5"/>
        <v>34261.034</v>
      </c>
      <c r="AA42">
        <v>12</v>
      </c>
      <c r="AC42" t="s">
        <v>37</v>
      </c>
      <c r="AE42" t="s">
        <v>27</v>
      </c>
    </row>
    <row r="43" spans="1:31" x14ac:dyDescent="0.2">
      <c r="A43" t="s">
        <v>40</v>
      </c>
      <c r="C43" s="22">
        <v>49935.430999999997</v>
      </c>
      <c r="D43" s="15">
        <v>5.0000000000000001E-3</v>
      </c>
      <c r="E43">
        <f t="shared" si="0"/>
        <v>7713.9929869176822</v>
      </c>
      <c r="F43">
        <f t="shared" si="1"/>
        <v>7714</v>
      </c>
      <c r="G43">
        <f t="shared" si="2"/>
        <v>-1.7164000004413538E-2</v>
      </c>
      <c r="I43">
        <f t="shared" si="6"/>
        <v>-1.7164000004413538E-2</v>
      </c>
      <c r="O43">
        <f t="shared" ca="1" si="4"/>
        <v>-1.1562868793258027E-2</v>
      </c>
      <c r="Q43" s="2">
        <f t="shared" si="5"/>
        <v>34916.930999999997</v>
      </c>
      <c r="AA43">
        <v>8</v>
      </c>
      <c r="AC43" t="s">
        <v>39</v>
      </c>
      <c r="AE43" t="s">
        <v>27</v>
      </c>
    </row>
    <row r="44" spans="1:31" x14ac:dyDescent="0.2">
      <c r="A44" t="s">
        <v>40</v>
      </c>
      <c r="C44" s="22">
        <v>50006.409</v>
      </c>
      <c r="D44" s="15">
        <v>6.0000000000000001E-3</v>
      </c>
      <c r="E44">
        <f t="shared" si="0"/>
        <v>7742.9940680535383</v>
      </c>
      <c r="F44">
        <f t="shared" si="1"/>
        <v>7743</v>
      </c>
      <c r="G44">
        <f t="shared" si="2"/>
        <v>-1.4518000003590714E-2</v>
      </c>
      <c r="I44">
        <f t="shared" si="6"/>
        <v>-1.4518000003590714E-2</v>
      </c>
      <c r="O44">
        <f t="shared" ca="1" si="4"/>
        <v>-1.1508790583600043E-2</v>
      </c>
      <c r="Q44" s="2">
        <f t="shared" si="5"/>
        <v>34987.909</v>
      </c>
      <c r="AA44">
        <v>6</v>
      </c>
      <c r="AC44" t="s">
        <v>25</v>
      </c>
      <c r="AE44" t="s">
        <v>27</v>
      </c>
    </row>
    <row r="45" spans="1:31" x14ac:dyDescent="0.2">
      <c r="A45" t="s">
        <v>40</v>
      </c>
      <c r="C45" s="22">
        <v>50011.347000000002</v>
      </c>
      <c r="D45" s="15">
        <v>4.0000000000000001E-3</v>
      </c>
      <c r="E45">
        <f t="shared" si="0"/>
        <v>7745.0116980043522</v>
      </c>
      <c r="F45">
        <f t="shared" si="1"/>
        <v>7745</v>
      </c>
      <c r="G45">
        <f t="shared" si="2"/>
        <v>2.8630000000703149E-2</v>
      </c>
      <c r="I45">
        <f t="shared" si="6"/>
        <v>2.8630000000703149E-2</v>
      </c>
      <c r="O45">
        <f t="shared" ca="1" si="4"/>
        <v>-1.1505061051899492E-2</v>
      </c>
      <c r="Q45" s="2">
        <f t="shared" si="5"/>
        <v>34992.847000000002</v>
      </c>
      <c r="AA45">
        <v>10</v>
      </c>
      <c r="AC45" t="s">
        <v>39</v>
      </c>
      <c r="AE45" t="s">
        <v>27</v>
      </c>
    </row>
    <row r="46" spans="1:31" x14ac:dyDescent="0.2">
      <c r="A46" t="s">
        <v>41</v>
      </c>
      <c r="C46" s="22">
        <v>50280.506000000001</v>
      </c>
      <c r="D46" s="15">
        <v>4.0000000000000001E-3</v>
      </c>
      <c r="E46">
        <f t="shared" si="0"/>
        <v>7854.988056840125</v>
      </c>
      <c r="F46">
        <f t="shared" si="1"/>
        <v>7855</v>
      </c>
      <c r="G46">
        <f t="shared" si="2"/>
        <v>-2.9230000000097789E-2</v>
      </c>
      <c r="I46">
        <f t="shared" si="6"/>
        <v>-2.9230000000097789E-2</v>
      </c>
      <c r="O46">
        <f t="shared" ca="1" si="4"/>
        <v>-1.1299936808369205E-2</v>
      </c>
      <c r="Q46" s="2">
        <f t="shared" si="5"/>
        <v>35262.006000000001</v>
      </c>
      <c r="AA46">
        <v>5</v>
      </c>
      <c r="AC46" t="s">
        <v>25</v>
      </c>
      <c r="AE46" t="s">
        <v>27</v>
      </c>
    </row>
    <row r="47" spans="1:31" x14ac:dyDescent="0.2">
      <c r="A47" t="s">
        <v>41</v>
      </c>
      <c r="C47" s="22">
        <v>50280.506000000001</v>
      </c>
      <c r="D47" s="15">
        <v>4.0000000000000001E-3</v>
      </c>
      <c r="E47">
        <f t="shared" si="0"/>
        <v>7854.988056840125</v>
      </c>
      <c r="F47">
        <f t="shared" si="1"/>
        <v>7855</v>
      </c>
      <c r="G47">
        <f t="shared" si="2"/>
        <v>-2.9230000000097789E-2</v>
      </c>
      <c r="I47">
        <f t="shared" si="6"/>
        <v>-2.9230000000097789E-2</v>
      </c>
      <c r="O47">
        <f t="shared" ca="1" si="4"/>
        <v>-1.1299936808369205E-2</v>
      </c>
      <c r="Q47" s="2">
        <f t="shared" si="5"/>
        <v>35262.006000000001</v>
      </c>
      <c r="AA47">
        <v>5</v>
      </c>
      <c r="AC47" t="s">
        <v>25</v>
      </c>
      <c r="AE47" t="s">
        <v>27</v>
      </c>
    </row>
    <row r="48" spans="1:31" x14ac:dyDescent="0.2">
      <c r="A48" t="s">
        <v>41</v>
      </c>
      <c r="C48" s="22">
        <v>50285.42</v>
      </c>
      <c r="D48" s="15">
        <v>4.0000000000000001E-3</v>
      </c>
      <c r="E48">
        <f t="shared" si="0"/>
        <v>7856.9958805700344</v>
      </c>
      <c r="F48">
        <f t="shared" si="1"/>
        <v>7857</v>
      </c>
      <c r="G48">
        <f t="shared" si="2"/>
        <v>-1.0082000007969327E-2</v>
      </c>
      <c r="I48">
        <f t="shared" si="6"/>
        <v>-1.0082000007969327E-2</v>
      </c>
      <c r="O48">
        <f t="shared" ca="1" si="4"/>
        <v>-1.1296207276668656E-2</v>
      </c>
      <c r="Q48" s="2">
        <f t="shared" si="5"/>
        <v>35266.92</v>
      </c>
      <c r="AA48">
        <v>8</v>
      </c>
      <c r="AC48" t="s">
        <v>39</v>
      </c>
      <c r="AE48" t="s">
        <v>27</v>
      </c>
    </row>
    <row r="49" spans="1:31" x14ac:dyDescent="0.2">
      <c r="A49" t="s">
        <v>41</v>
      </c>
      <c r="C49" s="22">
        <v>50285.42</v>
      </c>
      <c r="D49" s="15">
        <v>4.0000000000000001E-3</v>
      </c>
      <c r="E49">
        <f t="shared" si="0"/>
        <v>7856.9958805700344</v>
      </c>
      <c r="F49">
        <f t="shared" si="1"/>
        <v>7857</v>
      </c>
      <c r="G49">
        <f t="shared" si="2"/>
        <v>-1.0082000007969327E-2</v>
      </c>
      <c r="I49">
        <f t="shared" si="6"/>
        <v>-1.0082000007969327E-2</v>
      </c>
      <c r="O49">
        <f t="shared" ca="1" si="4"/>
        <v>-1.1296207276668656E-2</v>
      </c>
      <c r="Q49" s="2">
        <f t="shared" si="5"/>
        <v>35266.92</v>
      </c>
      <c r="AA49">
        <v>8</v>
      </c>
      <c r="AC49" t="s">
        <v>39</v>
      </c>
      <c r="AE49" t="s">
        <v>27</v>
      </c>
    </row>
    <row r="50" spans="1:31" x14ac:dyDescent="0.2">
      <c r="A50" t="s">
        <v>42</v>
      </c>
      <c r="C50" s="22">
        <v>50334.368000000002</v>
      </c>
      <c r="D50" s="15">
        <v>5.0000000000000001E-3</v>
      </c>
      <c r="E50">
        <f t="shared" si="0"/>
        <v>7876.9956681019166</v>
      </c>
      <c r="F50">
        <f t="shared" si="1"/>
        <v>7877</v>
      </c>
      <c r="G50">
        <f t="shared" si="2"/>
        <v>-1.0601999994833022E-2</v>
      </c>
      <c r="I50">
        <f t="shared" si="6"/>
        <v>-1.0601999994833022E-2</v>
      </c>
      <c r="O50">
        <f t="shared" ca="1" si="4"/>
        <v>-1.1258911959663147E-2</v>
      </c>
      <c r="Q50" s="2">
        <f t="shared" si="5"/>
        <v>35315.868000000002</v>
      </c>
      <c r="AA50">
        <v>10</v>
      </c>
      <c r="AC50" t="s">
        <v>39</v>
      </c>
      <c r="AE50" t="s">
        <v>27</v>
      </c>
    </row>
    <row r="51" spans="1:31" x14ac:dyDescent="0.2">
      <c r="A51" t="s">
        <v>43</v>
      </c>
      <c r="C51" s="22">
        <v>50444.51</v>
      </c>
      <c r="D51" s="15">
        <v>6.0000000000000001E-3</v>
      </c>
      <c r="E51">
        <f t="shared" si="0"/>
        <v>7921.998867381486</v>
      </c>
      <c r="F51">
        <f t="shared" si="1"/>
        <v>7922</v>
      </c>
      <c r="G51">
        <f t="shared" si="2"/>
        <v>-2.771999999822583E-3</v>
      </c>
      <c r="I51">
        <f t="shared" si="6"/>
        <v>-2.771999999822583E-3</v>
      </c>
      <c r="O51">
        <f t="shared" ca="1" si="4"/>
        <v>-1.1174997496400758E-2</v>
      </c>
      <c r="Q51" s="2">
        <f t="shared" si="5"/>
        <v>35426.01</v>
      </c>
      <c r="AA51">
        <v>5</v>
      </c>
      <c r="AC51" t="s">
        <v>25</v>
      </c>
      <c r="AE51" t="s">
        <v>27</v>
      </c>
    </row>
    <row r="52" spans="1:31" x14ac:dyDescent="0.2">
      <c r="A52" t="s">
        <v>44</v>
      </c>
      <c r="C52" s="22">
        <v>50755.322999999997</v>
      </c>
      <c r="D52" s="15">
        <v>8.0000000000000002E-3</v>
      </c>
      <c r="E52">
        <f t="shared" si="0"/>
        <v>8048.9947397796686</v>
      </c>
      <c r="F52">
        <f t="shared" si="1"/>
        <v>8049</v>
      </c>
      <c r="G52">
        <f t="shared" si="2"/>
        <v>-1.287400000001071E-2</v>
      </c>
      <c r="I52">
        <f t="shared" si="6"/>
        <v>-1.287400000001071E-2</v>
      </c>
      <c r="O52">
        <f t="shared" ca="1" si="4"/>
        <v>-1.0938172233415791E-2</v>
      </c>
      <c r="Q52" s="2">
        <f t="shared" si="5"/>
        <v>35736.822999999997</v>
      </c>
      <c r="AA52">
        <v>6</v>
      </c>
      <c r="AC52" t="s">
        <v>25</v>
      </c>
      <c r="AE52" t="s">
        <v>27</v>
      </c>
    </row>
    <row r="53" spans="1:31" x14ac:dyDescent="0.2">
      <c r="A53" t="s">
        <v>44</v>
      </c>
      <c r="C53" s="22">
        <v>50755.332000000002</v>
      </c>
      <c r="D53" s="15">
        <v>6.0000000000000001E-3</v>
      </c>
      <c r="E53">
        <f t="shared" ref="E53:E80" si="7">+(C53-C$7)/C$8</f>
        <v>8048.9984171125097</v>
      </c>
      <c r="F53">
        <f t="shared" ref="F53:F80" si="8">ROUND(2*E53,0)/2</f>
        <v>8049</v>
      </c>
      <c r="G53">
        <f t="shared" ref="G53:G80" si="9">+C53-(C$7+F53*C$8)</f>
        <v>-3.8739999945391901E-3</v>
      </c>
      <c r="I53">
        <f t="shared" si="6"/>
        <v>-3.8739999945391901E-3</v>
      </c>
      <c r="O53">
        <f t="shared" ref="O53:O80" ca="1" si="10">+C$11+C$12*F53</f>
        <v>-1.0938172233415791E-2</v>
      </c>
      <c r="Q53" s="2">
        <f t="shared" ref="Q53:Q80" si="11">+C53-15018.5</f>
        <v>35736.832000000002</v>
      </c>
      <c r="AA53">
        <v>10</v>
      </c>
      <c r="AC53" t="s">
        <v>39</v>
      </c>
      <c r="AE53" t="s">
        <v>27</v>
      </c>
    </row>
    <row r="54" spans="1:31" x14ac:dyDescent="0.2">
      <c r="A54" s="62" t="s">
        <v>195</v>
      </c>
      <c r="B54" s="63" t="s">
        <v>47</v>
      </c>
      <c r="C54" s="64">
        <v>50811.618000000002</v>
      </c>
      <c r="D54" s="62" t="s">
        <v>80</v>
      </c>
      <c r="E54">
        <f t="shared" si="7"/>
        <v>8071.9964566855142</v>
      </c>
      <c r="F54">
        <f t="shared" si="8"/>
        <v>8072</v>
      </c>
      <c r="G54">
        <f t="shared" si="9"/>
        <v>-8.6719999962951988E-3</v>
      </c>
      <c r="I54">
        <f t="shared" si="6"/>
        <v>-8.6719999962951988E-3</v>
      </c>
      <c r="O54">
        <f t="shared" ca="1" si="10"/>
        <v>-1.0895282618859458E-2</v>
      </c>
      <c r="Q54" s="2">
        <f t="shared" si="11"/>
        <v>35793.118000000002</v>
      </c>
    </row>
    <row r="55" spans="1:31" x14ac:dyDescent="0.2">
      <c r="A55" s="62" t="s">
        <v>200</v>
      </c>
      <c r="B55" s="63" t="s">
        <v>47</v>
      </c>
      <c r="C55" s="62">
        <v>51051.483</v>
      </c>
      <c r="D55" s="62" t="s">
        <v>80</v>
      </c>
      <c r="E55">
        <f t="shared" si="7"/>
        <v>8170.003505723972</v>
      </c>
      <c r="F55">
        <f t="shared" si="8"/>
        <v>8170</v>
      </c>
      <c r="G55">
        <f t="shared" si="9"/>
        <v>8.5800000015296973E-3</v>
      </c>
      <c r="I55">
        <f t="shared" si="6"/>
        <v>8.5800000015296973E-3</v>
      </c>
      <c r="O55">
        <f t="shared" ca="1" si="10"/>
        <v>-1.0712535565532475E-2</v>
      </c>
      <c r="Q55" s="2">
        <f t="shared" si="11"/>
        <v>36032.983</v>
      </c>
    </row>
    <row r="56" spans="1:31" x14ac:dyDescent="0.2">
      <c r="A56" s="62" t="s">
        <v>200</v>
      </c>
      <c r="B56" s="63" t="s">
        <v>47</v>
      </c>
      <c r="C56" s="62">
        <v>51078.387999999999</v>
      </c>
      <c r="D56" s="62" t="s">
        <v>80</v>
      </c>
      <c r="E56">
        <f t="shared" si="7"/>
        <v>8180.9966879488893</v>
      </c>
      <c r="F56">
        <f t="shared" si="8"/>
        <v>8181</v>
      </c>
      <c r="G56">
        <f t="shared" si="9"/>
        <v>-8.1060000011348166E-3</v>
      </c>
      <c r="I56">
        <f t="shared" si="6"/>
        <v>-8.1060000011348166E-3</v>
      </c>
      <c r="O56">
        <f t="shared" ca="1" si="10"/>
        <v>-1.0692023141179447E-2</v>
      </c>
      <c r="Q56" s="2">
        <f t="shared" si="11"/>
        <v>36059.887999999999</v>
      </c>
    </row>
    <row r="57" spans="1:31" x14ac:dyDescent="0.2">
      <c r="A57" s="62" t="s">
        <v>195</v>
      </c>
      <c r="B57" s="63" t="s">
        <v>47</v>
      </c>
      <c r="C57" s="62">
        <v>51139.567000000003</v>
      </c>
      <c r="D57" s="62" t="s">
        <v>80</v>
      </c>
      <c r="E57">
        <f t="shared" si="7"/>
        <v>8205.9939708085149</v>
      </c>
      <c r="F57">
        <f t="shared" si="8"/>
        <v>8206</v>
      </c>
      <c r="G57">
        <f t="shared" si="9"/>
        <v>-1.4755999996850733E-2</v>
      </c>
      <c r="I57">
        <f t="shared" si="6"/>
        <v>-1.4755999996850733E-2</v>
      </c>
      <c r="O57">
        <f t="shared" ca="1" si="10"/>
        <v>-1.0645403994922564E-2</v>
      </c>
      <c r="Q57" s="2">
        <f t="shared" si="11"/>
        <v>36121.067000000003</v>
      </c>
    </row>
    <row r="58" spans="1:31" x14ac:dyDescent="0.2">
      <c r="A58" s="62" t="s">
        <v>200</v>
      </c>
      <c r="B58" s="63" t="s">
        <v>47</v>
      </c>
      <c r="C58" s="62">
        <v>51176.279000000002</v>
      </c>
      <c r="D58" s="62" t="s">
        <v>80</v>
      </c>
      <c r="E58">
        <f t="shared" si="7"/>
        <v>8220.9942200499627</v>
      </c>
      <c r="F58">
        <f t="shared" si="8"/>
        <v>8221</v>
      </c>
      <c r="G58">
        <f t="shared" si="9"/>
        <v>-1.4145999994070735E-2</v>
      </c>
      <c r="I58">
        <f t="shared" si="6"/>
        <v>-1.4145999994070735E-2</v>
      </c>
      <c r="O58">
        <f t="shared" ca="1" si="10"/>
        <v>-1.0617432507168434E-2</v>
      </c>
      <c r="Q58" s="2">
        <f t="shared" si="11"/>
        <v>36157.779000000002</v>
      </c>
    </row>
    <row r="59" spans="1:31" x14ac:dyDescent="0.2">
      <c r="A59" s="62" t="s">
        <v>195</v>
      </c>
      <c r="B59" s="63" t="s">
        <v>47</v>
      </c>
      <c r="C59" s="62">
        <v>51756.330999999998</v>
      </c>
      <c r="D59" s="62" t="s">
        <v>80</v>
      </c>
      <c r="E59">
        <f t="shared" si="7"/>
        <v>8457.9991386869297</v>
      </c>
      <c r="F59">
        <f t="shared" si="8"/>
        <v>8458</v>
      </c>
      <c r="G59">
        <f t="shared" si="9"/>
        <v>-2.1080000078654848E-3</v>
      </c>
      <c r="I59">
        <f t="shared" si="6"/>
        <v>-2.1080000078654848E-3</v>
      </c>
      <c r="O59">
        <f t="shared" ca="1" si="10"/>
        <v>-1.0175483000653178E-2</v>
      </c>
      <c r="Q59" s="2">
        <f t="shared" si="11"/>
        <v>36737.830999999998</v>
      </c>
    </row>
    <row r="60" spans="1:31" x14ac:dyDescent="0.2">
      <c r="A60" s="62" t="s">
        <v>212</v>
      </c>
      <c r="B60" s="63" t="s">
        <v>47</v>
      </c>
      <c r="C60" s="62">
        <v>51839.548999999999</v>
      </c>
      <c r="D60" s="62" t="s">
        <v>80</v>
      </c>
      <c r="E60">
        <f t="shared" si="7"/>
        <v>8492.0013924833675</v>
      </c>
      <c r="F60">
        <f t="shared" si="8"/>
        <v>8492</v>
      </c>
      <c r="G60">
        <f t="shared" si="9"/>
        <v>3.4079999968525954E-3</v>
      </c>
      <c r="I60">
        <f t="shared" si="6"/>
        <v>3.4079999968525954E-3</v>
      </c>
      <c r="O60">
        <f t="shared" ca="1" si="10"/>
        <v>-1.0112080961743819E-2</v>
      </c>
      <c r="Q60" s="2">
        <f t="shared" si="11"/>
        <v>36821.048999999999</v>
      </c>
    </row>
    <row r="61" spans="1:31" x14ac:dyDescent="0.2">
      <c r="A61" s="62" t="s">
        <v>219</v>
      </c>
      <c r="B61" s="63" t="s">
        <v>47</v>
      </c>
      <c r="C61" s="62">
        <v>52041.436999999998</v>
      </c>
      <c r="D61" s="62" t="s">
        <v>80</v>
      </c>
      <c r="E61">
        <f t="shared" si="7"/>
        <v>8574.491322720276</v>
      </c>
      <c r="F61">
        <f t="shared" si="8"/>
        <v>8574.5</v>
      </c>
      <c r="G61">
        <f t="shared" si="9"/>
        <v>-2.1237000000837725E-2</v>
      </c>
      <c r="I61">
        <f t="shared" si="6"/>
        <v>-2.1237000000837725E-2</v>
      </c>
      <c r="O61">
        <f t="shared" ca="1" si="10"/>
        <v>-9.9582377790961019E-3</v>
      </c>
      <c r="Q61" s="2">
        <f t="shared" si="11"/>
        <v>37022.936999999998</v>
      </c>
    </row>
    <row r="62" spans="1:31" x14ac:dyDescent="0.2">
      <c r="A62" s="42" t="s">
        <v>66</v>
      </c>
      <c r="B62" s="43" t="s">
        <v>47</v>
      </c>
      <c r="C62" s="42">
        <v>52216.434399999998</v>
      </c>
      <c r="D62" s="42" t="s">
        <v>67</v>
      </c>
      <c r="E62">
        <f t="shared" si="7"/>
        <v>8645.9939544648114</v>
      </c>
      <c r="F62">
        <f t="shared" si="8"/>
        <v>8646</v>
      </c>
      <c r="G62">
        <f t="shared" si="9"/>
        <v>-1.4796000003116205E-2</v>
      </c>
      <c r="K62">
        <f>G62</f>
        <v>-1.4796000003116205E-2</v>
      </c>
      <c r="O62">
        <f t="shared" ca="1" si="10"/>
        <v>-9.8249070208014169E-3</v>
      </c>
      <c r="Q62" s="2">
        <f t="shared" si="11"/>
        <v>37197.934399999998</v>
      </c>
    </row>
    <row r="63" spans="1:31" x14ac:dyDescent="0.2">
      <c r="A63" s="42" t="s">
        <v>66</v>
      </c>
      <c r="B63" s="43" t="s">
        <v>47</v>
      </c>
      <c r="C63" s="42">
        <v>52867.455549999999</v>
      </c>
      <c r="D63" s="42" t="s">
        <v>67</v>
      </c>
      <c r="E63">
        <f t="shared" si="7"/>
        <v>8911.9963381936759</v>
      </c>
      <c r="F63">
        <f t="shared" si="8"/>
        <v>8912</v>
      </c>
      <c r="G63">
        <f t="shared" si="9"/>
        <v>-8.9620000071590766E-3</v>
      </c>
      <c r="K63">
        <f>G63</f>
        <v>-8.9620000071590766E-3</v>
      </c>
      <c r="O63">
        <f t="shared" ca="1" si="10"/>
        <v>-9.3288793046281786E-3</v>
      </c>
      <c r="Q63" s="2">
        <f t="shared" si="11"/>
        <v>37848.955549999999</v>
      </c>
    </row>
    <row r="64" spans="1:31" x14ac:dyDescent="0.2">
      <c r="A64" s="10" t="s">
        <v>46</v>
      </c>
      <c r="B64" s="11" t="s">
        <v>47</v>
      </c>
      <c r="C64" s="22">
        <v>52884.587</v>
      </c>
      <c r="D64" s="19">
        <v>5.0000000000000001E-3</v>
      </c>
      <c r="E64">
        <f t="shared" si="7"/>
        <v>8918.9961208224468</v>
      </c>
      <c r="F64">
        <f t="shared" si="8"/>
        <v>8919</v>
      </c>
      <c r="G64">
        <f t="shared" si="9"/>
        <v>-9.4939999980852008E-3</v>
      </c>
      <c r="K64">
        <f>G64</f>
        <v>-9.4939999980852008E-3</v>
      </c>
      <c r="O64">
        <f t="shared" ca="1" si="10"/>
        <v>-9.3158259436762515E-3</v>
      </c>
      <c r="Q64" s="2">
        <f t="shared" si="11"/>
        <v>37866.087</v>
      </c>
    </row>
    <row r="65" spans="1:17" x14ac:dyDescent="0.2">
      <c r="A65" s="9" t="s">
        <v>45</v>
      </c>
      <c r="C65" s="22">
        <v>52977.587052829673</v>
      </c>
      <c r="D65" s="15"/>
      <c r="E65">
        <f t="shared" si="7"/>
        <v>8956.9952484077839</v>
      </c>
      <c r="F65">
        <f t="shared" si="8"/>
        <v>8957</v>
      </c>
      <c r="G65">
        <f t="shared" si="9"/>
        <v>-1.1629170330706984E-2</v>
      </c>
      <c r="K65">
        <f>G65</f>
        <v>-1.1629170330706984E-2</v>
      </c>
      <c r="O65">
        <f t="shared" ca="1" si="10"/>
        <v>-9.2449648413657874E-3</v>
      </c>
      <c r="Q65" s="2">
        <f t="shared" si="11"/>
        <v>37959.087052829673</v>
      </c>
    </row>
    <row r="66" spans="1:17" x14ac:dyDescent="0.2">
      <c r="A66" s="13" t="s">
        <v>50</v>
      </c>
      <c r="B66" s="14"/>
      <c r="C66" s="22">
        <v>53217.435700000002</v>
      </c>
      <c r="D66" s="15">
        <v>1E-4</v>
      </c>
      <c r="E66">
        <f t="shared" si="7"/>
        <v>9054.9956158020705</v>
      </c>
      <c r="F66">
        <f t="shared" si="8"/>
        <v>9055</v>
      </c>
      <c r="G66">
        <f t="shared" si="9"/>
        <v>-1.0729999994509853E-2</v>
      </c>
      <c r="J66">
        <f>G66</f>
        <v>-1.0729999994509853E-2</v>
      </c>
      <c r="O66">
        <f t="shared" ca="1" si="10"/>
        <v>-9.0622177880388052E-3</v>
      </c>
      <c r="Q66" s="2">
        <f t="shared" si="11"/>
        <v>38198.935700000002</v>
      </c>
    </row>
    <row r="67" spans="1:17" x14ac:dyDescent="0.2">
      <c r="A67" s="20" t="s">
        <v>60</v>
      </c>
      <c r="B67" s="14" t="s">
        <v>47</v>
      </c>
      <c r="C67" s="23">
        <v>53256.595999999998</v>
      </c>
      <c r="D67" s="21">
        <v>6.9999999999999999E-4</v>
      </c>
      <c r="E67">
        <f t="shared" si="7"/>
        <v>9070.9962221533951</v>
      </c>
      <c r="F67">
        <f t="shared" si="8"/>
        <v>9071</v>
      </c>
      <c r="G67">
        <f t="shared" si="9"/>
        <v>-9.2460000087157823E-3</v>
      </c>
      <c r="K67">
        <f t="shared" ref="K67:K72" si="12">G67</f>
        <v>-9.2460000087157823E-3</v>
      </c>
      <c r="O67">
        <f t="shared" ca="1" si="10"/>
        <v>-9.0323815344343986E-3</v>
      </c>
      <c r="Q67" s="2">
        <f t="shared" si="11"/>
        <v>38238.095999999998</v>
      </c>
    </row>
    <row r="68" spans="1:17" x14ac:dyDescent="0.2">
      <c r="A68" s="10" t="s">
        <v>54</v>
      </c>
      <c r="B68" s="11" t="s">
        <v>47</v>
      </c>
      <c r="C68" s="22">
        <v>53283.515299999999</v>
      </c>
      <c r="D68" s="15">
        <v>2.9999999999999997E-4</v>
      </c>
      <c r="E68">
        <f t="shared" si="7"/>
        <v>9081.9952472516015</v>
      </c>
      <c r="F68">
        <f t="shared" si="8"/>
        <v>9082</v>
      </c>
      <c r="G68">
        <f t="shared" si="9"/>
        <v>-1.1632000001554843E-2</v>
      </c>
      <c r="K68">
        <f t="shared" si="12"/>
        <v>-1.1632000001554843E-2</v>
      </c>
      <c r="O68">
        <f t="shared" ca="1" si="10"/>
        <v>-9.0118691100813698E-3</v>
      </c>
      <c r="Q68" s="2">
        <f t="shared" si="11"/>
        <v>38265.015299999999</v>
      </c>
    </row>
    <row r="69" spans="1:17" x14ac:dyDescent="0.2">
      <c r="A69" s="25" t="s">
        <v>62</v>
      </c>
      <c r="B69" s="14"/>
      <c r="C69" s="21">
        <v>53349.595999999998</v>
      </c>
      <c r="D69" s="21">
        <v>5.0000000000000001E-4</v>
      </c>
      <c r="E69">
        <f t="shared" si="7"/>
        <v>9108.9953281529233</v>
      </c>
      <c r="F69">
        <f t="shared" si="8"/>
        <v>9109</v>
      </c>
      <c r="G69">
        <f t="shared" si="9"/>
        <v>-1.143400000728434E-2</v>
      </c>
      <c r="K69">
        <f t="shared" si="12"/>
        <v>-1.143400000728434E-2</v>
      </c>
      <c r="O69">
        <f t="shared" ca="1" si="10"/>
        <v>-8.9615204321239379E-3</v>
      </c>
      <c r="Q69" s="2">
        <f t="shared" si="11"/>
        <v>38331.095999999998</v>
      </c>
    </row>
    <row r="70" spans="1:17" x14ac:dyDescent="0.2">
      <c r="A70" s="44" t="s">
        <v>62</v>
      </c>
      <c r="B70" s="45"/>
      <c r="C70" s="46">
        <v>53349.595999999998</v>
      </c>
      <c r="D70" s="46">
        <v>5.0000000000000001E-4</v>
      </c>
      <c r="E70">
        <f t="shared" si="7"/>
        <v>9108.9953281529233</v>
      </c>
      <c r="F70">
        <f t="shared" si="8"/>
        <v>9109</v>
      </c>
      <c r="G70">
        <f t="shared" si="9"/>
        <v>-1.143400000728434E-2</v>
      </c>
      <c r="K70">
        <f t="shared" si="12"/>
        <v>-1.143400000728434E-2</v>
      </c>
      <c r="O70">
        <f t="shared" ca="1" si="10"/>
        <v>-8.9615204321239379E-3</v>
      </c>
      <c r="Q70" s="2">
        <f t="shared" si="11"/>
        <v>38331.095999999998</v>
      </c>
    </row>
    <row r="71" spans="1:17" x14ac:dyDescent="0.2">
      <c r="A71" s="16" t="s">
        <v>54</v>
      </c>
      <c r="B71" s="17" t="s">
        <v>53</v>
      </c>
      <c r="C71" s="18">
        <v>53353.269699999997</v>
      </c>
      <c r="D71" s="18">
        <v>1.2999999999999999E-3</v>
      </c>
      <c r="E71">
        <f t="shared" si="7"/>
        <v>9110.4963745584118</v>
      </c>
      <c r="F71">
        <f t="shared" si="8"/>
        <v>9110.5</v>
      </c>
      <c r="G71">
        <f t="shared" si="9"/>
        <v>-8.8730000061332248E-3</v>
      </c>
      <c r="K71">
        <f t="shared" si="12"/>
        <v>-8.8730000061332248E-3</v>
      </c>
      <c r="O71">
        <f t="shared" ca="1" si="10"/>
        <v>-8.9587232833485235E-3</v>
      </c>
      <c r="Q71" s="2">
        <f t="shared" si="11"/>
        <v>38334.769699999997</v>
      </c>
    </row>
    <row r="72" spans="1:17" x14ac:dyDescent="0.2">
      <c r="A72" s="10" t="s">
        <v>54</v>
      </c>
      <c r="B72" s="11" t="s">
        <v>53</v>
      </c>
      <c r="C72" s="22">
        <v>53353.269699999997</v>
      </c>
      <c r="D72" s="15">
        <v>1.2999999999999999E-3</v>
      </c>
      <c r="E72">
        <f t="shared" si="7"/>
        <v>9110.4963745584118</v>
      </c>
      <c r="F72">
        <f t="shared" si="8"/>
        <v>9110.5</v>
      </c>
      <c r="G72">
        <f t="shared" si="9"/>
        <v>-8.8730000061332248E-3</v>
      </c>
      <c r="K72">
        <f t="shared" si="12"/>
        <v>-8.8730000061332248E-3</v>
      </c>
      <c r="O72">
        <f t="shared" ca="1" si="10"/>
        <v>-8.9587232833485235E-3</v>
      </c>
      <c r="Q72" s="2">
        <f t="shared" si="11"/>
        <v>38334.769699999997</v>
      </c>
    </row>
    <row r="73" spans="1:17" x14ac:dyDescent="0.2">
      <c r="A73" s="47" t="s">
        <v>70</v>
      </c>
      <c r="B73" s="48" t="s">
        <v>47</v>
      </c>
      <c r="C73" s="47">
        <v>53381.425000000003</v>
      </c>
      <c r="D73" s="47">
        <v>4.0000000000000001E-3</v>
      </c>
      <c r="E73">
        <f t="shared" si="7"/>
        <v>9122.0004200331296</v>
      </c>
      <c r="F73">
        <f t="shared" si="8"/>
        <v>9122</v>
      </c>
      <c r="G73">
        <f t="shared" si="9"/>
        <v>1.0279999987687916E-3</v>
      </c>
      <c r="I73">
        <f>G73</f>
        <v>1.0279999987687916E-3</v>
      </c>
      <c r="O73">
        <f t="shared" ca="1" si="10"/>
        <v>-8.9372784760703566E-3</v>
      </c>
      <c r="Q73" s="2">
        <f t="shared" si="11"/>
        <v>38362.925000000003</v>
      </c>
    </row>
    <row r="74" spans="1:17" x14ac:dyDescent="0.2">
      <c r="A74" s="47" t="s">
        <v>70</v>
      </c>
      <c r="B74" s="48" t="s">
        <v>47</v>
      </c>
      <c r="C74" s="47">
        <v>53611.487999999998</v>
      </c>
      <c r="D74" s="47">
        <v>4.0000000000000001E-3</v>
      </c>
      <c r="E74">
        <f t="shared" si="7"/>
        <v>9216.0024450177443</v>
      </c>
      <c r="F74">
        <f t="shared" si="8"/>
        <v>9216</v>
      </c>
      <c r="G74">
        <f t="shared" si="9"/>
        <v>5.9839999958057888E-3</v>
      </c>
      <c r="I74">
        <f>G74</f>
        <v>5.9839999958057888E-3</v>
      </c>
      <c r="O74">
        <f t="shared" ca="1" si="10"/>
        <v>-8.7619904861444761E-3</v>
      </c>
      <c r="Q74" s="2">
        <f t="shared" si="11"/>
        <v>38592.987999999998</v>
      </c>
    </row>
    <row r="75" spans="1:17" x14ac:dyDescent="0.2">
      <c r="A75" s="10" t="s">
        <v>52</v>
      </c>
      <c r="B75" s="11" t="s">
        <v>53</v>
      </c>
      <c r="C75" s="22">
        <v>53654.2978</v>
      </c>
      <c r="D75" s="15">
        <v>1.8E-3</v>
      </c>
      <c r="E75">
        <f t="shared" si="7"/>
        <v>9233.4942098351494</v>
      </c>
      <c r="F75">
        <f t="shared" si="8"/>
        <v>9233.5</v>
      </c>
      <c r="G75">
        <f t="shared" si="9"/>
        <v>-1.4171000002534129E-2</v>
      </c>
      <c r="J75">
        <f>G75</f>
        <v>-1.4171000002534129E-2</v>
      </c>
      <c r="O75">
        <f t="shared" ca="1" si="10"/>
        <v>-8.7293570837646585E-3</v>
      </c>
      <c r="Q75" s="2">
        <f t="shared" si="11"/>
        <v>38635.7978</v>
      </c>
    </row>
    <row r="76" spans="1:17" x14ac:dyDescent="0.2">
      <c r="A76" s="20" t="s">
        <v>61</v>
      </c>
      <c r="B76" s="11" t="s">
        <v>53</v>
      </c>
      <c r="C76" s="22">
        <v>54092.393499999998</v>
      </c>
      <c r="D76" s="15">
        <v>2.2000000000000001E-3</v>
      </c>
      <c r="E76">
        <f t="shared" si="7"/>
        <v>9412.4968436226445</v>
      </c>
      <c r="F76">
        <f t="shared" si="8"/>
        <v>9412.5</v>
      </c>
      <c r="G76">
        <f t="shared" si="9"/>
        <v>-7.7250000031199306E-3</v>
      </c>
      <c r="J76">
        <f>G76</f>
        <v>-7.7250000031199306E-3</v>
      </c>
      <c r="O76">
        <f t="shared" ca="1" si="10"/>
        <v>-8.3955639965653736E-3</v>
      </c>
      <c r="Q76" s="2">
        <f t="shared" si="11"/>
        <v>39073.893499999998</v>
      </c>
    </row>
    <row r="77" spans="1:17" x14ac:dyDescent="0.2">
      <c r="A77" s="6" t="s">
        <v>65</v>
      </c>
      <c r="C77" s="15">
        <v>54685.891300000003</v>
      </c>
      <c r="D77" s="15">
        <v>2.0000000000000001E-4</v>
      </c>
      <c r="E77">
        <f t="shared" si="7"/>
        <v>9654.9956158020723</v>
      </c>
      <c r="F77">
        <f t="shared" si="8"/>
        <v>9655</v>
      </c>
      <c r="G77">
        <f t="shared" si="9"/>
        <v>-1.0729999994509853E-2</v>
      </c>
      <c r="K77">
        <f>G77</f>
        <v>-1.0729999994509853E-2</v>
      </c>
      <c r="O77">
        <f t="shared" ca="1" si="10"/>
        <v>-7.9433582778736037E-3</v>
      </c>
      <c r="Q77" s="2">
        <f t="shared" si="11"/>
        <v>39667.391300000003</v>
      </c>
    </row>
    <row r="78" spans="1:17" x14ac:dyDescent="0.2">
      <c r="A78" s="18" t="s">
        <v>64</v>
      </c>
      <c r="B78" s="11" t="s">
        <v>47</v>
      </c>
      <c r="C78" s="18">
        <v>54761.762600000002</v>
      </c>
      <c r="D78" s="18">
        <v>1E-4</v>
      </c>
      <c r="E78">
        <f t="shared" si="7"/>
        <v>9685.9960628023073</v>
      </c>
      <c r="F78">
        <f t="shared" si="8"/>
        <v>9686</v>
      </c>
      <c r="G78">
        <f t="shared" si="9"/>
        <v>-9.6360000025015324E-3</v>
      </c>
      <c r="K78">
        <f>G78</f>
        <v>-9.6360000025015324E-3</v>
      </c>
      <c r="O78">
        <f t="shared" ca="1" si="10"/>
        <v>-7.8855505365150701E-3</v>
      </c>
      <c r="Q78" s="2">
        <f t="shared" si="11"/>
        <v>39743.262600000002</v>
      </c>
    </row>
    <row r="79" spans="1:17" x14ac:dyDescent="0.2">
      <c r="A79" s="62" t="s">
        <v>294</v>
      </c>
      <c r="B79" s="63" t="s">
        <v>47</v>
      </c>
      <c r="C79" s="62">
        <v>54776.445099999997</v>
      </c>
      <c r="D79" s="62" t="s">
        <v>80</v>
      </c>
      <c r="E79">
        <f t="shared" si="7"/>
        <v>9691.9952227360482</v>
      </c>
      <c r="F79">
        <f t="shared" si="8"/>
        <v>9692</v>
      </c>
      <c r="G79">
        <f t="shared" si="9"/>
        <v>-1.1692000000039116E-2</v>
      </c>
      <c r="I79">
        <f>G79</f>
        <v>-1.1692000000039116E-2</v>
      </c>
      <c r="O79">
        <f t="shared" ca="1" si="10"/>
        <v>-7.8743619414134158E-3</v>
      </c>
      <c r="Q79" s="2">
        <f t="shared" si="11"/>
        <v>39757.945099999997</v>
      </c>
    </row>
    <row r="80" spans="1:17" x14ac:dyDescent="0.2">
      <c r="A80" s="62" t="s">
        <v>299</v>
      </c>
      <c r="B80" s="63" t="s">
        <v>47</v>
      </c>
      <c r="C80" s="62">
        <v>55154.565300000002</v>
      </c>
      <c r="D80" s="62" t="s">
        <v>80</v>
      </c>
      <c r="E80">
        <f t="shared" si="7"/>
        <v>9846.4923147829595</v>
      </c>
      <c r="F80">
        <f t="shared" si="8"/>
        <v>9846.5</v>
      </c>
      <c r="G80">
        <f t="shared" si="9"/>
        <v>-1.880900000105612E-2</v>
      </c>
      <c r="I80">
        <f>G80</f>
        <v>-1.880900000105612E-2</v>
      </c>
      <c r="O80">
        <f t="shared" ca="1" si="10"/>
        <v>-7.5862556175458791E-3</v>
      </c>
      <c r="Q80" s="2">
        <f t="shared" si="11"/>
        <v>40136.065300000002</v>
      </c>
    </row>
    <row r="81" spans="2:3" x14ac:dyDescent="0.2">
      <c r="B81" s="11"/>
      <c r="C81" s="24"/>
    </row>
    <row r="82" spans="2:3" x14ac:dyDescent="0.2">
      <c r="B82" s="11"/>
      <c r="C82" s="24"/>
    </row>
    <row r="83" spans="2:3" x14ac:dyDescent="0.2">
      <c r="B83" s="11"/>
      <c r="C83" s="24"/>
    </row>
    <row r="84" spans="2:3" x14ac:dyDescent="0.2">
      <c r="B84" s="11"/>
      <c r="C84" s="24"/>
    </row>
    <row r="85" spans="2:3" x14ac:dyDescent="0.2">
      <c r="B85" s="11"/>
      <c r="C85" s="24"/>
    </row>
    <row r="86" spans="2:3" x14ac:dyDescent="0.2">
      <c r="B86" s="11"/>
      <c r="C86" s="24"/>
    </row>
    <row r="87" spans="2:3" x14ac:dyDescent="0.2">
      <c r="B87" s="11"/>
      <c r="C87" s="24"/>
    </row>
    <row r="88" spans="2:3" x14ac:dyDescent="0.2">
      <c r="B88" s="11"/>
      <c r="C88" s="24"/>
    </row>
    <row r="89" spans="2:3" x14ac:dyDescent="0.2">
      <c r="B89" s="11"/>
      <c r="C89" s="24"/>
    </row>
    <row r="90" spans="2:3" x14ac:dyDescent="0.2">
      <c r="B90" s="11"/>
      <c r="C90" s="24"/>
    </row>
    <row r="91" spans="2:3" x14ac:dyDescent="0.2">
      <c r="B91" s="11"/>
      <c r="C91" s="24"/>
    </row>
    <row r="92" spans="2:3" x14ac:dyDescent="0.2">
      <c r="B92" s="11"/>
      <c r="C92" s="24"/>
    </row>
    <row r="93" spans="2:3" x14ac:dyDescent="0.2">
      <c r="B93" s="11"/>
      <c r="C93" s="24"/>
    </row>
    <row r="94" spans="2:3" x14ac:dyDescent="0.2">
      <c r="B94" s="11"/>
      <c r="C94" s="24"/>
    </row>
    <row r="95" spans="2:3" x14ac:dyDescent="0.2">
      <c r="B95" s="11"/>
      <c r="C95" s="24"/>
    </row>
    <row r="96" spans="2:3" x14ac:dyDescent="0.2">
      <c r="B96" s="11"/>
      <c r="C96" s="24"/>
    </row>
    <row r="97" spans="2:3" x14ac:dyDescent="0.2">
      <c r="B97" s="11"/>
      <c r="C97" s="24"/>
    </row>
    <row r="98" spans="2:3" x14ac:dyDescent="0.2">
      <c r="B98" s="11"/>
      <c r="C98" s="24"/>
    </row>
    <row r="99" spans="2:3" x14ac:dyDescent="0.2">
      <c r="B99" s="11"/>
      <c r="C99" s="24"/>
    </row>
    <row r="100" spans="2:3" x14ac:dyDescent="0.2">
      <c r="B100" s="11"/>
      <c r="C100" s="24"/>
    </row>
    <row r="101" spans="2:3" x14ac:dyDescent="0.2">
      <c r="B101" s="11"/>
      <c r="C101" s="24"/>
    </row>
    <row r="102" spans="2:3" x14ac:dyDescent="0.2">
      <c r="B102" s="11"/>
      <c r="C102" s="24"/>
    </row>
    <row r="103" spans="2:3" x14ac:dyDescent="0.2">
      <c r="B103" s="11"/>
      <c r="C103" s="24"/>
    </row>
    <row r="104" spans="2:3" x14ac:dyDescent="0.2">
      <c r="B104" s="11"/>
      <c r="C104" s="24"/>
    </row>
    <row r="105" spans="2:3" x14ac:dyDescent="0.2">
      <c r="B105" s="11"/>
      <c r="C105" s="24"/>
    </row>
    <row r="106" spans="2:3" x14ac:dyDescent="0.2">
      <c r="B106" s="11"/>
      <c r="C106" s="24"/>
    </row>
    <row r="107" spans="2:3" x14ac:dyDescent="0.2">
      <c r="B107" s="11"/>
      <c r="C107" s="24"/>
    </row>
    <row r="108" spans="2:3" x14ac:dyDescent="0.2">
      <c r="B108" s="11"/>
      <c r="C108" s="24"/>
    </row>
    <row r="109" spans="2:3" x14ac:dyDescent="0.2">
      <c r="B109" s="11"/>
      <c r="C109" s="24"/>
    </row>
    <row r="110" spans="2:3" x14ac:dyDescent="0.2">
      <c r="B110" s="11"/>
      <c r="C110" s="24"/>
    </row>
    <row r="111" spans="2:3" x14ac:dyDescent="0.2">
      <c r="B111" s="11"/>
      <c r="C111" s="24"/>
    </row>
    <row r="112" spans="2:3" x14ac:dyDescent="0.2">
      <c r="B112" s="11"/>
      <c r="C112" s="24"/>
    </row>
    <row r="113" spans="2:3" x14ac:dyDescent="0.2">
      <c r="B113" s="11"/>
      <c r="C113" s="24"/>
    </row>
    <row r="114" spans="2:3" x14ac:dyDescent="0.2">
      <c r="B114" s="11"/>
      <c r="C114" s="24"/>
    </row>
    <row r="115" spans="2:3" x14ac:dyDescent="0.2">
      <c r="C115" s="24"/>
    </row>
    <row r="116" spans="2:3" x14ac:dyDescent="0.2">
      <c r="C116" s="24"/>
    </row>
    <row r="117" spans="2:3" x14ac:dyDescent="0.2">
      <c r="C117" s="24"/>
    </row>
    <row r="118" spans="2:3" x14ac:dyDescent="0.2">
      <c r="C118" s="24"/>
    </row>
    <row r="119" spans="2:3" x14ac:dyDescent="0.2">
      <c r="C119" s="24"/>
    </row>
    <row r="120" spans="2:3" x14ac:dyDescent="0.2">
      <c r="C120" s="24"/>
    </row>
    <row r="121" spans="2:3" x14ac:dyDescent="0.2">
      <c r="C121" s="24"/>
    </row>
    <row r="122" spans="2:3" x14ac:dyDescent="0.2">
      <c r="C122" s="24"/>
    </row>
    <row r="123" spans="2:3" x14ac:dyDescent="0.2">
      <c r="C123" s="24"/>
    </row>
    <row r="124" spans="2:3" x14ac:dyDescent="0.2">
      <c r="C124" s="24"/>
    </row>
    <row r="125" spans="2:3" x14ac:dyDescent="0.2">
      <c r="C125" s="24"/>
    </row>
    <row r="126" spans="2:3" x14ac:dyDescent="0.2">
      <c r="C126" s="24"/>
    </row>
    <row r="127" spans="2:3" x14ac:dyDescent="0.2">
      <c r="C127" s="24"/>
    </row>
    <row r="128" spans="2:3" x14ac:dyDescent="0.2">
      <c r="C128" s="24"/>
    </row>
    <row r="129" spans="3:3" x14ac:dyDescent="0.2">
      <c r="C129" s="24"/>
    </row>
    <row r="130" spans="3:3" x14ac:dyDescent="0.2">
      <c r="C130" s="24"/>
    </row>
    <row r="131" spans="3:3" x14ac:dyDescent="0.2">
      <c r="C131" s="24"/>
    </row>
    <row r="132" spans="3:3" x14ac:dyDescent="0.2">
      <c r="C132" s="24"/>
    </row>
    <row r="133" spans="3:3" x14ac:dyDescent="0.2">
      <c r="C133" s="24"/>
    </row>
    <row r="134" spans="3:3" x14ac:dyDescent="0.2">
      <c r="C134" s="24"/>
    </row>
    <row r="135" spans="3:3" x14ac:dyDescent="0.2">
      <c r="C135" s="24"/>
    </row>
    <row r="136" spans="3:3" x14ac:dyDescent="0.2">
      <c r="C136" s="24"/>
    </row>
    <row r="137" spans="3:3" x14ac:dyDescent="0.2">
      <c r="C137" s="24"/>
    </row>
    <row r="138" spans="3:3" x14ac:dyDescent="0.2">
      <c r="C138" s="24"/>
    </row>
    <row r="139" spans="3:3" x14ac:dyDescent="0.2">
      <c r="C139" s="24"/>
    </row>
    <row r="140" spans="3:3" x14ac:dyDescent="0.2">
      <c r="C140" s="24"/>
    </row>
    <row r="141" spans="3:3" x14ac:dyDescent="0.2">
      <c r="C141" s="24"/>
    </row>
    <row r="142" spans="3:3" x14ac:dyDescent="0.2">
      <c r="C142" s="24"/>
    </row>
    <row r="143" spans="3:3" x14ac:dyDescent="0.2">
      <c r="C143" s="24"/>
    </row>
    <row r="144" spans="3:3" x14ac:dyDescent="0.2">
      <c r="C144" s="24"/>
    </row>
    <row r="145" spans="3:3" x14ac:dyDescent="0.2">
      <c r="C145" s="24"/>
    </row>
    <row r="146" spans="3:3" x14ac:dyDescent="0.2">
      <c r="C146" s="24"/>
    </row>
    <row r="147" spans="3:3" x14ac:dyDescent="0.2">
      <c r="C147" s="24"/>
    </row>
    <row r="148" spans="3:3" x14ac:dyDescent="0.2">
      <c r="C148" s="24"/>
    </row>
    <row r="149" spans="3:3" x14ac:dyDescent="0.2">
      <c r="C149" s="24"/>
    </row>
    <row r="150" spans="3:3" x14ac:dyDescent="0.2">
      <c r="C150" s="24"/>
    </row>
    <row r="151" spans="3:3" x14ac:dyDescent="0.2">
      <c r="C151" s="24"/>
    </row>
    <row r="152" spans="3:3" x14ac:dyDescent="0.2">
      <c r="C152" s="24"/>
    </row>
    <row r="153" spans="3:3" x14ac:dyDescent="0.2">
      <c r="C153" s="24"/>
    </row>
    <row r="154" spans="3:3" x14ac:dyDescent="0.2">
      <c r="C154" s="24"/>
    </row>
    <row r="155" spans="3:3" x14ac:dyDescent="0.2">
      <c r="C155" s="24"/>
    </row>
    <row r="156" spans="3:3" x14ac:dyDescent="0.2">
      <c r="C156" s="24"/>
    </row>
    <row r="157" spans="3:3" x14ac:dyDescent="0.2">
      <c r="C157" s="24"/>
    </row>
    <row r="158" spans="3:3" x14ac:dyDescent="0.2">
      <c r="C158" s="24"/>
    </row>
    <row r="159" spans="3:3" x14ac:dyDescent="0.2">
      <c r="C159" s="24"/>
    </row>
    <row r="160" spans="3:3" x14ac:dyDescent="0.2">
      <c r="C160" s="24"/>
    </row>
    <row r="161" spans="3:3" x14ac:dyDescent="0.2">
      <c r="C161" s="24"/>
    </row>
    <row r="162" spans="3:3" x14ac:dyDescent="0.2">
      <c r="C162" s="24"/>
    </row>
    <row r="163" spans="3:3" x14ac:dyDescent="0.2">
      <c r="C163" s="24"/>
    </row>
    <row r="164" spans="3:3" x14ac:dyDescent="0.2">
      <c r="C164" s="24"/>
    </row>
    <row r="165" spans="3:3" x14ac:dyDescent="0.2">
      <c r="C165" s="24"/>
    </row>
    <row r="166" spans="3:3" x14ac:dyDescent="0.2">
      <c r="C166" s="24"/>
    </row>
    <row r="167" spans="3:3" x14ac:dyDescent="0.2">
      <c r="C167" s="24"/>
    </row>
    <row r="168" spans="3:3" x14ac:dyDescent="0.2">
      <c r="C168" s="24"/>
    </row>
    <row r="169" spans="3:3" x14ac:dyDescent="0.2">
      <c r="C169" s="24"/>
    </row>
    <row r="170" spans="3:3" x14ac:dyDescent="0.2">
      <c r="C170" s="24"/>
    </row>
    <row r="171" spans="3:3" x14ac:dyDescent="0.2">
      <c r="C171" s="24"/>
    </row>
    <row r="172" spans="3:3" x14ac:dyDescent="0.2">
      <c r="C172" s="24"/>
    </row>
    <row r="173" spans="3:3" x14ac:dyDescent="0.2">
      <c r="C173" s="24"/>
    </row>
    <row r="174" spans="3:3" x14ac:dyDescent="0.2">
      <c r="C174" s="24"/>
    </row>
    <row r="175" spans="3:3" x14ac:dyDescent="0.2">
      <c r="C175" s="24"/>
    </row>
    <row r="176" spans="3:3" x14ac:dyDescent="0.2">
      <c r="C176" s="24"/>
    </row>
    <row r="177" spans="3:3" x14ac:dyDescent="0.2">
      <c r="C177" s="24"/>
    </row>
    <row r="178" spans="3:3" x14ac:dyDescent="0.2">
      <c r="C178" s="24"/>
    </row>
    <row r="179" spans="3:3" x14ac:dyDescent="0.2">
      <c r="C179" s="24"/>
    </row>
    <row r="180" spans="3:3" x14ac:dyDescent="0.2">
      <c r="C180" s="24"/>
    </row>
    <row r="181" spans="3:3" x14ac:dyDescent="0.2">
      <c r="C181" s="24"/>
    </row>
    <row r="182" spans="3:3" x14ac:dyDescent="0.2">
      <c r="C182" s="24"/>
    </row>
    <row r="183" spans="3:3" x14ac:dyDescent="0.2">
      <c r="C183" s="24"/>
    </row>
    <row r="184" spans="3:3" x14ac:dyDescent="0.2">
      <c r="C184" s="24"/>
    </row>
    <row r="185" spans="3:3" x14ac:dyDescent="0.2">
      <c r="C185" s="24"/>
    </row>
    <row r="186" spans="3:3" x14ac:dyDescent="0.2">
      <c r="C186" s="24"/>
    </row>
    <row r="187" spans="3:3" x14ac:dyDescent="0.2">
      <c r="C187" s="24"/>
    </row>
    <row r="188" spans="3:3" x14ac:dyDescent="0.2">
      <c r="C188" s="24"/>
    </row>
    <row r="189" spans="3:3" x14ac:dyDescent="0.2">
      <c r="C189" s="24"/>
    </row>
    <row r="190" spans="3:3" x14ac:dyDescent="0.2">
      <c r="C190" s="24"/>
    </row>
    <row r="191" spans="3:3" x14ac:dyDescent="0.2">
      <c r="C191" s="24"/>
    </row>
    <row r="192" spans="3:3" x14ac:dyDescent="0.2">
      <c r="C192" s="24"/>
    </row>
    <row r="193" spans="3:3" x14ac:dyDescent="0.2">
      <c r="C193" s="24"/>
    </row>
    <row r="194" spans="3:3" x14ac:dyDescent="0.2">
      <c r="C194" s="24"/>
    </row>
    <row r="195" spans="3:3" x14ac:dyDescent="0.2">
      <c r="C195" s="24"/>
    </row>
    <row r="196" spans="3:3" x14ac:dyDescent="0.2">
      <c r="C196" s="24"/>
    </row>
    <row r="197" spans="3:3" x14ac:dyDescent="0.2">
      <c r="C197" s="24"/>
    </row>
    <row r="198" spans="3:3" x14ac:dyDescent="0.2">
      <c r="C198" s="24"/>
    </row>
    <row r="199" spans="3:3" x14ac:dyDescent="0.2">
      <c r="C199" s="24"/>
    </row>
    <row r="200" spans="3:3" x14ac:dyDescent="0.2">
      <c r="C200" s="24"/>
    </row>
    <row r="201" spans="3:3" x14ac:dyDescent="0.2">
      <c r="C201" s="24"/>
    </row>
    <row r="202" spans="3:3" x14ac:dyDescent="0.2">
      <c r="C202" s="24"/>
    </row>
    <row r="203" spans="3:3" x14ac:dyDescent="0.2">
      <c r="C203" s="24"/>
    </row>
    <row r="204" spans="3:3" x14ac:dyDescent="0.2">
      <c r="C204" s="24"/>
    </row>
    <row r="205" spans="3:3" x14ac:dyDescent="0.2">
      <c r="C205" s="24"/>
    </row>
    <row r="206" spans="3:3" x14ac:dyDescent="0.2">
      <c r="C206" s="24"/>
    </row>
    <row r="207" spans="3:3" x14ac:dyDescent="0.2">
      <c r="C207" s="24"/>
    </row>
    <row r="208" spans="3:3" x14ac:dyDescent="0.2">
      <c r="C208" s="24"/>
    </row>
    <row r="209" spans="3:3" x14ac:dyDescent="0.2">
      <c r="C209" s="24"/>
    </row>
    <row r="210" spans="3:3" x14ac:dyDescent="0.2">
      <c r="C210" s="24"/>
    </row>
    <row r="211" spans="3:3" x14ac:dyDescent="0.2">
      <c r="C211" s="24"/>
    </row>
    <row r="212" spans="3:3" x14ac:dyDescent="0.2">
      <c r="C212" s="24"/>
    </row>
    <row r="213" spans="3:3" x14ac:dyDescent="0.2">
      <c r="C213" s="24"/>
    </row>
    <row r="214" spans="3:3" x14ac:dyDescent="0.2">
      <c r="C214" s="24"/>
    </row>
    <row r="215" spans="3:3" x14ac:dyDescent="0.2">
      <c r="C215" s="24"/>
    </row>
    <row r="216" spans="3:3" x14ac:dyDescent="0.2">
      <c r="C216" s="24"/>
    </row>
    <row r="217" spans="3:3" x14ac:dyDescent="0.2">
      <c r="C217" s="24"/>
    </row>
    <row r="218" spans="3:3" x14ac:dyDescent="0.2">
      <c r="C218" s="24"/>
    </row>
    <row r="219" spans="3:3" x14ac:dyDescent="0.2">
      <c r="C219" s="24"/>
    </row>
    <row r="220" spans="3:3" x14ac:dyDescent="0.2">
      <c r="C220" s="24"/>
    </row>
    <row r="221" spans="3:3" x14ac:dyDescent="0.2">
      <c r="C221" s="24"/>
    </row>
    <row r="222" spans="3:3" x14ac:dyDescent="0.2">
      <c r="C222" s="24"/>
    </row>
    <row r="223" spans="3:3" x14ac:dyDescent="0.2">
      <c r="C223" s="24"/>
    </row>
    <row r="224" spans="3:3" x14ac:dyDescent="0.2">
      <c r="C224" s="24"/>
    </row>
    <row r="225" spans="3:3" x14ac:dyDescent="0.2">
      <c r="C225" s="2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9"/>
  <sheetViews>
    <sheetView topLeftCell="A31" workbookViewId="0">
      <selection activeCell="A45" sqref="A45:D65"/>
    </sheetView>
  </sheetViews>
  <sheetFormatPr defaultRowHeight="12.75" x14ac:dyDescent="0.2"/>
  <cols>
    <col min="1" max="1" width="19.7109375" style="15" customWidth="1"/>
    <col min="2" max="2" width="4.42578125" style="10" customWidth="1"/>
    <col min="3" max="3" width="12.7109375" style="15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5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9" t="s">
        <v>71</v>
      </c>
      <c r="I1" s="50" t="s">
        <v>72</v>
      </c>
      <c r="J1" s="51" t="s">
        <v>67</v>
      </c>
    </row>
    <row r="2" spans="1:16" x14ac:dyDescent="0.2">
      <c r="I2" s="52" t="s">
        <v>73</v>
      </c>
      <c r="J2" s="53" t="s">
        <v>74</v>
      </c>
    </row>
    <row r="3" spans="1:16" x14ac:dyDescent="0.2">
      <c r="A3" s="54" t="s">
        <v>75</v>
      </c>
      <c r="I3" s="52" t="s">
        <v>76</v>
      </c>
      <c r="J3" s="53" t="s">
        <v>77</v>
      </c>
    </row>
    <row r="4" spans="1:16" x14ac:dyDescent="0.2">
      <c r="I4" s="52" t="s">
        <v>78</v>
      </c>
      <c r="J4" s="53" t="s">
        <v>77</v>
      </c>
    </row>
    <row r="5" spans="1:16" ht="13.5" thickBot="1" x14ac:dyDescent="0.25">
      <c r="I5" s="55" t="s">
        <v>79</v>
      </c>
      <c r="J5" s="56" t="s">
        <v>80</v>
      </c>
    </row>
    <row r="10" spans="1:16" ht="13.5" thickBot="1" x14ac:dyDescent="0.25"/>
    <row r="11" spans="1:16" ht="12.75" customHeight="1" thickBot="1" x14ac:dyDescent="0.25">
      <c r="A11" s="15" t="str">
        <f t="shared" ref="A11:A42" si="0">P11</f>
        <v> BBS 82 </v>
      </c>
      <c r="B11" s="11" t="str">
        <f t="shared" ref="B11:B42" si="1">IF(H11=INT(H11),"I","II")</f>
        <v>I</v>
      </c>
      <c r="C11" s="15">
        <f t="shared" ref="C11:C42" si="2">1*G11</f>
        <v>46763.571000000004</v>
      </c>
      <c r="D11" s="10" t="str">
        <f t="shared" ref="D11:D42" si="3">VLOOKUP(F11,I$1:J$5,2,FALSE)</f>
        <v>vis</v>
      </c>
      <c r="E11" s="57">
        <f>VLOOKUP(C11,Active!C$21:E$972,3,FALSE)</f>
        <v>6417.9946605127188</v>
      </c>
      <c r="F11" s="11" t="s">
        <v>79</v>
      </c>
      <c r="G11" s="10" t="str">
        <f t="shared" ref="G11:G42" si="4">MID(I11,3,LEN(I11)-3)</f>
        <v>46763.571</v>
      </c>
      <c r="H11" s="15">
        <f t="shared" ref="H11:H42" si="5">1*K11</f>
        <v>6417</v>
      </c>
      <c r="I11" s="58" t="s">
        <v>114</v>
      </c>
      <c r="J11" s="59" t="s">
        <v>115</v>
      </c>
      <c r="K11" s="58">
        <v>6417</v>
      </c>
      <c r="L11" s="58" t="s">
        <v>116</v>
      </c>
      <c r="M11" s="59" t="s">
        <v>117</v>
      </c>
      <c r="N11" s="59"/>
      <c r="O11" s="60" t="s">
        <v>118</v>
      </c>
      <c r="P11" s="60" t="s">
        <v>119</v>
      </c>
    </row>
    <row r="12" spans="1:16" ht="12.75" customHeight="1" thickBot="1" x14ac:dyDescent="0.25">
      <c r="A12" s="15" t="str">
        <f t="shared" si="0"/>
        <v> BBS 84 </v>
      </c>
      <c r="B12" s="11" t="str">
        <f t="shared" si="1"/>
        <v>I</v>
      </c>
      <c r="C12" s="15">
        <f t="shared" si="2"/>
        <v>46976.512000000002</v>
      </c>
      <c r="D12" s="10" t="str">
        <f t="shared" si="3"/>
        <v>vis</v>
      </c>
      <c r="E12" s="57">
        <f>VLOOKUP(C12,Active!C$21:E$972,3,FALSE)</f>
        <v>6505.000764068046</v>
      </c>
      <c r="F12" s="11" t="s">
        <v>79</v>
      </c>
      <c r="G12" s="10" t="str">
        <f t="shared" si="4"/>
        <v>46976.512</v>
      </c>
      <c r="H12" s="15">
        <f t="shared" si="5"/>
        <v>6504</v>
      </c>
      <c r="I12" s="58" t="s">
        <v>120</v>
      </c>
      <c r="J12" s="59" t="s">
        <v>121</v>
      </c>
      <c r="K12" s="58">
        <v>6504</v>
      </c>
      <c r="L12" s="58" t="s">
        <v>122</v>
      </c>
      <c r="M12" s="59" t="s">
        <v>117</v>
      </c>
      <c r="N12" s="59"/>
      <c r="O12" s="60" t="s">
        <v>118</v>
      </c>
      <c r="P12" s="60" t="s">
        <v>123</v>
      </c>
    </row>
    <row r="13" spans="1:16" ht="12.75" customHeight="1" thickBot="1" x14ac:dyDescent="0.25">
      <c r="A13" s="15" t="str">
        <f t="shared" si="0"/>
        <v> BBS 85 </v>
      </c>
      <c r="B13" s="11" t="str">
        <f t="shared" si="1"/>
        <v>I</v>
      </c>
      <c r="C13" s="15">
        <f t="shared" si="2"/>
        <v>47030.351000000002</v>
      </c>
      <c r="D13" s="10" t="str">
        <f t="shared" si="3"/>
        <v>vis</v>
      </c>
      <c r="E13" s="57">
        <f>VLOOKUP(C13,Active!C$21:E$972,3,FALSE)</f>
        <v>6526.9989777014716</v>
      </c>
      <c r="F13" s="11" t="s">
        <v>79</v>
      </c>
      <c r="G13" s="10" t="str">
        <f t="shared" si="4"/>
        <v>47030.351</v>
      </c>
      <c r="H13" s="15">
        <f t="shared" si="5"/>
        <v>6526</v>
      </c>
      <c r="I13" s="58" t="s">
        <v>124</v>
      </c>
      <c r="J13" s="59" t="s">
        <v>125</v>
      </c>
      <c r="K13" s="58">
        <v>6526</v>
      </c>
      <c r="L13" s="58" t="s">
        <v>126</v>
      </c>
      <c r="M13" s="59" t="s">
        <v>117</v>
      </c>
      <c r="N13" s="59"/>
      <c r="O13" s="60" t="s">
        <v>118</v>
      </c>
      <c r="P13" s="60" t="s">
        <v>127</v>
      </c>
    </row>
    <row r="14" spans="1:16" ht="12.75" customHeight="1" thickBot="1" x14ac:dyDescent="0.25">
      <c r="A14" s="15" t="str">
        <f t="shared" si="0"/>
        <v> BBS 86 </v>
      </c>
      <c r="B14" s="11" t="str">
        <f t="shared" si="1"/>
        <v>I</v>
      </c>
      <c r="C14" s="15">
        <f t="shared" si="2"/>
        <v>47118.438000000002</v>
      </c>
      <c r="D14" s="10" t="str">
        <f t="shared" si="3"/>
        <v>vis</v>
      </c>
      <c r="E14" s="57">
        <f>VLOOKUP(C14,Active!C$21:E$972,3,FALSE)</f>
        <v>6562.9906685636261</v>
      </c>
      <c r="F14" s="11" t="s">
        <v>79</v>
      </c>
      <c r="G14" s="10" t="str">
        <f t="shared" si="4"/>
        <v>47118.438</v>
      </c>
      <c r="H14" s="15">
        <f t="shared" si="5"/>
        <v>6562</v>
      </c>
      <c r="I14" s="58" t="s">
        <v>128</v>
      </c>
      <c r="J14" s="59" t="s">
        <v>129</v>
      </c>
      <c r="K14" s="58">
        <v>6562</v>
      </c>
      <c r="L14" s="58" t="s">
        <v>130</v>
      </c>
      <c r="M14" s="59" t="s">
        <v>117</v>
      </c>
      <c r="N14" s="59"/>
      <c r="O14" s="60" t="s">
        <v>118</v>
      </c>
      <c r="P14" s="60" t="s">
        <v>131</v>
      </c>
    </row>
    <row r="15" spans="1:16" ht="12.75" customHeight="1" thickBot="1" x14ac:dyDescent="0.25">
      <c r="A15" s="15" t="str">
        <f t="shared" si="0"/>
        <v> BBS 90 </v>
      </c>
      <c r="B15" s="11" t="str">
        <f t="shared" si="1"/>
        <v>I</v>
      </c>
      <c r="C15" s="15">
        <f t="shared" si="2"/>
        <v>47392.555</v>
      </c>
      <c r="D15" s="10" t="str">
        <f t="shared" si="3"/>
        <v>vis</v>
      </c>
      <c r="E15" s="57">
        <f>VLOOKUP(C15,Active!C$21:E$972,3,FALSE)</f>
        <v>6674.9928292009645</v>
      </c>
      <c r="F15" s="11" t="s">
        <v>79</v>
      </c>
      <c r="G15" s="10" t="str">
        <f t="shared" si="4"/>
        <v>47392.555</v>
      </c>
      <c r="H15" s="15">
        <f t="shared" si="5"/>
        <v>6674</v>
      </c>
      <c r="I15" s="58" t="s">
        <v>132</v>
      </c>
      <c r="J15" s="59" t="s">
        <v>133</v>
      </c>
      <c r="K15" s="58">
        <v>6674</v>
      </c>
      <c r="L15" s="58" t="s">
        <v>134</v>
      </c>
      <c r="M15" s="59" t="s">
        <v>117</v>
      </c>
      <c r="N15" s="59"/>
      <c r="O15" s="60" t="s">
        <v>118</v>
      </c>
      <c r="P15" s="60" t="s">
        <v>135</v>
      </c>
    </row>
    <row r="16" spans="1:16" ht="12.75" customHeight="1" thickBot="1" x14ac:dyDescent="0.25">
      <c r="A16" s="15" t="str">
        <f t="shared" si="0"/>
        <v> BBS 92 </v>
      </c>
      <c r="B16" s="11" t="str">
        <f t="shared" si="1"/>
        <v>I</v>
      </c>
      <c r="C16" s="15">
        <f t="shared" si="2"/>
        <v>47786.550999999999</v>
      </c>
      <c r="D16" s="10" t="str">
        <f t="shared" si="3"/>
        <v>vis</v>
      </c>
      <c r="E16" s="57">
        <f>VLOOKUP(C16,Active!C$21:E$972,3,FALSE)</f>
        <v>6835.9766546567689</v>
      </c>
      <c r="F16" s="11" t="s">
        <v>79</v>
      </c>
      <c r="G16" s="10" t="str">
        <f t="shared" si="4"/>
        <v>47786.551</v>
      </c>
      <c r="H16" s="15">
        <f t="shared" si="5"/>
        <v>6835</v>
      </c>
      <c r="I16" s="58" t="s">
        <v>136</v>
      </c>
      <c r="J16" s="59" t="s">
        <v>137</v>
      </c>
      <c r="K16" s="58">
        <v>6835</v>
      </c>
      <c r="L16" s="58" t="s">
        <v>138</v>
      </c>
      <c r="M16" s="59" t="s">
        <v>117</v>
      </c>
      <c r="N16" s="59"/>
      <c r="O16" s="60" t="s">
        <v>118</v>
      </c>
      <c r="P16" s="60" t="s">
        <v>139</v>
      </c>
    </row>
    <row r="17" spans="1:16" ht="12.75" customHeight="1" thickBot="1" x14ac:dyDescent="0.25">
      <c r="A17" s="15" t="str">
        <f t="shared" si="0"/>
        <v> BBS 96 </v>
      </c>
      <c r="B17" s="11" t="str">
        <f t="shared" si="1"/>
        <v>I</v>
      </c>
      <c r="C17" s="15">
        <f t="shared" si="2"/>
        <v>48146.372000000003</v>
      </c>
      <c r="D17" s="10" t="str">
        <f t="shared" si="3"/>
        <v>vis</v>
      </c>
      <c r="E17" s="57">
        <f>VLOOKUP(C17,Active!C$21:E$972,3,FALSE)</f>
        <v>6982.9968301390936</v>
      </c>
      <c r="F17" s="11" t="s">
        <v>79</v>
      </c>
      <c r="G17" s="10" t="str">
        <f t="shared" si="4"/>
        <v>48146.372</v>
      </c>
      <c r="H17" s="15">
        <f t="shared" si="5"/>
        <v>6982</v>
      </c>
      <c r="I17" s="58" t="s">
        <v>140</v>
      </c>
      <c r="J17" s="59" t="s">
        <v>141</v>
      </c>
      <c r="K17" s="58">
        <v>6982</v>
      </c>
      <c r="L17" s="58" t="s">
        <v>142</v>
      </c>
      <c r="M17" s="59" t="s">
        <v>117</v>
      </c>
      <c r="N17" s="59"/>
      <c r="O17" s="60" t="s">
        <v>118</v>
      </c>
      <c r="P17" s="60" t="s">
        <v>143</v>
      </c>
    </row>
    <row r="18" spans="1:16" ht="12.75" customHeight="1" thickBot="1" x14ac:dyDescent="0.25">
      <c r="A18" s="15" t="str">
        <f t="shared" si="0"/>
        <v> BBS 98 </v>
      </c>
      <c r="B18" s="11" t="str">
        <f t="shared" si="1"/>
        <v>I</v>
      </c>
      <c r="C18" s="15">
        <f t="shared" si="2"/>
        <v>48496.345000000001</v>
      </c>
      <c r="D18" s="10" t="str">
        <f t="shared" si="3"/>
        <v>vis</v>
      </c>
      <c r="E18" s="57">
        <f>VLOOKUP(C18,Active!C$21:E$972,3,FALSE)</f>
        <v>7125.9931863108422</v>
      </c>
      <c r="F18" s="11" t="s">
        <v>79</v>
      </c>
      <c r="G18" s="10" t="str">
        <f t="shared" si="4"/>
        <v>48496.345</v>
      </c>
      <c r="H18" s="15">
        <f t="shared" si="5"/>
        <v>7125</v>
      </c>
      <c r="I18" s="58" t="s">
        <v>144</v>
      </c>
      <c r="J18" s="59" t="s">
        <v>145</v>
      </c>
      <c r="K18" s="58">
        <v>7125</v>
      </c>
      <c r="L18" s="58" t="s">
        <v>146</v>
      </c>
      <c r="M18" s="59" t="s">
        <v>117</v>
      </c>
      <c r="N18" s="59"/>
      <c r="O18" s="60" t="s">
        <v>118</v>
      </c>
      <c r="P18" s="60" t="s">
        <v>147</v>
      </c>
    </row>
    <row r="19" spans="1:16" ht="12.75" customHeight="1" thickBot="1" x14ac:dyDescent="0.25">
      <c r="A19" s="15" t="str">
        <f t="shared" si="0"/>
        <v> BBS 103 </v>
      </c>
      <c r="B19" s="11" t="str">
        <f t="shared" si="1"/>
        <v>I</v>
      </c>
      <c r="C19" s="15">
        <f t="shared" si="2"/>
        <v>49054.353999999999</v>
      </c>
      <c r="D19" s="10" t="str">
        <f t="shared" si="3"/>
        <v>vis</v>
      </c>
      <c r="E19" s="57">
        <f>VLOOKUP(C19,Active!C$21:E$972,3,FALSE)</f>
        <v>7353.9914996408461</v>
      </c>
      <c r="F19" s="11" t="s">
        <v>79</v>
      </c>
      <c r="G19" s="10" t="str">
        <f t="shared" si="4"/>
        <v>49054.354</v>
      </c>
      <c r="H19" s="15">
        <f t="shared" si="5"/>
        <v>7353</v>
      </c>
      <c r="I19" s="58" t="s">
        <v>148</v>
      </c>
      <c r="J19" s="59" t="s">
        <v>149</v>
      </c>
      <c r="K19" s="58">
        <v>7353</v>
      </c>
      <c r="L19" s="58" t="s">
        <v>150</v>
      </c>
      <c r="M19" s="59" t="s">
        <v>117</v>
      </c>
      <c r="N19" s="59"/>
      <c r="O19" s="60" t="s">
        <v>118</v>
      </c>
      <c r="P19" s="60" t="s">
        <v>151</v>
      </c>
    </row>
    <row r="20" spans="1:16" ht="12.75" customHeight="1" thickBot="1" x14ac:dyDescent="0.25">
      <c r="A20" s="15" t="str">
        <f t="shared" si="0"/>
        <v> BBS 104 </v>
      </c>
      <c r="B20" s="11" t="str">
        <f t="shared" si="1"/>
        <v>I</v>
      </c>
      <c r="C20" s="15">
        <f t="shared" si="2"/>
        <v>49213.451000000001</v>
      </c>
      <c r="D20" s="10" t="str">
        <f t="shared" si="3"/>
        <v>vis</v>
      </c>
      <c r="E20" s="57">
        <f>VLOOKUP(C20,Active!C$21:E$972,3,FALSE)</f>
        <v>7418.9973466000602</v>
      </c>
      <c r="F20" s="11" t="s">
        <v>79</v>
      </c>
      <c r="G20" s="10" t="str">
        <f t="shared" si="4"/>
        <v>49213.451</v>
      </c>
      <c r="H20" s="15">
        <f t="shared" si="5"/>
        <v>7418</v>
      </c>
      <c r="I20" s="58" t="s">
        <v>152</v>
      </c>
      <c r="J20" s="59" t="s">
        <v>153</v>
      </c>
      <c r="K20" s="58">
        <v>7418</v>
      </c>
      <c r="L20" s="58" t="s">
        <v>154</v>
      </c>
      <c r="M20" s="59" t="s">
        <v>117</v>
      </c>
      <c r="N20" s="59"/>
      <c r="O20" s="60" t="s">
        <v>118</v>
      </c>
      <c r="P20" s="60" t="s">
        <v>155</v>
      </c>
    </row>
    <row r="21" spans="1:16" ht="12.75" customHeight="1" thickBot="1" x14ac:dyDescent="0.25">
      <c r="A21" s="15" t="str">
        <f t="shared" si="0"/>
        <v> BBS 105 </v>
      </c>
      <c r="B21" s="11" t="str">
        <f t="shared" si="1"/>
        <v>I</v>
      </c>
      <c r="C21" s="15">
        <f t="shared" si="2"/>
        <v>49279.534</v>
      </c>
      <c r="D21" s="10" t="str">
        <f t="shared" si="3"/>
        <v>vis</v>
      </c>
      <c r="E21" s="57">
        <f>VLOOKUP(C21,Active!C$21:E$972,3,FALSE)</f>
        <v>7445.9983672642193</v>
      </c>
      <c r="F21" s="11" t="s">
        <v>79</v>
      </c>
      <c r="G21" s="10" t="str">
        <f t="shared" si="4"/>
        <v>49279.534</v>
      </c>
      <c r="H21" s="15">
        <f t="shared" si="5"/>
        <v>7445</v>
      </c>
      <c r="I21" s="58" t="s">
        <v>156</v>
      </c>
      <c r="J21" s="59" t="s">
        <v>157</v>
      </c>
      <c r="K21" s="58">
        <v>7445</v>
      </c>
      <c r="L21" s="58" t="s">
        <v>158</v>
      </c>
      <c r="M21" s="59" t="s">
        <v>117</v>
      </c>
      <c r="N21" s="59"/>
      <c r="O21" s="60" t="s">
        <v>159</v>
      </c>
      <c r="P21" s="60" t="s">
        <v>160</v>
      </c>
    </row>
    <row r="22" spans="1:16" ht="12.75" customHeight="1" thickBot="1" x14ac:dyDescent="0.25">
      <c r="A22" s="15" t="str">
        <f t="shared" si="0"/>
        <v> BBS 110 </v>
      </c>
      <c r="B22" s="11" t="str">
        <f t="shared" si="1"/>
        <v>I</v>
      </c>
      <c r="C22" s="15">
        <f t="shared" si="2"/>
        <v>49935.430999999997</v>
      </c>
      <c r="D22" s="10" t="str">
        <f t="shared" si="3"/>
        <v>vis</v>
      </c>
      <c r="E22" s="57">
        <f>VLOOKUP(C22,Active!C$21:E$972,3,FALSE)</f>
        <v>7713.9929869176822</v>
      </c>
      <c r="F22" s="11" t="s">
        <v>79</v>
      </c>
      <c r="G22" s="10" t="str">
        <f t="shared" si="4"/>
        <v>49935.431</v>
      </c>
      <c r="H22" s="15">
        <f t="shared" si="5"/>
        <v>7713</v>
      </c>
      <c r="I22" s="58" t="s">
        <v>161</v>
      </c>
      <c r="J22" s="59" t="s">
        <v>162</v>
      </c>
      <c r="K22" s="58">
        <v>7713</v>
      </c>
      <c r="L22" s="58" t="s">
        <v>134</v>
      </c>
      <c r="M22" s="59" t="s">
        <v>117</v>
      </c>
      <c r="N22" s="59"/>
      <c r="O22" s="60" t="s">
        <v>163</v>
      </c>
      <c r="P22" s="60" t="s">
        <v>164</v>
      </c>
    </row>
    <row r="23" spans="1:16" ht="12.75" customHeight="1" thickBot="1" x14ac:dyDescent="0.25">
      <c r="A23" s="15" t="str">
        <f t="shared" si="0"/>
        <v> BBS 110 </v>
      </c>
      <c r="B23" s="11" t="str">
        <f t="shared" si="1"/>
        <v>I</v>
      </c>
      <c r="C23" s="15">
        <f t="shared" si="2"/>
        <v>50006.409</v>
      </c>
      <c r="D23" s="10" t="str">
        <f t="shared" si="3"/>
        <v>vis</v>
      </c>
      <c r="E23" s="57">
        <f>VLOOKUP(C23,Active!C$21:E$972,3,FALSE)</f>
        <v>7742.9940680535383</v>
      </c>
      <c r="F23" s="11" t="s">
        <v>79</v>
      </c>
      <c r="G23" s="10" t="str">
        <f t="shared" si="4"/>
        <v>50006.409</v>
      </c>
      <c r="H23" s="15">
        <f t="shared" si="5"/>
        <v>7742</v>
      </c>
      <c r="I23" s="58" t="s">
        <v>165</v>
      </c>
      <c r="J23" s="59" t="s">
        <v>166</v>
      </c>
      <c r="K23" s="58">
        <v>7742</v>
      </c>
      <c r="L23" s="58" t="s">
        <v>167</v>
      </c>
      <c r="M23" s="59" t="s">
        <v>117</v>
      </c>
      <c r="N23" s="59"/>
      <c r="O23" s="60" t="s">
        <v>118</v>
      </c>
      <c r="P23" s="60" t="s">
        <v>164</v>
      </c>
    </row>
    <row r="24" spans="1:16" ht="12.75" customHeight="1" thickBot="1" x14ac:dyDescent="0.25">
      <c r="A24" s="15" t="str">
        <f t="shared" si="0"/>
        <v> BBS 110 </v>
      </c>
      <c r="B24" s="11" t="str">
        <f t="shared" si="1"/>
        <v>I</v>
      </c>
      <c r="C24" s="15">
        <f t="shared" si="2"/>
        <v>50011.347000000002</v>
      </c>
      <c r="D24" s="10" t="str">
        <f t="shared" si="3"/>
        <v>vis</v>
      </c>
      <c r="E24" s="57">
        <f>VLOOKUP(C24,Active!C$21:E$972,3,FALSE)</f>
        <v>7745.0116980043522</v>
      </c>
      <c r="F24" s="11" t="s">
        <v>79</v>
      </c>
      <c r="G24" s="10" t="str">
        <f t="shared" si="4"/>
        <v>50011.347</v>
      </c>
      <c r="H24" s="15">
        <f t="shared" si="5"/>
        <v>7744</v>
      </c>
      <c r="I24" s="58" t="s">
        <v>168</v>
      </c>
      <c r="J24" s="59" t="s">
        <v>169</v>
      </c>
      <c r="K24" s="58">
        <v>7744</v>
      </c>
      <c r="L24" s="58" t="s">
        <v>170</v>
      </c>
      <c r="M24" s="59" t="s">
        <v>117</v>
      </c>
      <c r="N24" s="59"/>
      <c r="O24" s="60" t="s">
        <v>163</v>
      </c>
      <c r="P24" s="60" t="s">
        <v>164</v>
      </c>
    </row>
    <row r="25" spans="1:16" ht="12.75" customHeight="1" thickBot="1" x14ac:dyDescent="0.25">
      <c r="A25" s="15" t="str">
        <f t="shared" si="0"/>
        <v> BBS 112 </v>
      </c>
      <c r="B25" s="11" t="str">
        <f t="shared" si="1"/>
        <v>I</v>
      </c>
      <c r="C25" s="15">
        <f t="shared" si="2"/>
        <v>50280.506000000001</v>
      </c>
      <c r="D25" s="10" t="str">
        <f t="shared" si="3"/>
        <v>vis</v>
      </c>
      <c r="E25" s="57">
        <f>VLOOKUP(C25,Active!C$21:E$972,3,FALSE)</f>
        <v>7854.988056840125</v>
      </c>
      <c r="F25" s="11" t="s">
        <v>79</v>
      </c>
      <c r="G25" s="10" t="str">
        <f t="shared" si="4"/>
        <v>50280.506</v>
      </c>
      <c r="H25" s="15">
        <f t="shared" si="5"/>
        <v>7854</v>
      </c>
      <c r="I25" s="58" t="s">
        <v>171</v>
      </c>
      <c r="J25" s="59" t="s">
        <v>172</v>
      </c>
      <c r="K25" s="58">
        <v>7854</v>
      </c>
      <c r="L25" s="58" t="s">
        <v>173</v>
      </c>
      <c r="M25" s="59" t="s">
        <v>117</v>
      </c>
      <c r="N25" s="59"/>
      <c r="O25" s="60" t="s">
        <v>118</v>
      </c>
      <c r="P25" s="60" t="s">
        <v>174</v>
      </c>
    </row>
    <row r="26" spans="1:16" ht="12.75" customHeight="1" thickBot="1" x14ac:dyDescent="0.25">
      <c r="A26" s="15" t="str">
        <f t="shared" si="0"/>
        <v> BBS 112 </v>
      </c>
      <c r="B26" s="11" t="str">
        <f t="shared" si="1"/>
        <v>I</v>
      </c>
      <c r="C26" s="15">
        <f t="shared" si="2"/>
        <v>50285.42</v>
      </c>
      <c r="D26" s="10" t="str">
        <f t="shared" si="3"/>
        <v>vis</v>
      </c>
      <c r="E26" s="57">
        <f>VLOOKUP(C26,Active!C$21:E$972,3,FALSE)</f>
        <v>7856.9958805700344</v>
      </c>
      <c r="F26" s="11" t="s">
        <v>79</v>
      </c>
      <c r="G26" s="10" t="str">
        <f t="shared" si="4"/>
        <v>50285.420</v>
      </c>
      <c r="H26" s="15">
        <f t="shared" si="5"/>
        <v>7856</v>
      </c>
      <c r="I26" s="58" t="s">
        <v>175</v>
      </c>
      <c r="J26" s="59" t="s">
        <v>176</v>
      </c>
      <c r="K26" s="58">
        <v>7856</v>
      </c>
      <c r="L26" s="58" t="s">
        <v>177</v>
      </c>
      <c r="M26" s="59" t="s">
        <v>117</v>
      </c>
      <c r="N26" s="59"/>
      <c r="O26" s="60" t="s">
        <v>163</v>
      </c>
      <c r="P26" s="60" t="s">
        <v>174</v>
      </c>
    </row>
    <row r="27" spans="1:16" ht="12.75" customHeight="1" thickBot="1" x14ac:dyDescent="0.25">
      <c r="A27" s="15" t="str">
        <f t="shared" si="0"/>
        <v> BBS 113 </v>
      </c>
      <c r="B27" s="11" t="str">
        <f t="shared" si="1"/>
        <v>I</v>
      </c>
      <c r="C27" s="15">
        <f t="shared" si="2"/>
        <v>50334.368000000002</v>
      </c>
      <c r="D27" s="10" t="str">
        <f t="shared" si="3"/>
        <v>vis</v>
      </c>
      <c r="E27" s="57">
        <f>VLOOKUP(C27,Active!C$21:E$972,3,FALSE)</f>
        <v>7876.9956681019166</v>
      </c>
      <c r="F27" s="11" t="s">
        <v>79</v>
      </c>
      <c r="G27" s="10" t="str">
        <f t="shared" si="4"/>
        <v>50334.368</v>
      </c>
      <c r="H27" s="15">
        <f t="shared" si="5"/>
        <v>7876</v>
      </c>
      <c r="I27" s="58" t="s">
        <v>178</v>
      </c>
      <c r="J27" s="59" t="s">
        <v>179</v>
      </c>
      <c r="K27" s="58">
        <v>7876</v>
      </c>
      <c r="L27" s="58" t="s">
        <v>177</v>
      </c>
      <c r="M27" s="59" t="s">
        <v>117</v>
      </c>
      <c r="N27" s="59"/>
      <c r="O27" s="60" t="s">
        <v>163</v>
      </c>
      <c r="P27" s="60" t="s">
        <v>180</v>
      </c>
    </row>
    <row r="28" spans="1:16" ht="12.75" customHeight="1" thickBot="1" x14ac:dyDescent="0.25">
      <c r="A28" s="15" t="str">
        <f t="shared" si="0"/>
        <v> BBS 114 </v>
      </c>
      <c r="B28" s="11" t="str">
        <f t="shared" si="1"/>
        <v>I</v>
      </c>
      <c r="C28" s="15">
        <f t="shared" si="2"/>
        <v>50444.51</v>
      </c>
      <c r="D28" s="10" t="str">
        <f t="shared" si="3"/>
        <v>vis</v>
      </c>
      <c r="E28" s="57">
        <f>VLOOKUP(C28,Active!C$21:E$972,3,FALSE)</f>
        <v>7921.998867381486</v>
      </c>
      <c r="F28" s="11" t="s">
        <v>79</v>
      </c>
      <c r="G28" s="10" t="str">
        <f t="shared" si="4"/>
        <v>50444.510</v>
      </c>
      <c r="H28" s="15">
        <f t="shared" si="5"/>
        <v>7921</v>
      </c>
      <c r="I28" s="58" t="s">
        <v>181</v>
      </c>
      <c r="J28" s="59" t="s">
        <v>182</v>
      </c>
      <c r="K28" s="58">
        <v>7921</v>
      </c>
      <c r="L28" s="58" t="s">
        <v>126</v>
      </c>
      <c r="M28" s="59" t="s">
        <v>117</v>
      </c>
      <c r="N28" s="59"/>
      <c r="O28" s="60" t="s">
        <v>118</v>
      </c>
      <c r="P28" s="60" t="s">
        <v>183</v>
      </c>
    </row>
    <row r="29" spans="1:16" ht="12.75" customHeight="1" thickBot="1" x14ac:dyDescent="0.25">
      <c r="A29" s="15" t="str">
        <f t="shared" si="0"/>
        <v> BBS 116 </v>
      </c>
      <c r="B29" s="11" t="str">
        <f t="shared" si="1"/>
        <v>I</v>
      </c>
      <c r="C29" s="15">
        <f t="shared" si="2"/>
        <v>50755.322999999997</v>
      </c>
      <c r="D29" s="10" t="str">
        <f t="shared" si="3"/>
        <v>vis</v>
      </c>
      <c r="E29" s="57">
        <f>VLOOKUP(C29,Active!C$21:E$972,3,FALSE)</f>
        <v>8048.9947397796686</v>
      </c>
      <c r="F29" s="11" t="s">
        <v>79</v>
      </c>
      <c r="G29" s="10" t="str">
        <f t="shared" si="4"/>
        <v>50755.323</v>
      </c>
      <c r="H29" s="15">
        <f t="shared" si="5"/>
        <v>8048</v>
      </c>
      <c r="I29" s="58" t="s">
        <v>184</v>
      </c>
      <c r="J29" s="59" t="s">
        <v>185</v>
      </c>
      <c r="K29" s="58">
        <v>8048</v>
      </c>
      <c r="L29" s="58" t="s">
        <v>186</v>
      </c>
      <c r="M29" s="59" t="s">
        <v>117</v>
      </c>
      <c r="N29" s="59"/>
      <c r="O29" s="60" t="s">
        <v>118</v>
      </c>
      <c r="P29" s="60" t="s">
        <v>187</v>
      </c>
    </row>
    <row r="30" spans="1:16" ht="12.75" customHeight="1" thickBot="1" x14ac:dyDescent="0.25">
      <c r="A30" s="15" t="str">
        <f t="shared" si="0"/>
        <v> BBS 116 </v>
      </c>
      <c r="B30" s="11" t="str">
        <f t="shared" si="1"/>
        <v>I</v>
      </c>
      <c r="C30" s="15">
        <f t="shared" si="2"/>
        <v>50755.332000000002</v>
      </c>
      <c r="D30" s="10" t="str">
        <f t="shared" si="3"/>
        <v>vis</v>
      </c>
      <c r="E30" s="57">
        <f>VLOOKUP(C30,Active!C$21:E$972,3,FALSE)</f>
        <v>8048.9984171125097</v>
      </c>
      <c r="F30" s="11" t="s">
        <v>79</v>
      </c>
      <c r="G30" s="10" t="str">
        <f t="shared" si="4"/>
        <v>50755.332</v>
      </c>
      <c r="H30" s="15">
        <f t="shared" si="5"/>
        <v>8048</v>
      </c>
      <c r="I30" s="58" t="s">
        <v>188</v>
      </c>
      <c r="J30" s="59" t="s">
        <v>189</v>
      </c>
      <c r="K30" s="58">
        <v>8048</v>
      </c>
      <c r="L30" s="58" t="s">
        <v>190</v>
      </c>
      <c r="M30" s="59" t="s">
        <v>117</v>
      </c>
      <c r="N30" s="59"/>
      <c r="O30" s="60" t="s">
        <v>163</v>
      </c>
      <c r="P30" s="60" t="s">
        <v>187</v>
      </c>
    </row>
    <row r="31" spans="1:16" ht="12.75" customHeight="1" thickBot="1" x14ac:dyDescent="0.25">
      <c r="A31" s="15" t="str">
        <f t="shared" si="0"/>
        <v>OEJV 0074 </v>
      </c>
      <c r="B31" s="11" t="str">
        <f t="shared" si="1"/>
        <v>I</v>
      </c>
      <c r="C31" s="15">
        <f t="shared" si="2"/>
        <v>52216.434399999998</v>
      </c>
      <c r="D31" s="10" t="str">
        <f t="shared" si="3"/>
        <v>vis</v>
      </c>
      <c r="E31" s="57">
        <f>VLOOKUP(C31,Active!C$21:E$972,3,FALSE)</f>
        <v>8645.9939544648114</v>
      </c>
      <c r="F31" s="11" t="s">
        <v>79</v>
      </c>
      <c r="G31" s="10" t="str">
        <f t="shared" si="4"/>
        <v>52216.43440</v>
      </c>
      <c r="H31" s="15">
        <f t="shared" si="5"/>
        <v>8645</v>
      </c>
      <c r="I31" s="58" t="s">
        <v>220</v>
      </c>
      <c r="J31" s="59" t="s">
        <v>221</v>
      </c>
      <c r="K31" s="58">
        <v>8645</v>
      </c>
      <c r="L31" s="58" t="s">
        <v>222</v>
      </c>
      <c r="M31" s="59" t="s">
        <v>223</v>
      </c>
      <c r="N31" s="59" t="s">
        <v>224</v>
      </c>
      <c r="O31" s="60" t="s">
        <v>225</v>
      </c>
      <c r="P31" s="61" t="s">
        <v>226</v>
      </c>
    </row>
    <row r="32" spans="1:16" ht="12.75" customHeight="1" thickBot="1" x14ac:dyDescent="0.25">
      <c r="A32" s="15" t="str">
        <f t="shared" si="0"/>
        <v>OEJV 0074 </v>
      </c>
      <c r="B32" s="11" t="str">
        <f t="shared" si="1"/>
        <v>I</v>
      </c>
      <c r="C32" s="15">
        <f t="shared" si="2"/>
        <v>52867.455549999999</v>
      </c>
      <c r="D32" s="10" t="str">
        <f t="shared" si="3"/>
        <v>vis</v>
      </c>
      <c r="E32" s="57">
        <f>VLOOKUP(C32,Active!C$21:E$972,3,FALSE)</f>
        <v>8911.9963381936759</v>
      </c>
      <c r="F32" s="11" t="s">
        <v>79</v>
      </c>
      <c r="G32" s="10" t="str">
        <f t="shared" si="4"/>
        <v>52867.45555</v>
      </c>
      <c r="H32" s="15">
        <f t="shared" si="5"/>
        <v>8911</v>
      </c>
      <c r="I32" s="58" t="s">
        <v>227</v>
      </c>
      <c r="J32" s="59" t="s">
        <v>228</v>
      </c>
      <c r="K32" s="58">
        <v>8911</v>
      </c>
      <c r="L32" s="58" t="s">
        <v>229</v>
      </c>
      <c r="M32" s="59" t="s">
        <v>223</v>
      </c>
      <c r="N32" s="59" t="s">
        <v>224</v>
      </c>
      <c r="O32" s="60" t="s">
        <v>225</v>
      </c>
      <c r="P32" s="61" t="s">
        <v>226</v>
      </c>
    </row>
    <row r="33" spans="1:16" ht="12.75" customHeight="1" thickBot="1" x14ac:dyDescent="0.25">
      <c r="A33" s="15" t="str">
        <f t="shared" si="0"/>
        <v> BBS 130 </v>
      </c>
      <c r="B33" s="11" t="str">
        <f t="shared" si="1"/>
        <v>I</v>
      </c>
      <c r="C33" s="15">
        <f t="shared" si="2"/>
        <v>52884.587</v>
      </c>
      <c r="D33" s="10" t="str">
        <f t="shared" si="3"/>
        <v>vis</v>
      </c>
      <c r="E33" s="57">
        <f>VLOOKUP(C33,Active!C$21:E$972,3,FALSE)</f>
        <v>8918.9961208224468</v>
      </c>
      <c r="F33" s="11" t="s">
        <v>79</v>
      </c>
      <c r="G33" s="10" t="str">
        <f t="shared" si="4"/>
        <v>52884.587</v>
      </c>
      <c r="H33" s="15">
        <f t="shared" si="5"/>
        <v>8918</v>
      </c>
      <c r="I33" s="58" t="s">
        <v>230</v>
      </c>
      <c r="J33" s="59" t="s">
        <v>231</v>
      </c>
      <c r="K33" s="58">
        <v>8918</v>
      </c>
      <c r="L33" s="58" t="s">
        <v>232</v>
      </c>
      <c r="M33" s="59" t="s">
        <v>117</v>
      </c>
      <c r="N33" s="59"/>
      <c r="O33" s="60" t="s">
        <v>118</v>
      </c>
      <c r="P33" s="60" t="s">
        <v>233</v>
      </c>
    </row>
    <row r="34" spans="1:16" ht="12.75" customHeight="1" thickBot="1" x14ac:dyDescent="0.25">
      <c r="A34" s="15" t="str">
        <f t="shared" si="0"/>
        <v>BAVM 173 </v>
      </c>
      <c r="B34" s="11" t="str">
        <f t="shared" si="1"/>
        <v>I</v>
      </c>
      <c r="C34" s="15">
        <f t="shared" si="2"/>
        <v>53217.435700000002</v>
      </c>
      <c r="D34" s="10" t="str">
        <f t="shared" si="3"/>
        <v>vis</v>
      </c>
      <c r="E34" s="57">
        <f>VLOOKUP(C34,Active!C$21:E$972,3,FALSE)</f>
        <v>9054.9956158020705</v>
      </c>
      <c r="F34" s="11" t="s">
        <v>79</v>
      </c>
      <c r="G34" s="10" t="str">
        <f t="shared" si="4"/>
        <v>53217.4357</v>
      </c>
      <c r="H34" s="15">
        <f t="shared" si="5"/>
        <v>9054</v>
      </c>
      <c r="I34" s="58" t="s">
        <v>239</v>
      </c>
      <c r="J34" s="59" t="s">
        <v>240</v>
      </c>
      <c r="K34" s="58">
        <v>9054</v>
      </c>
      <c r="L34" s="58" t="s">
        <v>241</v>
      </c>
      <c r="M34" s="59" t="s">
        <v>216</v>
      </c>
      <c r="N34" s="59" t="s">
        <v>224</v>
      </c>
      <c r="O34" s="60" t="s">
        <v>242</v>
      </c>
      <c r="P34" s="61" t="s">
        <v>243</v>
      </c>
    </row>
    <row r="35" spans="1:16" ht="12.75" customHeight="1" thickBot="1" x14ac:dyDescent="0.25">
      <c r="A35" s="15" t="str">
        <f t="shared" si="0"/>
        <v>IBVS 5741 </v>
      </c>
      <c r="B35" s="11" t="str">
        <f t="shared" si="1"/>
        <v>I</v>
      </c>
      <c r="C35" s="15">
        <f t="shared" si="2"/>
        <v>53256.595999999998</v>
      </c>
      <c r="D35" s="10" t="str">
        <f t="shared" si="3"/>
        <v>vis</v>
      </c>
      <c r="E35" s="57">
        <f>VLOOKUP(C35,Active!C$21:E$972,3,FALSE)</f>
        <v>9070.9962221533951</v>
      </c>
      <c r="F35" s="11" t="s">
        <v>79</v>
      </c>
      <c r="G35" s="10" t="str">
        <f t="shared" si="4"/>
        <v>53256.5960</v>
      </c>
      <c r="H35" s="15">
        <f t="shared" si="5"/>
        <v>9070</v>
      </c>
      <c r="I35" s="58" t="s">
        <v>244</v>
      </c>
      <c r="J35" s="59" t="s">
        <v>245</v>
      </c>
      <c r="K35" s="58">
        <v>9070</v>
      </c>
      <c r="L35" s="58" t="s">
        <v>246</v>
      </c>
      <c r="M35" s="59" t="s">
        <v>216</v>
      </c>
      <c r="N35" s="59" t="s">
        <v>217</v>
      </c>
      <c r="O35" s="60" t="s">
        <v>247</v>
      </c>
      <c r="P35" s="61" t="s">
        <v>248</v>
      </c>
    </row>
    <row r="36" spans="1:16" ht="12.75" customHeight="1" thickBot="1" x14ac:dyDescent="0.25">
      <c r="A36" s="15" t="str">
        <f t="shared" si="0"/>
        <v>IBVS 5653 </v>
      </c>
      <c r="B36" s="11" t="str">
        <f t="shared" si="1"/>
        <v>I</v>
      </c>
      <c r="C36" s="15">
        <f t="shared" si="2"/>
        <v>53283.515299999999</v>
      </c>
      <c r="D36" s="10" t="str">
        <f t="shared" si="3"/>
        <v>vis</v>
      </c>
      <c r="E36" s="57">
        <f>VLOOKUP(C36,Active!C$21:E$972,3,FALSE)</f>
        <v>9081.9952472516015</v>
      </c>
      <c r="F36" s="11" t="s">
        <v>79</v>
      </c>
      <c r="G36" s="10" t="str">
        <f t="shared" si="4"/>
        <v>53283.5153</v>
      </c>
      <c r="H36" s="15">
        <f t="shared" si="5"/>
        <v>9081</v>
      </c>
      <c r="I36" s="58" t="s">
        <v>249</v>
      </c>
      <c r="J36" s="59" t="s">
        <v>250</v>
      </c>
      <c r="K36" s="58">
        <v>9081</v>
      </c>
      <c r="L36" s="58" t="s">
        <v>251</v>
      </c>
      <c r="M36" s="59" t="s">
        <v>216</v>
      </c>
      <c r="N36" s="59" t="s">
        <v>217</v>
      </c>
      <c r="O36" s="60" t="s">
        <v>252</v>
      </c>
      <c r="P36" s="61" t="s">
        <v>253</v>
      </c>
    </row>
    <row r="37" spans="1:16" ht="12.75" customHeight="1" thickBot="1" x14ac:dyDescent="0.25">
      <c r="A37" s="15" t="str">
        <f t="shared" si="0"/>
        <v>IBVS 5809 </v>
      </c>
      <c r="B37" s="11" t="str">
        <f t="shared" si="1"/>
        <v>I</v>
      </c>
      <c r="C37" s="15">
        <f t="shared" si="2"/>
        <v>53349.595999999998</v>
      </c>
      <c r="D37" s="10" t="str">
        <f t="shared" si="3"/>
        <v>vis</v>
      </c>
      <c r="E37" s="57">
        <f>VLOOKUP(C37,Active!C$21:E$972,3,FALSE)</f>
        <v>9108.9953281529233</v>
      </c>
      <c r="F37" s="11" t="s">
        <v>79</v>
      </c>
      <c r="G37" s="10" t="str">
        <f t="shared" si="4"/>
        <v>53349.5960</v>
      </c>
      <c r="H37" s="15">
        <f t="shared" si="5"/>
        <v>9108</v>
      </c>
      <c r="I37" s="58" t="s">
        <v>254</v>
      </c>
      <c r="J37" s="59" t="s">
        <v>255</v>
      </c>
      <c r="K37" s="58">
        <v>9108</v>
      </c>
      <c r="L37" s="58" t="s">
        <v>256</v>
      </c>
      <c r="M37" s="59" t="s">
        <v>223</v>
      </c>
      <c r="N37" s="59" t="s">
        <v>79</v>
      </c>
      <c r="O37" s="60" t="s">
        <v>257</v>
      </c>
      <c r="P37" s="61" t="s">
        <v>258</v>
      </c>
    </row>
    <row r="38" spans="1:16" ht="12.75" customHeight="1" thickBot="1" x14ac:dyDescent="0.25">
      <c r="A38" s="15" t="str">
        <f t="shared" si="0"/>
        <v>IBVS 5653 </v>
      </c>
      <c r="B38" s="11" t="str">
        <f t="shared" si="1"/>
        <v>I</v>
      </c>
      <c r="C38" s="15">
        <f t="shared" si="2"/>
        <v>53353.269699999997</v>
      </c>
      <c r="D38" s="10" t="str">
        <f t="shared" si="3"/>
        <v>vis</v>
      </c>
      <c r="E38" s="57">
        <f>VLOOKUP(C38,Active!C$21:E$972,3,FALSE)</f>
        <v>9110.4963745584118</v>
      </c>
      <c r="F38" s="11" t="s">
        <v>79</v>
      </c>
      <c r="G38" s="10" t="str">
        <f t="shared" si="4"/>
        <v>53353.2697</v>
      </c>
      <c r="H38" s="15">
        <f t="shared" si="5"/>
        <v>9110</v>
      </c>
      <c r="I38" s="58" t="s">
        <v>259</v>
      </c>
      <c r="J38" s="59" t="s">
        <v>260</v>
      </c>
      <c r="K38" s="58">
        <v>9110</v>
      </c>
      <c r="L38" s="58" t="s">
        <v>261</v>
      </c>
      <c r="M38" s="59" t="s">
        <v>216</v>
      </c>
      <c r="N38" s="59" t="s">
        <v>217</v>
      </c>
      <c r="O38" s="60" t="s">
        <v>262</v>
      </c>
      <c r="P38" s="61" t="s">
        <v>253</v>
      </c>
    </row>
    <row r="39" spans="1:16" ht="12.75" customHeight="1" thickBot="1" x14ac:dyDescent="0.25">
      <c r="A39" s="15" t="str">
        <f t="shared" si="0"/>
        <v>OEJV 0003 </v>
      </c>
      <c r="B39" s="11" t="str">
        <f t="shared" si="1"/>
        <v>I</v>
      </c>
      <c r="C39" s="15">
        <f t="shared" si="2"/>
        <v>53381.425000000003</v>
      </c>
      <c r="D39" s="10" t="str">
        <f t="shared" si="3"/>
        <v>vis</v>
      </c>
      <c r="E39" s="57">
        <f>VLOOKUP(C39,Active!C$21:E$972,3,FALSE)</f>
        <v>9122.0004200331296</v>
      </c>
      <c r="F39" s="11" t="s">
        <v>79</v>
      </c>
      <c r="G39" s="10" t="str">
        <f t="shared" si="4"/>
        <v>53381.425</v>
      </c>
      <c r="H39" s="15">
        <f t="shared" si="5"/>
        <v>9121</v>
      </c>
      <c r="I39" s="58" t="s">
        <v>263</v>
      </c>
      <c r="J39" s="59" t="s">
        <v>264</v>
      </c>
      <c r="K39" s="58">
        <v>9121</v>
      </c>
      <c r="L39" s="58" t="s">
        <v>265</v>
      </c>
      <c r="M39" s="59" t="s">
        <v>117</v>
      </c>
      <c r="N39" s="59"/>
      <c r="O39" s="60" t="s">
        <v>118</v>
      </c>
      <c r="P39" s="61" t="s">
        <v>266</v>
      </c>
    </row>
    <row r="40" spans="1:16" ht="12.75" customHeight="1" thickBot="1" x14ac:dyDescent="0.25">
      <c r="A40" s="15" t="str">
        <f t="shared" si="0"/>
        <v>OEJV 0003 </v>
      </c>
      <c r="B40" s="11" t="str">
        <f t="shared" si="1"/>
        <v>I</v>
      </c>
      <c r="C40" s="15">
        <f t="shared" si="2"/>
        <v>53611.487999999998</v>
      </c>
      <c r="D40" s="10" t="str">
        <f t="shared" si="3"/>
        <v>vis</v>
      </c>
      <c r="E40" s="57">
        <f>VLOOKUP(C40,Active!C$21:E$972,3,FALSE)</f>
        <v>9216.0024450177443</v>
      </c>
      <c r="F40" s="11" t="s">
        <v>79</v>
      </c>
      <c r="G40" s="10" t="str">
        <f t="shared" si="4"/>
        <v>53611.488</v>
      </c>
      <c r="H40" s="15">
        <f t="shared" si="5"/>
        <v>9215</v>
      </c>
      <c r="I40" s="58" t="s">
        <v>267</v>
      </c>
      <c r="J40" s="59" t="s">
        <v>268</v>
      </c>
      <c r="K40" s="58">
        <v>9215</v>
      </c>
      <c r="L40" s="58" t="s">
        <v>269</v>
      </c>
      <c r="M40" s="59" t="s">
        <v>117</v>
      </c>
      <c r="N40" s="59"/>
      <c r="O40" s="60" t="s">
        <v>118</v>
      </c>
      <c r="P40" s="61" t="s">
        <v>266</v>
      </c>
    </row>
    <row r="41" spans="1:16" ht="12.75" customHeight="1" thickBot="1" x14ac:dyDescent="0.25">
      <c r="A41" s="15" t="str">
        <f t="shared" si="0"/>
        <v>BAVM 178 </v>
      </c>
      <c r="B41" s="11" t="str">
        <f t="shared" si="1"/>
        <v>I</v>
      </c>
      <c r="C41" s="15">
        <f t="shared" si="2"/>
        <v>53654.2978</v>
      </c>
      <c r="D41" s="10" t="str">
        <f t="shared" si="3"/>
        <v>vis</v>
      </c>
      <c r="E41" s="57">
        <f>VLOOKUP(C41,Active!C$21:E$972,3,FALSE)</f>
        <v>9233.4942098351494</v>
      </c>
      <c r="F41" s="11" t="s">
        <v>79</v>
      </c>
      <c r="G41" s="10" t="str">
        <f t="shared" si="4"/>
        <v>53654.2978</v>
      </c>
      <c r="H41" s="15">
        <f t="shared" si="5"/>
        <v>9233</v>
      </c>
      <c r="I41" s="58" t="s">
        <v>270</v>
      </c>
      <c r="J41" s="59" t="s">
        <v>271</v>
      </c>
      <c r="K41" s="58">
        <v>9233</v>
      </c>
      <c r="L41" s="58" t="s">
        <v>272</v>
      </c>
      <c r="M41" s="59" t="s">
        <v>223</v>
      </c>
      <c r="N41" s="59" t="s">
        <v>273</v>
      </c>
      <c r="O41" s="60" t="s">
        <v>274</v>
      </c>
      <c r="P41" s="61" t="s">
        <v>275</v>
      </c>
    </row>
    <row r="42" spans="1:16" ht="12.75" customHeight="1" thickBot="1" x14ac:dyDescent="0.25">
      <c r="A42" s="15" t="str">
        <f t="shared" si="0"/>
        <v>BAVM 183 </v>
      </c>
      <c r="B42" s="11" t="str">
        <f t="shared" si="1"/>
        <v>I</v>
      </c>
      <c r="C42" s="15">
        <f t="shared" si="2"/>
        <v>54092.393499999998</v>
      </c>
      <c r="D42" s="10" t="str">
        <f t="shared" si="3"/>
        <v>vis</v>
      </c>
      <c r="E42" s="57">
        <f>VLOOKUP(C42,Active!C$21:E$972,3,FALSE)</f>
        <v>9412.4968436226445</v>
      </c>
      <c r="F42" s="11" t="s">
        <v>79</v>
      </c>
      <c r="G42" s="10" t="str">
        <f t="shared" si="4"/>
        <v>54092.3935</v>
      </c>
      <c r="H42" s="15">
        <f t="shared" si="5"/>
        <v>9412</v>
      </c>
      <c r="I42" s="58" t="s">
        <v>276</v>
      </c>
      <c r="J42" s="59" t="s">
        <v>277</v>
      </c>
      <c r="K42" s="58" t="s">
        <v>278</v>
      </c>
      <c r="L42" s="58" t="s">
        <v>279</v>
      </c>
      <c r="M42" s="59" t="s">
        <v>223</v>
      </c>
      <c r="N42" s="59" t="s">
        <v>273</v>
      </c>
      <c r="O42" s="60" t="s">
        <v>274</v>
      </c>
      <c r="P42" s="61" t="s">
        <v>280</v>
      </c>
    </row>
    <row r="43" spans="1:16" ht="12.75" customHeight="1" thickBot="1" x14ac:dyDescent="0.25">
      <c r="A43" s="15" t="str">
        <f t="shared" ref="A43:A65" si="6">P43</f>
        <v>IBVS 5875 </v>
      </c>
      <c r="B43" s="11" t="str">
        <f t="shared" ref="B43:B65" si="7">IF(H43=INT(H43),"I","II")</f>
        <v>I</v>
      </c>
      <c r="C43" s="15">
        <f t="shared" ref="C43:C65" si="8">1*G43</f>
        <v>54685.891300000003</v>
      </c>
      <c r="D43" s="10" t="str">
        <f t="shared" ref="D43:D65" si="9">VLOOKUP(F43,I$1:J$5,2,FALSE)</f>
        <v>vis</v>
      </c>
      <c r="E43" s="57">
        <f>VLOOKUP(C43,Active!C$21:E$972,3,FALSE)</f>
        <v>9654.9956158020723</v>
      </c>
      <c r="F43" s="11" t="s">
        <v>79</v>
      </c>
      <c r="G43" s="10" t="str">
        <f t="shared" ref="G43:G65" si="10">MID(I43,3,LEN(I43)-3)</f>
        <v>54685.8913</v>
      </c>
      <c r="H43" s="15">
        <f t="shared" ref="H43:H65" si="11">1*K43</f>
        <v>9654</v>
      </c>
      <c r="I43" s="58" t="s">
        <v>281</v>
      </c>
      <c r="J43" s="59" t="s">
        <v>282</v>
      </c>
      <c r="K43" s="58" t="s">
        <v>283</v>
      </c>
      <c r="L43" s="58" t="s">
        <v>241</v>
      </c>
      <c r="M43" s="59" t="s">
        <v>223</v>
      </c>
      <c r="N43" s="59" t="s">
        <v>72</v>
      </c>
      <c r="O43" s="60" t="s">
        <v>237</v>
      </c>
      <c r="P43" s="61" t="s">
        <v>284</v>
      </c>
    </row>
    <row r="44" spans="1:16" ht="12.75" customHeight="1" thickBot="1" x14ac:dyDescent="0.25">
      <c r="A44" s="15" t="str">
        <f t="shared" si="6"/>
        <v>IBVS 5871 </v>
      </c>
      <c r="B44" s="11" t="str">
        <f t="shared" si="7"/>
        <v>I</v>
      </c>
      <c r="C44" s="15">
        <f t="shared" si="8"/>
        <v>54761.762600000002</v>
      </c>
      <c r="D44" s="10" t="str">
        <f t="shared" si="9"/>
        <v>vis</v>
      </c>
      <c r="E44" s="57">
        <f>VLOOKUP(C44,Active!C$21:E$972,3,FALSE)</f>
        <v>9685.9960628023073</v>
      </c>
      <c r="F44" s="11" t="s">
        <v>79</v>
      </c>
      <c r="G44" s="10" t="str">
        <f t="shared" si="10"/>
        <v>54761.7626</v>
      </c>
      <c r="H44" s="15">
        <f t="shared" si="11"/>
        <v>9685</v>
      </c>
      <c r="I44" s="58" t="s">
        <v>285</v>
      </c>
      <c r="J44" s="59" t="s">
        <v>286</v>
      </c>
      <c r="K44" s="58" t="s">
        <v>287</v>
      </c>
      <c r="L44" s="58" t="s">
        <v>288</v>
      </c>
      <c r="M44" s="59" t="s">
        <v>223</v>
      </c>
      <c r="N44" s="59" t="s">
        <v>79</v>
      </c>
      <c r="O44" s="60" t="s">
        <v>252</v>
      </c>
      <c r="P44" s="61" t="s">
        <v>289</v>
      </c>
    </row>
    <row r="45" spans="1:16" ht="12.75" customHeight="1" thickBot="1" x14ac:dyDescent="0.25">
      <c r="A45" s="15" t="str">
        <f t="shared" si="6"/>
        <v> PZ 7.100 </v>
      </c>
      <c r="B45" s="11" t="str">
        <f t="shared" si="7"/>
        <v>II</v>
      </c>
      <c r="C45" s="15">
        <f t="shared" si="8"/>
        <v>14604.349</v>
      </c>
      <c r="D45" s="10" t="str">
        <f t="shared" si="9"/>
        <v>vis</v>
      </c>
      <c r="E45" s="57">
        <f>VLOOKUP(C45,Active!C$21:E$972,3,FALSE)</f>
        <v>-6722.0234646522504</v>
      </c>
      <c r="F45" s="11" t="s">
        <v>79</v>
      </c>
      <c r="G45" s="10" t="str">
        <f t="shared" si="10"/>
        <v>14604.349</v>
      </c>
      <c r="H45" s="15">
        <f t="shared" si="11"/>
        <v>-6721.5</v>
      </c>
      <c r="I45" s="58" t="s">
        <v>81</v>
      </c>
      <c r="J45" s="59" t="s">
        <v>82</v>
      </c>
      <c r="K45" s="58">
        <v>-6721.5</v>
      </c>
      <c r="L45" s="58" t="s">
        <v>83</v>
      </c>
      <c r="M45" s="59" t="s">
        <v>84</v>
      </c>
      <c r="N45" s="59"/>
      <c r="O45" s="60" t="s">
        <v>85</v>
      </c>
      <c r="P45" s="60" t="s">
        <v>86</v>
      </c>
    </row>
    <row r="46" spans="1:16" ht="12.75" customHeight="1" thickBot="1" x14ac:dyDescent="0.25">
      <c r="A46" s="15" t="str">
        <f t="shared" si="6"/>
        <v> PZ 7.100 </v>
      </c>
      <c r="B46" s="11" t="str">
        <f t="shared" si="7"/>
        <v>I</v>
      </c>
      <c r="C46" s="15">
        <f t="shared" si="8"/>
        <v>29166.519</v>
      </c>
      <c r="D46" s="10" t="str">
        <f t="shared" si="9"/>
        <v>vis</v>
      </c>
      <c r="E46" s="57">
        <f>VLOOKUP(C46,Active!C$21:E$972,3,FALSE)</f>
        <v>-772.02947096255434</v>
      </c>
      <c r="F46" s="11" t="s">
        <v>79</v>
      </c>
      <c r="G46" s="10" t="str">
        <f t="shared" si="10"/>
        <v>29166.519</v>
      </c>
      <c r="H46" s="15">
        <f t="shared" si="11"/>
        <v>-772</v>
      </c>
      <c r="I46" s="58" t="s">
        <v>87</v>
      </c>
      <c r="J46" s="59" t="s">
        <v>88</v>
      </c>
      <c r="K46" s="58">
        <v>-772</v>
      </c>
      <c r="L46" s="58" t="s">
        <v>89</v>
      </c>
      <c r="M46" s="59" t="s">
        <v>84</v>
      </c>
      <c r="N46" s="59"/>
      <c r="O46" s="60" t="s">
        <v>85</v>
      </c>
      <c r="P46" s="60" t="s">
        <v>86</v>
      </c>
    </row>
    <row r="47" spans="1:16" ht="12.75" customHeight="1" thickBot="1" x14ac:dyDescent="0.25">
      <c r="A47" s="15" t="str">
        <f t="shared" si="6"/>
        <v> PZ 7.100 </v>
      </c>
      <c r="B47" s="11" t="str">
        <f t="shared" si="7"/>
        <v>I</v>
      </c>
      <c r="C47" s="15">
        <f t="shared" si="8"/>
        <v>29526.359</v>
      </c>
      <c r="D47" s="10" t="str">
        <f t="shared" si="9"/>
        <v>vis</v>
      </c>
      <c r="E47" s="57">
        <f>VLOOKUP(C47,Active!C$21:E$972,3,FALSE)</f>
        <v>-625.00153222201629</v>
      </c>
      <c r="F47" s="11" t="s">
        <v>79</v>
      </c>
      <c r="G47" s="10" t="str">
        <f t="shared" si="10"/>
        <v>29526.359</v>
      </c>
      <c r="H47" s="15">
        <f t="shared" si="11"/>
        <v>-625</v>
      </c>
      <c r="I47" s="58" t="s">
        <v>90</v>
      </c>
      <c r="J47" s="59" t="s">
        <v>91</v>
      </c>
      <c r="K47" s="58">
        <v>-625</v>
      </c>
      <c r="L47" s="58" t="s">
        <v>92</v>
      </c>
      <c r="M47" s="59" t="s">
        <v>84</v>
      </c>
      <c r="N47" s="59"/>
      <c r="O47" s="60" t="s">
        <v>85</v>
      </c>
      <c r="P47" s="60" t="s">
        <v>86</v>
      </c>
    </row>
    <row r="48" spans="1:16" ht="12.75" customHeight="1" thickBot="1" x14ac:dyDescent="0.25">
      <c r="A48" s="15" t="str">
        <f t="shared" si="6"/>
        <v> PZ 7.100 </v>
      </c>
      <c r="B48" s="11" t="str">
        <f t="shared" si="7"/>
        <v>I</v>
      </c>
      <c r="C48" s="15">
        <f t="shared" si="8"/>
        <v>29695.260999999999</v>
      </c>
      <c r="D48" s="10" t="str">
        <f t="shared" si="9"/>
        <v>vis</v>
      </c>
      <c r="E48" s="57">
        <f>VLOOKUP(C48,Active!C$21:E$972,3,FALSE)</f>
        <v>-555.98943543134794</v>
      </c>
      <c r="F48" s="11" t="s">
        <v>79</v>
      </c>
      <c r="G48" s="10" t="str">
        <f t="shared" si="10"/>
        <v>29695.261</v>
      </c>
      <c r="H48" s="15">
        <f t="shared" si="11"/>
        <v>-556</v>
      </c>
      <c r="I48" s="58" t="s">
        <v>93</v>
      </c>
      <c r="J48" s="59" t="s">
        <v>94</v>
      </c>
      <c r="K48" s="58">
        <v>-556</v>
      </c>
      <c r="L48" s="58" t="s">
        <v>95</v>
      </c>
      <c r="M48" s="59" t="s">
        <v>84</v>
      </c>
      <c r="N48" s="59"/>
      <c r="O48" s="60" t="s">
        <v>85</v>
      </c>
      <c r="P48" s="60" t="s">
        <v>86</v>
      </c>
    </row>
    <row r="49" spans="1:16" ht="12.75" customHeight="1" thickBot="1" x14ac:dyDescent="0.25">
      <c r="A49" s="15" t="str">
        <f t="shared" si="6"/>
        <v> PZ 7.100 </v>
      </c>
      <c r="B49" s="11" t="str">
        <f t="shared" si="7"/>
        <v>I</v>
      </c>
      <c r="C49" s="15">
        <f t="shared" si="8"/>
        <v>29849.47</v>
      </c>
      <c r="D49" s="10" t="str">
        <f t="shared" si="9"/>
        <v>vis</v>
      </c>
      <c r="E49" s="57">
        <f>VLOOKUP(C49,Active!C$21:E$972,3,FALSE)</f>
        <v>-492.98078879606555</v>
      </c>
      <c r="F49" s="11" t="s">
        <v>79</v>
      </c>
      <c r="G49" s="10" t="str">
        <f t="shared" si="10"/>
        <v>29849.470</v>
      </c>
      <c r="H49" s="15">
        <f t="shared" si="11"/>
        <v>-493</v>
      </c>
      <c r="I49" s="58" t="s">
        <v>96</v>
      </c>
      <c r="J49" s="59" t="s">
        <v>97</v>
      </c>
      <c r="K49" s="58">
        <v>-493</v>
      </c>
      <c r="L49" s="58" t="s">
        <v>98</v>
      </c>
      <c r="M49" s="59" t="s">
        <v>84</v>
      </c>
      <c r="N49" s="59"/>
      <c r="O49" s="60" t="s">
        <v>85</v>
      </c>
      <c r="P49" s="60" t="s">
        <v>86</v>
      </c>
    </row>
    <row r="50" spans="1:16" ht="12.75" customHeight="1" thickBot="1" x14ac:dyDescent="0.25">
      <c r="A50" s="15" t="str">
        <f t="shared" si="6"/>
        <v> PZ 7.100 </v>
      </c>
      <c r="B50" s="11" t="str">
        <f t="shared" si="7"/>
        <v>I</v>
      </c>
      <c r="C50" s="15">
        <f t="shared" si="8"/>
        <v>29969.323</v>
      </c>
      <c r="D50" s="10" t="str">
        <f t="shared" si="9"/>
        <v>vis</v>
      </c>
      <c r="E50" s="57">
        <f>VLOOKUP(C50,Active!C$21:E$972,3,FALSE)</f>
        <v>-444.00974738357786</v>
      </c>
      <c r="F50" s="11" t="s">
        <v>79</v>
      </c>
      <c r="G50" s="10" t="str">
        <f t="shared" si="10"/>
        <v>29969.323</v>
      </c>
      <c r="H50" s="15">
        <f t="shared" si="11"/>
        <v>-444</v>
      </c>
      <c r="I50" s="58" t="s">
        <v>99</v>
      </c>
      <c r="J50" s="59" t="s">
        <v>100</v>
      </c>
      <c r="K50" s="58">
        <v>-444</v>
      </c>
      <c r="L50" s="58" t="s">
        <v>101</v>
      </c>
      <c r="M50" s="59" t="s">
        <v>84</v>
      </c>
      <c r="N50" s="59"/>
      <c r="O50" s="60" t="s">
        <v>85</v>
      </c>
      <c r="P50" s="60" t="s">
        <v>86</v>
      </c>
    </row>
    <row r="51" spans="1:16" ht="12.75" customHeight="1" thickBot="1" x14ac:dyDescent="0.25">
      <c r="A51" s="15" t="str">
        <f t="shared" si="6"/>
        <v> MSAI 26.538 </v>
      </c>
      <c r="B51" s="11" t="str">
        <f t="shared" si="7"/>
        <v>I</v>
      </c>
      <c r="C51" s="15">
        <f t="shared" si="8"/>
        <v>34597.404999999999</v>
      </c>
      <c r="D51" s="10" t="str">
        <f t="shared" si="9"/>
        <v>vis</v>
      </c>
      <c r="E51" s="57">
        <f>VLOOKUP(C51,Active!C$21:E$972,3,FALSE)</f>
        <v>1446.9900213530452</v>
      </c>
      <c r="F51" s="11" t="s">
        <v>79</v>
      </c>
      <c r="G51" s="10" t="str">
        <f t="shared" si="10"/>
        <v>34597.405</v>
      </c>
      <c r="H51" s="15">
        <f t="shared" si="11"/>
        <v>1447</v>
      </c>
      <c r="I51" s="58" t="s">
        <v>102</v>
      </c>
      <c r="J51" s="59" t="s">
        <v>103</v>
      </c>
      <c r="K51" s="58">
        <v>1447</v>
      </c>
      <c r="L51" s="58" t="s">
        <v>101</v>
      </c>
      <c r="M51" s="59" t="s">
        <v>84</v>
      </c>
      <c r="N51" s="59"/>
      <c r="O51" s="60" t="s">
        <v>104</v>
      </c>
      <c r="P51" s="60" t="s">
        <v>105</v>
      </c>
    </row>
    <row r="52" spans="1:16" ht="12.75" customHeight="1" thickBot="1" x14ac:dyDescent="0.25">
      <c r="A52" s="15" t="str">
        <f t="shared" si="6"/>
        <v> MSAI 26.538 </v>
      </c>
      <c r="B52" s="11" t="str">
        <f t="shared" si="7"/>
        <v>I</v>
      </c>
      <c r="C52" s="15">
        <f t="shared" si="8"/>
        <v>34602.35</v>
      </c>
      <c r="D52" s="10" t="str">
        <f t="shared" si="9"/>
        <v>vis</v>
      </c>
      <c r="E52" s="57">
        <f>VLOOKUP(C52,Active!C$21:E$972,3,FALSE)</f>
        <v>1449.0105114516221</v>
      </c>
      <c r="F52" s="11" t="s">
        <v>79</v>
      </c>
      <c r="G52" s="10" t="str">
        <f t="shared" si="10"/>
        <v>34602.350</v>
      </c>
      <c r="H52" s="15">
        <f t="shared" si="11"/>
        <v>1449</v>
      </c>
      <c r="I52" s="58" t="s">
        <v>106</v>
      </c>
      <c r="J52" s="59" t="s">
        <v>107</v>
      </c>
      <c r="K52" s="58">
        <v>1449</v>
      </c>
      <c r="L52" s="58" t="s">
        <v>95</v>
      </c>
      <c r="M52" s="59" t="s">
        <v>84</v>
      </c>
      <c r="N52" s="59"/>
      <c r="O52" s="60" t="s">
        <v>104</v>
      </c>
      <c r="P52" s="60" t="s">
        <v>105</v>
      </c>
    </row>
    <row r="53" spans="1:16" ht="12.75" customHeight="1" thickBot="1" x14ac:dyDescent="0.25">
      <c r="A53" s="15" t="str">
        <f t="shared" si="6"/>
        <v> MSAI 26.538 </v>
      </c>
      <c r="B53" s="11" t="str">
        <f t="shared" si="7"/>
        <v>I</v>
      </c>
      <c r="C53" s="15">
        <f t="shared" si="8"/>
        <v>34744.258999999998</v>
      </c>
      <c r="D53" s="10" t="str">
        <f t="shared" si="9"/>
        <v>vis</v>
      </c>
      <c r="E53" s="57">
        <f>VLOOKUP(C53,Active!C$21:E$972,3,FALSE)</f>
        <v>1506.9934698740624</v>
      </c>
      <c r="F53" s="11" t="s">
        <v>79</v>
      </c>
      <c r="G53" s="10" t="str">
        <f t="shared" si="10"/>
        <v>34744.259</v>
      </c>
      <c r="H53" s="15">
        <f t="shared" si="11"/>
        <v>1507</v>
      </c>
      <c r="I53" s="58" t="s">
        <v>108</v>
      </c>
      <c r="J53" s="59" t="s">
        <v>109</v>
      </c>
      <c r="K53" s="58">
        <v>1507</v>
      </c>
      <c r="L53" s="58" t="s">
        <v>110</v>
      </c>
      <c r="M53" s="59" t="s">
        <v>84</v>
      </c>
      <c r="N53" s="59"/>
      <c r="O53" s="60" t="s">
        <v>104</v>
      </c>
      <c r="P53" s="60" t="s">
        <v>105</v>
      </c>
    </row>
    <row r="54" spans="1:16" ht="12.75" customHeight="1" thickBot="1" x14ac:dyDescent="0.25">
      <c r="A54" s="15" t="str">
        <f t="shared" si="6"/>
        <v> MSAI 26.538 </v>
      </c>
      <c r="B54" s="11" t="str">
        <f t="shared" si="7"/>
        <v>I</v>
      </c>
      <c r="C54" s="15">
        <f t="shared" si="8"/>
        <v>35018.428</v>
      </c>
      <c r="D54" s="10" t="str">
        <f t="shared" si="9"/>
        <v>vis</v>
      </c>
      <c r="E54" s="57">
        <f>VLOOKUP(C54,Active!C$21:E$972,3,FALSE)</f>
        <v>1619.0168773233588</v>
      </c>
      <c r="F54" s="11" t="s">
        <v>79</v>
      </c>
      <c r="G54" s="10" t="str">
        <f t="shared" si="10"/>
        <v>35018.428</v>
      </c>
      <c r="H54" s="15">
        <f t="shared" si="11"/>
        <v>1619</v>
      </c>
      <c r="I54" s="58" t="s">
        <v>111</v>
      </c>
      <c r="J54" s="59" t="s">
        <v>112</v>
      </c>
      <c r="K54" s="58">
        <v>1619</v>
      </c>
      <c r="L54" s="58" t="s">
        <v>113</v>
      </c>
      <c r="M54" s="59" t="s">
        <v>84</v>
      </c>
      <c r="N54" s="59"/>
      <c r="O54" s="60" t="s">
        <v>104</v>
      </c>
      <c r="P54" s="60" t="s">
        <v>105</v>
      </c>
    </row>
    <row r="55" spans="1:16" ht="12.75" customHeight="1" thickBot="1" x14ac:dyDescent="0.25">
      <c r="A55" s="15" t="str">
        <f t="shared" si="6"/>
        <v> BBS 123 </v>
      </c>
      <c r="B55" s="11" t="str">
        <f t="shared" si="7"/>
        <v>I</v>
      </c>
      <c r="C55" s="15">
        <f t="shared" si="8"/>
        <v>50811.618000000002</v>
      </c>
      <c r="D55" s="10" t="str">
        <f t="shared" si="9"/>
        <v>vis</v>
      </c>
      <c r="E55" s="57">
        <f>VLOOKUP(C55,Active!C$21:E$972,3,FALSE)</f>
        <v>8071.9964566855142</v>
      </c>
      <c r="F55" s="11" t="s">
        <v>79</v>
      </c>
      <c r="G55" s="10" t="str">
        <f t="shared" si="10"/>
        <v>50811.618</v>
      </c>
      <c r="H55" s="15">
        <f t="shared" si="11"/>
        <v>8071</v>
      </c>
      <c r="I55" s="58" t="s">
        <v>191</v>
      </c>
      <c r="J55" s="59" t="s">
        <v>192</v>
      </c>
      <c r="K55" s="58">
        <v>8071</v>
      </c>
      <c r="L55" s="58" t="s">
        <v>193</v>
      </c>
      <c r="M55" s="59" t="s">
        <v>117</v>
      </c>
      <c r="N55" s="59"/>
      <c r="O55" s="60" t="s">
        <v>194</v>
      </c>
      <c r="P55" s="60" t="s">
        <v>195</v>
      </c>
    </row>
    <row r="56" spans="1:16" ht="12.75" customHeight="1" thickBot="1" x14ac:dyDescent="0.25">
      <c r="A56" s="15" t="str">
        <f t="shared" si="6"/>
        <v> BBS 119 </v>
      </c>
      <c r="B56" s="11" t="str">
        <f t="shared" si="7"/>
        <v>I</v>
      </c>
      <c r="C56" s="15">
        <f t="shared" si="8"/>
        <v>51051.483</v>
      </c>
      <c r="D56" s="10" t="str">
        <f t="shared" si="9"/>
        <v>vis</v>
      </c>
      <c r="E56" s="57">
        <f>VLOOKUP(C56,Active!C$21:E$972,3,FALSE)</f>
        <v>8170.003505723972</v>
      </c>
      <c r="F56" s="11" t="s">
        <v>79</v>
      </c>
      <c r="G56" s="10" t="str">
        <f t="shared" si="10"/>
        <v>51051.483</v>
      </c>
      <c r="H56" s="15">
        <f t="shared" si="11"/>
        <v>8169</v>
      </c>
      <c r="I56" s="58" t="s">
        <v>196</v>
      </c>
      <c r="J56" s="59" t="s">
        <v>197</v>
      </c>
      <c r="K56" s="58">
        <v>8169</v>
      </c>
      <c r="L56" s="58" t="s">
        <v>198</v>
      </c>
      <c r="M56" s="59" t="s">
        <v>117</v>
      </c>
      <c r="N56" s="59"/>
      <c r="O56" s="60" t="s">
        <v>199</v>
      </c>
      <c r="P56" s="60" t="s">
        <v>200</v>
      </c>
    </row>
    <row r="57" spans="1:16" ht="12.75" customHeight="1" thickBot="1" x14ac:dyDescent="0.25">
      <c r="A57" s="15" t="str">
        <f t="shared" si="6"/>
        <v> BBS 119 </v>
      </c>
      <c r="B57" s="11" t="str">
        <f t="shared" si="7"/>
        <v>I</v>
      </c>
      <c r="C57" s="15">
        <f t="shared" si="8"/>
        <v>51078.387999999999</v>
      </c>
      <c r="D57" s="10" t="str">
        <f t="shared" si="9"/>
        <v>vis</v>
      </c>
      <c r="E57" s="57">
        <f>VLOOKUP(C57,Active!C$21:E$972,3,FALSE)</f>
        <v>8180.9966879488893</v>
      </c>
      <c r="F57" s="11" t="s">
        <v>79</v>
      </c>
      <c r="G57" s="10" t="str">
        <f t="shared" si="10"/>
        <v>51078.388</v>
      </c>
      <c r="H57" s="15">
        <f t="shared" si="11"/>
        <v>8180</v>
      </c>
      <c r="I57" s="58" t="s">
        <v>201</v>
      </c>
      <c r="J57" s="59" t="s">
        <v>202</v>
      </c>
      <c r="K57" s="58">
        <v>8180</v>
      </c>
      <c r="L57" s="58" t="s">
        <v>193</v>
      </c>
      <c r="M57" s="59" t="s">
        <v>117</v>
      </c>
      <c r="N57" s="59"/>
      <c r="O57" s="60" t="s">
        <v>199</v>
      </c>
      <c r="P57" s="60" t="s">
        <v>200</v>
      </c>
    </row>
    <row r="58" spans="1:16" ht="12.75" customHeight="1" thickBot="1" x14ac:dyDescent="0.25">
      <c r="A58" s="15" t="str">
        <f t="shared" si="6"/>
        <v> BBS 123 </v>
      </c>
      <c r="B58" s="11" t="str">
        <f t="shared" si="7"/>
        <v>I</v>
      </c>
      <c r="C58" s="15">
        <f t="shared" si="8"/>
        <v>51139.567000000003</v>
      </c>
      <c r="D58" s="10" t="str">
        <f t="shared" si="9"/>
        <v>vis</v>
      </c>
      <c r="E58" s="57">
        <f>VLOOKUP(C58,Active!C$21:E$972,3,FALSE)</f>
        <v>8205.9939708085149</v>
      </c>
      <c r="F58" s="11" t="s">
        <v>79</v>
      </c>
      <c r="G58" s="10" t="str">
        <f t="shared" si="10"/>
        <v>51139.567</v>
      </c>
      <c r="H58" s="15">
        <f t="shared" si="11"/>
        <v>8205</v>
      </c>
      <c r="I58" s="58" t="s">
        <v>203</v>
      </c>
      <c r="J58" s="59" t="s">
        <v>204</v>
      </c>
      <c r="K58" s="58">
        <v>8205</v>
      </c>
      <c r="L58" s="58" t="s">
        <v>167</v>
      </c>
      <c r="M58" s="59" t="s">
        <v>117</v>
      </c>
      <c r="N58" s="59"/>
      <c r="O58" s="60" t="s">
        <v>194</v>
      </c>
      <c r="P58" s="60" t="s">
        <v>195</v>
      </c>
    </row>
    <row r="59" spans="1:16" ht="12.75" customHeight="1" thickBot="1" x14ac:dyDescent="0.25">
      <c r="A59" s="15" t="str">
        <f t="shared" si="6"/>
        <v> BBS 119 </v>
      </c>
      <c r="B59" s="11" t="str">
        <f t="shared" si="7"/>
        <v>I</v>
      </c>
      <c r="C59" s="15">
        <f t="shared" si="8"/>
        <v>51176.279000000002</v>
      </c>
      <c r="D59" s="10" t="str">
        <f t="shared" si="9"/>
        <v>vis</v>
      </c>
      <c r="E59" s="57">
        <f>VLOOKUP(C59,Active!C$21:E$972,3,FALSE)</f>
        <v>8220.9942200499627</v>
      </c>
      <c r="F59" s="11" t="s">
        <v>79</v>
      </c>
      <c r="G59" s="10" t="str">
        <f t="shared" si="10"/>
        <v>51176.279</v>
      </c>
      <c r="H59" s="15">
        <f t="shared" si="11"/>
        <v>8220</v>
      </c>
      <c r="I59" s="58" t="s">
        <v>205</v>
      </c>
      <c r="J59" s="59" t="s">
        <v>206</v>
      </c>
      <c r="K59" s="58">
        <v>8220</v>
      </c>
      <c r="L59" s="58" t="s">
        <v>167</v>
      </c>
      <c r="M59" s="59" t="s">
        <v>117</v>
      </c>
      <c r="N59" s="59"/>
      <c r="O59" s="60" t="s">
        <v>118</v>
      </c>
      <c r="P59" s="60" t="s">
        <v>200</v>
      </c>
    </row>
    <row r="60" spans="1:16" ht="12.75" customHeight="1" thickBot="1" x14ac:dyDescent="0.25">
      <c r="A60" s="15" t="str">
        <f t="shared" si="6"/>
        <v> BBS 123 </v>
      </c>
      <c r="B60" s="11" t="str">
        <f t="shared" si="7"/>
        <v>I</v>
      </c>
      <c r="C60" s="15">
        <f t="shared" si="8"/>
        <v>51756.330999999998</v>
      </c>
      <c r="D60" s="10" t="str">
        <f t="shared" si="9"/>
        <v>vis</v>
      </c>
      <c r="E60" s="57">
        <f>VLOOKUP(C60,Active!C$21:E$972,3,FALSE)</f>
        <v>8457.9991386869297</v>
      </c>
      <c r="F60" s="11" t="s">
        <v>79</v>
      </c>
      <c r="G60" s="10" t="str">
        <f t="shared" si="10"/>
        <v>51756.331</v>
      </c>
      <c r="H60" s="15">
        <f t="shared" si="11"/>
        <v>8457</v>
      </c>
      <c r="I60" s="58" t="s">
        <v>207</v>
      </c>
      <c r="J60" s="59" t="s">
        <v>208</v>
      </c>
      <c r="K60" s="58">
        <v>8457</v>
      </c>
      <c r="L60" s="58" t="s">
        <v>126</v>
      </c>
      <c r="M60" s="59" t="s">
        <v>117</v>
      </c>
      <c r="N60" s="59"/>
      <c r="O60" s="60" t="s">
        <v>199</v>
      </c>
      <c r="P60" s="60" t="s">
        <v>195</v>
      </c>
    </row>
    <row r="61" spans="1:16" ht="12.75" customHeight="1" thickBot="1" x14ac:dyDescent="0.25">
      <c r="A61" s="15" t="str">
        <f t="shared" si="6"/>
        <v> BBS 124 </v>
      </c>
      <c r="B61" s="11" t="str">
        <f t="shared" si="7"/>
        <v>I</v>
      </c>
      <c r="C61" s="15">
        <f t="shared" si="8"/>
        <v>51839.548999999999</v>
      </c>
      <c r="D61" s="10" t="str">
        <f t="shared" si="9"/>
        <v>vis</v>
      </c>
      <c r="E61" s="57">
        <f>VLOOKUP(C61,Active!C$21:E$972,3,FALSE)</f>
        <v>8492.0013924833675</v>
      </c>
      <c r="F61" s="11" t="s">
        <v>79</v>
      </c>
      <c r="G61" s="10" t="str">
        <f t="shared" si="10"/>
        <v>51839.549</v>
      </c>
      <c r="H61" s="15">
        <f t="shared" si="11"/>
        <v>8491</v>
      </c>
      <c r="I61" s="58" t="s">
        <v>209</v>
      </c>
      <c r="J61" s="59" t="s">
        <v>210</v>
      </c>
      <c r="K61" s="58">
        <v>8491</v>
      </c>
      <c r="L61" s="58" t="s">
        <v>211</v>
      </c>
      <c r="M61" s="59" t="s">
        <v>117</v>
      </c>
      <c r="N61" s="59"/>
      <c r="O61" s="60" t="s">
        <v>194</v>
      </c>
      <c r="P61" s="60" t="s">
        <v>212</v>
      </c>
    </row>
    <row r="62" spans="1:16" ht="12.75" customHeight="1" thickBot="1" x14ac:dyDescent="0.25">
      <c r="A62" s="15" t="str">
        <f t="shared" si="6"/>
        <v> BBS 125 </v>
      </c>
      <c r="B62" s="11" t="str">
        <f t="shared" si="7"/>
        <v>I</v>
      </c>
      <c r="C62" s="15">
        <f t="shared" si="8"/>
        <v>52041.436999999998</v>
      </c>
      <c r="D62" s="10" t="str">
        <f t="shared" si="9"/>
        <v>vis</v>
      </c>
      <c r="E62" s="57">
        <f>VLOOKUP(C62,Active!C$21:E$972,3,FALSE)</f>
        <v>8574.491322720276</v>
      </c>
      <c r="F62" s="11" t="s">
        <v>79</v>
      </c>
      <c r="G62" s="10" t="str">
        <f t="shared" si="10"/>
        <v>52041.437</v>
      </c>
      <c r="H62" s="15">
        <f t="shared" si="11"/>
        <v>8574</v>
      </c>
      <c r="I62" s="58" t="s">
        <v>213</v>
      </c>
      <c r="J62" s="59" t="s">
        <v>214</v>
      </c>
      <c r="K62" s="58">
        <v>8574</v>
      </c>
      <c r="L62" s="58" t="s">
        <v>215</v>
      </c>
      <c r="M62" s="59" t="s">
        <v>216</v>
      </c>
      <c r="N62" s="59" t="s">
        <v>217</v>
      </c>
      <c r="O62" s="60" t="s">
        <v>218</v>
      </c>
      <c r="P62" s="60" t="s">
        <v>219</v>
      </c>
    </row>
    <row r="63" spans="1:16" ht="12.75" customHeight="1" thickBot="1" x14ac:dyDescent="0.25">
      <c r="A63" s="15" t="str">
        <f t="shared" si="6"/>
        <v>IBVS 5493 </v>
      </c>
      <c r="B63" s="11" t="str">
        <f t="shared" si="7"/>
        <v>I</v>
      </c>
      <c r="C63" s="15">
        <f t="shared" si="8"/>
        <v>52977.587</v>
      </c>
      <c r="D63" s="10" t="str">
        <f t="shared" si="9"/>
        <v>vis</v>
      </c>
      <c r="E63" s="57" t="e">
        <f>VLOOKUP(C63,Active!C$21:E$972,3,FALSE)</f>
        <v>#N/A</v>
      </c>
      <c r="F63" s="11" t="s">
        <v>79</v>
      </c>
      <c r="G63" s="10" t="str">
        <f t="shared" si="10"/>
        <v>52977.587</v>
      </c>
      <c r="H63" s="15">
        <f t="shared" si="11"/>
        <v>8956</v>
      </c>
      <c r="I63" s="58" t="s">
        <v>234</v>
      </c>
      <c r="J63" s="59" t="s">
        <v>235</v>
      </c>
      <c r="K63" s="58">
        <v>8956</v>
      </c>
      <c r="L63" s="58" t="s">
        <v>236</v>
      </c>
      <c r="M63" s="59" t="s">
        <v>216</v>
      </c>
      <c r="N63" s="59" t="s">
        <v>217</v>
      </c>
      <c r="O63" s="60" t="s">
        <v>237</v>
      </c>
      <c r="P63" s="61" t="s">
        <v>238</v>
      </c>
    </row>
    <row r="64" spans="1:16" ht="12.75" customHeight="1" thickBot="1" x14ac:dyDescent="0.25">
      <c r="A64" s="15" t="str">
        <f t="shared" si="6"/>
        <v>BAVM 203 </v>
      </c>
      <c r="B64" s="11" t="str">
        <f t="shared" si="7"/>
        <v>I</v>
      </c>
      <c r="C64" s="15">
        <f t="shared" si="8"/>
        <v>54776.445099999997</v>
      </c>
      <c r="D64" s="10" t="str">
        <f t="shared" si="9"/>
        <v>vis</v>
      </c>
      <c r="E64" s="57">
        <f>VLOOKUP(C64,Active!C$21:E$972,3,FALSE)</f>
        <v>9691.9952227360482</v>
      </c>
      <c r="F64" s="11" t="s">
        <v>79</v>
      </c>
      <c r="G64" s="10" t="str">
        <f t="shared" si="10"/>
        <v>54776.4451</v>
      </c>
      <c r="H64" s="15">
        <f t="shared" si="11"/>
        <v>9691</v>
      </c>
      <c r="I64" s="58" t="s">
        <v>290</v>
      </c>
      <c r="J64" s="59" t="s">
        <v>291</v>
      </c>
      <c r="K64" s="58" t="s">
        <v>292</v>
      </c>
      <c r="L64" s="58" t="s">
        <v>293</v>
      </c>
      <c r="M64" s="59" t="s">
        <v>223</v>
      </c>
      <c r="N64" s="59" t="s">
        <v>273</v>
      </c>
      <c r="O64" s="60" t="s">
        <v>274</v>
      </c>
      <c r="P64" s="61" t="s">
        <v>294</v>
      </c>
    </row>
    <row r="65" spans="1:16" ht="12.75" customHeight="1" thickBot="1" x14ac:dyDescent="0.25">
      <c r="A65" s="15" t="str">
        <f t="shared" si="6"/>
        <v>BAVM 212 </v>
      </c>
      <c r="B65" s="11" t="str">
        <f t="shared" si="7"/>
        <v>I</v>
      </c>
      <c r="C65" s="15">
        <f t="shared" si="8"/>
        <v>55154.565300000002</v>
      </c>
      <c r="D65" s="10" t="str">
        <f t="shared" si="9"/>
        <v>vis</v>
      </c>
      <c r="E65" s="57">
        <f>VLOOKUP(C65,Active!C$21:E$972,3,FALSE)</f>
        <v>9846.4923147829595</v>
      </c>
      <c r="F65" s="11" t="s">
        <v>79</v>
      </c>
      <c r="G65" s="10" t="str">
        <f t="shared" si="10"/>
        <v>55154.5653</v>
      </c>
      <c r="H65" s="15">
        <f t="shared" si="11"/>
        <v>9846</v>
      </c>
      <c r="I65" s="58" t="s">
        <v>295</v>
      </c>
      <c r="J65" s="59" t="s">
        <v>296</v>
      </c>
      <c r="K65" s="58" t="s">
        <v>297</v>
      </c>
      <c r="L65" s="58" t="s">
        <v>298</v>
      </c>
      <c r="M65" s="59" t="s">
        <v>223</v>
      </c>
      <c r="N65" s="59" t="s">
        <v>273</v>
      </c>
      <c r="O65" s="60" t="s">
        <v>274</v>
      </c>
      <c r="P65" s="61" t="s">
        <v>299</v>
      </c>
    </row>
    <row r="66" spans="1:16" x14ac:dyDescent="0.2">
      <c r="B66" s="11"/>
      <c r="F66" s="11"/>
    </row>
    <row r="67" spans="1:16" x14ac:dyDescent="0.2">
      <c r="B67" s="11"/>
      <c r="F67" s="11"/>
    </row>
    <row r="68" spans="1:16" x14ac:dyDescent="0.2">
      <c r="B68" s="11"/>
      <c r="F68" s="11"/>
    </row>
    <row r="69" spans="1:16" x14ac:dyDescent="0.2">
      <c r="B69" s="11"/>
      <c r="F69" s="11"/>
    </row>
    <row r="70" spans="1:16" x14ac:dyDescent="0.2">
      <c r="B70" s="11"/>
      <c r="F70" s="11"/>
    </row>
    <row r="71" spans="1:16" x14ac:dyDescent="0.2">
      <c r="B71" s="11"/>
      <c r="F71" s="11"/>
    </row>
    <row r="72" spans="1:16" x14ac:dyDescent="0.2">
      <c r="B72" s="11"/>
      <c r="F72" s="11"/>
    </row>
    <row r="73" spans="1:16" x14ac:dyDescent="0.2">
      <c r="B73" s="11"/>
      <c r="F73" s="11"/>
    </row>
    <row r="74" spans="1:16" x14ac:dyDescent="0.2">
      <c r="B74" s="11"/>
      <c r="F74" s="11"/>
    </row>
    <row r="75" spans="1:16" x14ac:dyDescent="0.2">
      <c r="B75" s="11"/>
      <c r="F75" s="11"/>
    </row>
    <row r="76" spans="1:16" x14ac:dyDescent="0.2">
      <c r="B76" s="11"/>
      <c r="F76" s="11"/>
    </row>
    <row r="77" spans="1:16" x14ac:dyDescent="0.2">
      <c r="B77" s="11"/>
      <c r="F77" s="11"/>
    </row>
    <row r="78" spans="1:16" x14ac:dyDescent="0.2">
      <c r="B78" s="11"/>
      <c r="F78" s="11"/>
    </row>
    <row r="79" spans="1:16" x14ac:dyDescent="0.2">
      <c r="B79" s="11"/>
      <c r="F79" s="11"/>
    </row>
    <row r="80" spans="1:1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</sheetData>
  <phoneticPr fontId="7" type="noConversion"/>
  <hyperlinks>
    <hyperlink ref="A3" r:id="rId1"/>
    <hyperlink ref="P31" r:id="rId2" display="http://var.astro.cz/oejv/issues/oejv0074.pdf"/>
    <hyperlink ref="P32" r:id="rId3" display="http://var.astro.cz/oejv/issues/oejv0074.pdf"/>
    <hyperlink ref="P63" r:id="rId4" display="http://www.konkoly.hu/cgi-bin/IBVS?5493"/>
    <hyperlink ref="P34" r:id="rId5" display="http://www.bav-astro.de/sfs/BAVM_link.php?BAVMnr=173"/>
    <hyperlink ref="P35" r:id="rId6" display="http://www.konkoly.hu/cgi-bin/IBVS?5741"/>
    <hyperlink ref="P36" r:id="rId7" display="http://www.konkoly.hu/cgi-bin/IBVS?5653"/>
    <hyperlink ref="P37" r:id="rId8" display="http://www.konkoly.hu/cgi-bin/IBVS?5809"/>
    <hyperlink ref="P38" r:id="rId9" display="http://www.konkoly.hu/cgi-bin/IBVS?5653"/>
    <hyperlink ref="P39" r:id="rId10" display="http://var.astro.cz/oejv/issues/oejv0003.pdf"/>
    <hyperlink ref="P40" r:id="rId11" display="http://var.astro.cz/oejv/issues/oejv0003.pdf"/>
    <hyperlink ref="P41" r:id="rId12" display="http://www.bav-astro.de/sfs/BAVM_link.php?BAVMnr=178"/>
    <hyperlink ref="P42" r:id="rId13" display="http://www.bav-astro.de/sfs/BAVM_link.php?BAVMnr=183"/>
    <hyperlink ref="P43" r:id="rId14" display="http://www.konkoly.hu/cgi-bin/IBVS?5875"/>
    <hyperlink ref="P44" r:id="rId15" display="http://www.konkoly.hu/cgi-bin/IBVS?5871"/>
    <hyperlink ref="P64" r:id="rId16" display="http://www.bav-astro.de/sfs/BAVM_link.php?BAVMnr=203"/>
    <hyperlink ref="P65" r:id="rId17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2024-01-19T04:53:55Z</dcterms:modified>
</cp:coreProperties>
</file>